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traspaso pendrive 21032023\CURSOS Y SEMINARIOS 2024\Laboratorio Renta AT 2024 enero 2024\"/>
    </mc:Choice>
  </mc:AlternateContent>
  <bookViews>
    <workbookView xWindow="-120" yWindow="-120" windowWidth="29040" windowHeight="15720" firstSheet="1" activeTab="4"/>
  </bookViews>
  <sheets>
    <sheet name="RLI AT2018" sheetId="48" r:id="rId1"/>
    <sheet name="REGISTROS AT2018" sheetId="43" r:id="rId2"/>
    <sheet name="detalle form 29 actual" sheetId="110" r:id="rId3"/>
    <sheet name="ddjj 1925 AT 2016" sheetId="98" r:id="rId4"/>
    <sheet name="impto sustitutivo " sheetId="100" r:id="rId5"/>
    <sheet name="ddjj 1925 AT 2017" sheetId="61" r:id="rId6"/>
    <sheet name="gastos rechazados" sheetId="97" r:id="rId7"/>
    <sheet name="rentas atribuidas" sheetId="92" r:id="rId8"/>
    <sheet name="DJ 1923" sheetId="66" r:id="rId9"/>
    <sheet name="CERT 52" sheetId="73" r:id="rId10"/>
    <sheet name="retiros o dividendos ejercicio" sheetId="96" r:id="rId11"/>
    <sheet name="DJ1938" sheetId="74" r:id="rId12"/>
    <sheet name="F1940" sheetId="77" r:id="rId13"/>
    <sheet name="CERT53" sheetId="78" r:id="rId14"/>
  </sheets>
  <externalReferences>
    <externalReference r:id="rId15"/>
    <externalReference r:id="rId16"/>
    <externalReference r:id="rId17"/>
    <externalReference r:id="rId18"/>
  </externalReferences>
  <definedNames>
    <definedName name="\b" localSheetId="13">#REF!</definedName>
    <definedName name="\b" localSheetId="3">#REF!</definedName>
    <definedName name="\b" localSheetId="5">#REF!</definedName>
    <definedName name="\b" localSheetId="2">#REF!</definedName>
    <definedName name="\b" localSheetId="6">#REF!</definedName>
    <definedName name="\b" localSheetId="4">#REF!</definedName>
    <definedName name="\b" localSheetId="1">#REF!</definedName>
    <definedName name="\b" localSheetId="7">#REF!</definedName>
    <definedName name="\b" localSheetId="10">#REF!</definedName>
    <definedName name="\b" localSheetId="0">#REF!</definedName>
    <definedName name="\b">#REF!</definedName>
    <definedName name="\z" localSheetId="13">#REF!</definedName>
    <definedName name="\z" localSheetId="3">#REF!</definedName>
    <definedName name="\z" localSheetId="5">#REF!</definedName>
    <definedName name="\z" localSheetId="2">#REF!</definedName>
    <definedName name="\z" localSheetId="6">#REF!</definedName>
    <definedName name="\z" localSheetId="4">#REF!</definedName>
    <definedName name="\z" localSheetId="1">#REF!</definedName>
    <definedName name="\z" localSheetId="7">#REF!</definedName>
    <definedName name="\z" localSheetId="10">#REF!</definedName>
    <definedName name="\z" localSheetId="0">#REF!</definedName>
    <definedName name="\z">#REF!</definedName>
    <definedName name="_xlnm.Print_Area" localSheetId="13">CERT53!$A$1:$T$36</definedName>
    <definedName name="_xlnm.Print_Area" localSheetId="3">'ddjj 1925 AT 2016'!$A$2:$F$2</definedName>
    <definedName name="_xlnm.Print_Area" localSheetId="5">'ddjj 1925 AT 2017'!$A$2:$F$2</definedName>
    <definedName name="_xlnm.Print_Area" localSheetId="11">'DJ1938'!$B$1:$W$62</definedName>
    <definedName name="_xlnm.Print_Area" localSheetId="12">'F1940'!$A$1:$U$95</definedName>
    <definedName name="CBDDSDSGSE" localSheetId="13">#REF!</definedName>
    <definedName name="CBDDSDSGSE" localSheetId="3">#REF!</definedName>
    <definedName name="CBDDSDSGSE" localSheetId="2">#REF!</definedName>
    <definedName name="CBDDSDSGSE" localSheetId="6">#REF!</definedName>
    <definedName name="CBDDSDSGSE" localSheetId="7">#REF!</definedName>
    <definedName name="CBDDSDSGSE" localSheetId="10">#REF!</definedName>
    <definedName name="CBDDSDSGSE">#REF!</definedName>
    <definedName name="CC" localSheetId="13">#REF!</definedName>
    <definedName name="CC" localSheetId="3">#REF!</definedName>
    <definedName name="CC" localSheetId="2">#REF!</definedName>
    <definedName name="CC" localSheetId="6">#REF!</definedName>
    <definedName name="CC" localSheetId="7">#REF!</definedName>
    <definedName name="CC" localSheetId="10">#REF!</definedName>
    <definedName name="CC">#REF!</definedName>
    <definedName name="CCCC" localSheetId="13">[1]bien!#REF!</definedName>
    <definedName name="CCCC" localSheetId="3">[1]bien!#REF!</definedName>
    <definedName name="CCCC" localSheetId="2">[1]bien!#REF!</definedName>
    <definedName name="CCCC" localSheetId="6">[1]bien!#REF!</definedName>
    <definedName name="CCCC" localSheetId="7">[1]bien!#REF!</definedName>
    <definedName name="CCCC" localSheetId="10">[1]bien!#REF!</definedName>
    <definedName name="CCCC">[1]bien!#REF!</definedName>
    <definedName name="CCCCC" localSheetId="13">[1]bien!#REF!</definedName>
    <definedName name="CCCCC" localSheetId="3">[1]bien!#REF!</definedName>
    <definedName name="CCCCC" localSheetId="5">[1]bien!#REF!</definedName>
    <definedName name="CCCCC" localSheetId="2">[1]bien!#REF!</definedName>
    <definedName name="CCCCC" localSheetId="6">[1]bien!#REF!</definedName>
    <definedName name="CCCCC" localSheetId="4">[1]bien!#REF!</definedName>
    <definedName name="CCCCC" localSheetId="1">[1]bien!#REF!</definedName>
    <definedName name="CCCCC" localSheetId="7">[1]bien!#REF!</definedName>
    <definedName name="CCCCC" localSheetId="10">[1]bien!#REF!</definedName>
    <definedName name="CCCCC" localSheetId="0">[1]bien!#REF!</definedName>
    <definedName name="CCCCC">[1]bien!#REF!</definedName>
    <definedName name="DD" localSheetId="13">#REF!</definedName>
    <definedName name="DD" localSheetId="3">#REF!</definedName>
    <definedName name="DD" localSheetId="2">#REF!</definedName>
    <definedName name="DD" localSheetId="6">#REF!</definedName>
    <definedName name="DD" localSheetId="7">#REF!</definedName>
    <definedName name="DD" localSheetId="10">#REF!</definedName>
    <definedName name="DD">#REF!</definedName>
    <definedName name="DFF" localSheetId="13">#REF!</definedName>
    <definedName name="DFF" localSheetId="3">#REF!</definedName>
    <definedName name="DFF" localSheetId="2">#REF!</definedName>
    <definedName name="DFF" localSheetId="6">#REF!</definedName>
    <definedName name="DFF" localSheetId="7">#REF!</definedName>
    <definedName name="DFF" localSheetId="10">#REF!</definedName>
    <definedName name="DFF">#REF!</definedName>
    <definedName name="DFFFD" localSheetId="13">#REF!</definedName>
    <definedName name="DFFFD" localSheetId="3">#REF!</definedName>
    <definedName name="DFFFD" localSheetId="2">#REF!</definedName>
    <definedName name="DFFFD" localSheetId="6">#REF!</definedName>
    <definedName name="DFFFD" localSheetId="7">#REF!</definedName>
    <definedName name="DFFFD" localSheetId="10">#REF!</definedName>
    <definedName name="DFFFD">#REF!</definedName>
    <definedName name="DOS" localSheetId="13">#REF!</definedName>
    <definedName name="DOS" localSheetId="3">#REF!</definedName>
    <definedName name="DOS" localSheetId="2">#REF!</definedName>
    <definedName name="DOS" localSheetId="6">#REF!</definedName>
    <definedName name="DOS" localSheetId="7">#REF!</definedName>
    <definedName name="DOS" localSheetId="10">#REF!</definedName>
    <definedName name="DOS">#REF!</definedName>
    <definedName name="EDEE" localSheetId="13">#REF!</definedName>
    <definedName name="EDEE" localSheetId="3">#REF!</definedName>
    <definedName name="EDEE" localSheetId="2">#REF!</definedName>
    <definedName name="EDEE" localSheetId="6">#REF!</definedName>
    <definedName name="EDEE" localSheetId="7">#REF!</definedName>
    <definedName name="EDEE" localSheetId="10">#REF!</definedName>
    <definedName name="EDEE">#REF!</definedName>
    <definedName name="Excel_BuiltIn_Print_Area_2_1" localSheetId="13">#REF!</definedName>
    <definedName name="Excel_BuiltIn_Print_Area_2_1" localSheetId="3">#REF!</definedName>
    <definedName name="Excel_BuiltIn_Print_Area_2_1" localSheetId="5">#REF!</definedName>
    <definedName name="Excel_BuiltIn_Print_Area_2_1" localSheetId="2">#REF!</definedName>
    <definedName name="Excel_BuiltIn_Print_Area_2_1" localSheetId="6">#REF!</definedName>
    <definedName name="Excel_BuiltIn_Print_Area_2_1" localSheetId="4">#REF!</definedName>
    <definedName name="Excel_BuiltIn_Print_Area_2_1" localSheetId="1">#REF!</definedName>
    <definedName name="Excel_BuiltIn_Print_Area_2_1" localSheetId="7">#REF!</definedName>
    <definedName name="Excel_BuiltIn_Print_Area_2_1" localSheetId="10">#REF!</definedName>
    <definedName name="Excel_BuiltIn_Print_Area_2_1" localSheetId="0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13">[1]bien!#REF!</definedName>
    <definedName name="fecha_act" localSheetId="3">[1]bien!#REF!</definedName>
    <definedName name="fecha_act" localSheetId="5">[1]bien!#REF!</definedName>
    <definedName name="fecha_act" localSheetId="2">[1]bien!#REF!</definedName>
    <definedName name="fecha_act" localSheetId="6">[1]bien!#REF!</definedName>
    <definedName name="fecha_act" localSheetId="4">[1]bien!#REF!</definedName>
    <definedName name="fecha_act" localSheetId="1">[1]bien!#REF!</definedName>
    <definedName name="fecha_act" localSheetId="7">[1]bien!#REF!</definedName>
    <definedName name="fecha_act" localSheetId="10">[1]bien!#REF!</definedName>
    <definedName name="fecha_act" localSheetId="0">[1]bien!#REF!</definedName>
    <definedName name="fecha_act">[1]bien!#REF!</definedName>
    <definedName name="FF" localSheetId="3">#REF!</definedName>
    <definedName name="FF" localSheetId="2">#REF!</definedName>
    <definedName name="FF" localSheetId="6">#REF!</definedName>
    <definedName name="FF" localSheetId="7">#REF!</definedName>
    <definedName name="FF" localSheetId="10">#REF!</definedName>
    <definedName name="FF">#REF!</definedName>
    <definedName name="FFF" localSheetId="13">#REF!</definedName>
    <definedName name="FFF" localSheetId="3">#REF!</definedName>
    <definedName name="FFF" localSheetId="2">#REF!</definedName>
    <definedName name="FFF" localSheetId="6">#REF!</definedName>
    <definedName name="FFF" localSheetId="7">#REF!</definedName>
    <definedName name="FFF" localSheetId="10">#REF!</definedName>
    <definedName name="FFF">#REF!</definedName>
    <definedName name="FFFF" localSheetId="13">[1]bien!#REF!</definedName>
    <definedName name="FFFF" localSheetId="3">[1]bien!#REF!</definedName>
    <definedName name="FFFF" localSheetId="2">[1]bien!#REF!</definedName>
    <definedName name="FFFF" localSheetId="6">[1]bien!#REF!</definedName>
    <definedName name="FFFF" localSheetId="7">[1]bien!#REF!</definedName>
    <definedName name="FFFF" localSheetId="10">[1]bien!#REF!</definedName>
    <definedName name="FFFF">[1]bien!#REF!</definedName>
    <definedName name="GVKey">""</definedName>
    <definedName name="HGHHH" localSheetId="3">#REF!</definedName>
    <definedName name="HGHHH" localSheetId="2">#REF!</definedName>
    <definedName name="HGHHH" localSheetId="6">#REF!</definedName>
    <definedName name="HGHHH" localSheetId="7">#REF!</definedName>
    <definedName name="HGHHH" localSheetId="10">#REF!</definedName>
    <definedName name="HGHHH">#REF!</definedName>
    <definedName name="HHHH" localSheetId="3">#REF!</definedName>
    <definedName name="HHHH" localSheetId="2">#REF!</definedName>
    <definedName name="HHHH" localSheetId="6">#REF!</definedName>
    <definedName name="HHHH" localSheetId="7">#REF!</definedName>
    <definedName name="HHHH" localSheetId="10">#REF!</definedName>
    <definedName name="HHHH">#REF!</definedName>
    <definedName name="HISTORICO">[1]bien!$F$11</definedName>
    <definedName name="inicial">'[1]calculos planilla'!$S$3:$U$14</definedName>
    <definedName name="INVERSION" localSheetId="13">#REF!</definedName>
    <definedName name="INVERSION" localSheetId="3">#REF!</definedName>
    <definedName name="INVERSION" localSheetId="5">#REF!</definedName>
    <definedName name="INVERSION" localSheetId="2">#REF!</definedName>
    <definedName name="INVERSION" localSheetId="11">#REF!</definedName>
    <definedName name="INVERSION" localSheetId="12">#REF!</definedName>
    <definedName name="INVERSION" localSheetId="6">#REF!</definedName>
    <definedName name="INVERSION" localSheetId="4">#REF!</definedName>
    <definedName name="INVERSION" localSheetId="1">#REF!</definedName>
    <definedName name="INVERSION" localSheetId="7">#REF!</definedName>
    <definedName name="INVERSION" localSheetId="10">#REF!</definedName>
    <definedName name="INVERSION" localSheetId="0">#REF!</definedName>
    <definedName name="INVERSION">#REF!</definedName>
    <definedName name="ipc">'[1]calculos planilla'!$P$3:$Q$146</definedName>
    <definedName name="matriz" localSheetId="13">#REF!</definedName>
    <definedName name="matriz" localSheetId="3">#REF!</definedName>
    <definedName name="matriz" localSheetId="5">#REF!</definedName>
    <definedName name="matriz" localSheetId="2">#REF!</definedName>
    <definedName name="matriz" localSheetId="6">#REF!</definedName>
    <definedName name="matriz" localSheetId="4">#REF!</definedName>
    <definedName name="matriz" localSheetId="1">#REF!</definedName>
    <definedName name="matriz" localSheetId="7">#REF!</definedName>
    <definedName name="matriz" localSheetId="10">#REF!</definedName>
    <definedName name="matriz" localSheetId="0">#REF!</definedName>
    <definedName name="matriz">#REF!</definedName>
    <definedName name="matriz2" localSheetId="13">#REF!</definedName>
    <definedName name="matriz2" localSheetId="3">#REF!</definedName>
    <definedName name="matriz2" localSheetId="5">#REF!</definedName>
    <definedName name="matriz2" localSheetId="2">#REF!</definedName>
    <definedName name="matriz2" localSheetId="6">#REF!</definedName>
    <definedName name="matriz2" localSheetId="4">#REF!</definedName>
    <definedName name="matriz2" localSheetId="1">#REF!</definedName>
    <definedName name="matriz2" localSheetId="7">#REF!</definedName>
    <definedName name="matriz2" localSheetId="10">#REF!</definedName>
    <definedName name="matriz2" localSheetId="0">#REF!</definedName>
    <definedName name="matriz2">#REF!</definedName>
    <definedName name="operacion" localSheetId="13">#REF!</definedName>
    <definedName name="operacion" localSheetId="3">#REF!</definedName>
    <definedName name="operacion" localSheetId="5">#REF!</definedName>
    <definedName name="operacion" localSheetId="2">#REF!</definedName>
    <definedName name="operacion" localSheetId="11">#REF!</definedName>
    <definedName name="operacion" localSheetId="12">#REF!</definedName>
    <definedName name="operacion" localSheetId="6">#REF!</definedName>
    <definedName name="operacion" localSheetId="4">#REF!</definedName>
    <definedName name="operacion" localSheetId="1">#REF!</definedName>
    <definedName name="operacion" localSheetId="7">#REF!</definedName>
    <definedName name="operacion" localSheetId="10">#REF!</definedName>
    <definedName name="operacion" localSheetId="0">#REF!</definedName>
    <definedName name="operacion">#REF!</definedName>
    <definedName name="OPERACION1" localSheetId="13">#REF!</definedName>
    <definedName name="OPERACION1" localSheetId="3">#REF!</definedName>
    <definedName name="OPERACION1" localSheetId="5">#REF!</definedName>
    <definedName name="OPERACION1" localSheetId="2">#REF!</definedName>
    <definedName name="OPERACION1" localSheetId="11">#REF!</definedName>
    <definedName name="OPERACION1" localSheetId="12">#REF!</definedName>
    <definedName name="OPERACION1" localSheetId="6">#REF!</definedName>
    <definedName name="OPERACION1" localSheetId="4">#REF!</definedName>
    <definedName name="OPERACION1" localSheetId="1">#REF!</definedName>
    <definedName name="OPERACION1" localSheetId="7">#REF!</definedName>
    <definedName name="OPERACION1" localSheetId="10">#REF!</definedName>
    <definedName name="OPERACION1" localSheetId="0">#REF!</definedName>
    <definedName name="OPERACION1">#REF!</definedName>
    <definedName name="RRRR" localSheetId="13">#REF!</definedName>
    <definedName name="RRRR" localSheetId="3">#REF!</definedName>
    <definedName name="RRRR" localSheetId="2">#REF!</definedName>
    <definedName name="RRRR" localSheetId="6">#REF!</definedName>
    <definedName name="RRRR" localSheetId="7">#REF!</definedName>
    <definedName name="RRRR" localSheetId="10">#REF!</definedName>
    <definedName name="RRRR">#REF!</definedName>
    <definedName name="SPSet">"current"</definedName>
    <definedName name="SPWS_WBID">""</definedName>
    <definedName name="SRDF" localSheetId="13">#REF!</definedName>
    <definedName name="SRDF" localSheetId="3">#REF!</definedName>
    <definedName name="SRDF" localSheetId="2">#REF!</definedName>
    <definedName name="SRDF" localSheetId="6">#REF!</definedName>
    <definedName name="SRDF" localSheetId="7">#REF!</definedName>
    <definedName name="SRDF" localSheetId="10">#REF!</definedName>
    <definedName name="SRDF">#REF!</definedName>
    <definedName name="TABLAS" localSheetId="13">#REF!</definedName>
    <definedName name="TABLAS" localSheetId="3">#REF!</definedName>
    <definedName name="TABLAS" localSheetId="5">#REF!</definedName>
    <definedName name="TABLAS" localSheetId="2">#REF!</definedName>
    <definedName name="TABLAS" localSheetId="6">#REF!</definedName>
    <definedName name="TABLAS" localSheetId="4">#REF!</definedName>
    <definedName name="TABLAS" localSheetId="1">#REF!</definedName>
    <definedName name="TABLAS" localSheetId="7">#REF!</definedName>
    <definedName name="TABLAS" localSheetId="10">#REF!</definedName>
    <definedName name="TABLAS" localSheetId="0">#REF!</definedName>
    <definedName name="TABLAS">#REF!</definedName>
    <definedName name="TTTT" localSheetId="13">#REF!</definedName>
    <definedName name="TTTT" localSheetId="3">#REF!</definedName>
    <definedName name="TTTT" localSheetId="2">#REF!</definedName>
    <definedName name="TTTT" localSheetId="6">#REF!</definedName>
    <definedName name="TTTT" localSheetId="7">#REF!</definedName>
    <definedName name="TTTT" localSheetId="10">#REF!</definedName>
    <definedName name="TTTT">#REF!</definedName>
    <definedName name="v" localSheetId="6">'[2]Registrar '!$A$2:$B$182</definedName>
    <definedName name="v" localSheetId="7">'[2]Registrar '!$A$2:$B$182</definedName>
    <definedName name="v" localSheetId="10">'[2]Registrar '!$A$2:$B$182</definedName>
    <definedName name="v">'[3]Registrar '!$A$2:$B$182</definedName>
    <definedName name="VFGDGDS" localSheetId="13">#REF!</definedName>
    <definedName name="VFGDGDS" localSheetId="3">#REF!</definedName>
    <definedName name="VFGDGDS" localSheetId="2">#REF!</definedName>
    <definedName name="VFGDGDS" localSheetId="6">#REF!</definedName>
    <definedName name="VFGDGDS" localSheetId="7">#REF!</definedName>
    <definedName name="VFGDGDS" localSheetId="10">#REF!</definedName>
    <definedName name="VFGDGDS">#REF!</definedName>
    <definedName name="Vutil">[1]bien!$G$17</definedName>
    <definedName name="XX" localSheetId="13">#REF!</definedName>
    <definedName name="XX" localSheetId="3">#REF!</definedName>
    <definedName name="XX" localSheetId="2">#REF!</definedName>
    <definedName name="XX" localSheetId="6">#REF!</definedName>
    <definedName name="XX" localSheetId="7">#REF!</definedName>
    <definedName name="XX" localSheetId="10">#REF!</definedName>
    <definedName name="XX">#REF!</definedName>
    <definedName name="XXX" localSheetId="13">#REF!</definedName>
    <definedName name="XXX" localSheetId="3">#REF!</definedName>
    <definedName name="XXX" localSheetId="2">#REF!</definedName>
    <definedName name="XXX" localSheetId="6">#REF!</definedName>
    <definedName name="XXX" localSheetId="7">#REF!</definedName>
    <definedName name="XXX" localSheetId="10">#REF!</definedName>
    <definedName name="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1" l="1"/>
  <c r="S9" i="43" s="1"/>
  <c r="J23" i="78" l="1"/>
  <c r="S21" i="110" l="1"/>
  <c r="R21" i="110"/>
  <c r="O21" i="110"/>
  <c r="N21" i="110"/>
  <c r="L21" i="110"/>
  <c r="J21" i="110"/>
  <c r="D21" i="110"/>
  <c r="C21" i="110"/>
  <c r="B21" i="110"/>
  <c r="F21" i="110"/>
  <c r="G20" i="110"/>
  <c r="H20" i="110" s="1"/>
  <c r="K20" i="110" s="1"/>
  <c r="M20" i="110" s="1"/>
  <c r="G19" i="110"/>
  <c r="H19" i="110" s="1"/>
  <c r="K19" i="110" s="1"/>
  <c r="M19" i="110" s="1"/>
  <c r="V18" i="110"/>
  <c r="G18" i="110"/>
  <c r="H18" i="110" s="1"/>
  <c r="K18" i="110" s="1"/>
  <c r="M18" i="110" s="1"/>
  <c r="G17" i="110"/>
  <c r="H17" i="110" s="1"/>
  <c r="K17" i="110" s="1"/>
  <c r="M17" i="110" s="1"/>
  <c r="V16" i="110"/>
  <c r="G16" i="110"/>
  <c r="H16" i="110" s="1"/>
  <c r="K16" i="110" s="1"/>
  <c r="M16" i="110" s="1"/>
  <c r="G15" i="110"/>
  <c r="H15" i="110" s="1"/>
  <c r="K15" i="110" s="1"/>
  <c r="M15" i="110" s="1"/>
  <c r="G14" i="110"/>
  <c r="H14" i="110" s="1"/>
  <c r="K14" i="110" s="1"/>
  <c r="M14" i="110" s="1"/>
  <c r="V13" i="110"/>
  <c r="G13" i="110"/>
  <c r="H13" i="110" s="1"/>
  <c r="K13" i="110" s="1"/>
  <c r="M13" i="110" s="1"/>
  <c r="G12" i="110"/>
  <c r="H12" i="110" s="1"/>
  <c r="K12" i="110" s="1"/>
  <c r="M12" i="110" s="1"/>
  <c r="G11" i="110"/>
  <c r="H11" i="110" s="1"/>
  <c r="K11" i="110" s="1"/>
  <c r="M11" i="110" s="1"/>
  <c r="G10" i="110"/>
  <c r="H10" i="110" s="1"/>
  <c r="K10" i="110" s="1"/>
  <c r="M10" i="110" s="1"/>
  <c r="G9" i="110"/>
  <c r="H9" i="110" s="1"/>
  <c r="H21" i="110" l="1"/>
  <c r="K9" i="110"/>
  <c r="G21" i="110"/>
  <c r="E21" i="110"/>
  <c r="K21" i="110" l="1"/>
  <c r="M9" i="110"/>
  <c r="M21" i="110" s="1"/>
  <c r="D67" i="100" l="1"/>
  <c r="B24" i="61"/>
  <c r="B28" i="61"/>
  <c r="B20" i="61"/>
  <c r="B18" i="61"/>
  <c r="D37" i="100"/>
  <c r="D39" i="100" s="1"/>
  <c r="W53" i="100" s="1"/>
  <c r="D32" i="100"/>
  <c r="D33" i="100" s="1"/>
  <c r="A70" i="100" l="1"/>
  <c r="C69" i="100"/>
  <c r="R67" i="100"/>
  <c r="P67" i="100"/>
  <c r="O67" i="100"/>
  <c r="K67" i="100"/>
  <c r="R66" i="100"/>
  <c r="C66" i="100" s="1"/>
  <c r="Q63" i="100"/>
  <c r="P63" i="100"/>
  <c r="P64" i="100" s="1"/>
  <c r="P65" i="100" s="1"/>
  <c r="M63" i="100"/>
  <c r="K63" i="100"/>
  <c r="I63" i="100"/>
  <c r="G63" i="100"/>
  <c r="E63" i="100"/>
  <c r="D63" i="100"/>
  <c r="C62" i="100"/>
  <c r="C59" i="100"/>
  <c r="Y51" i="100"/>
  <c r="Q51" i="100"/>
  <c r="Q67" i="100" s="1"/>
  <c r="Y46" i="100"/>
  <c r="X46" i="100"/>
  <c r="W46" i="100"/>
  <c r="V46" i="100"/>
  <c r="V47" i="100" s="1"/>
  <c r="U46" i="100"/>
  <c r="T46" i="100"/>
  <c r="S46" i="100"/>
  <c r="R46" i="100"/>
  <c r="R47" i="100" s="1"/>
  <c r="N46" i="100"/>
  <c r="M46" i="100"/>
  <c r="K46" i="100"/>
  <c r="K47" i="100" s="1"/>
  <c r="I46" i="100"/>
  <c r="I47" i="100" s="1"/>
  <c r="G46" i="100"/>
  <c r="G47" i="100" s="1"/>
  <c r="E46" i="100"/>
  <c r="E47" i="100" s="1"/>
  <c r="D46" i="100"/>
  <c r="D47" i="100" s="1"/>
  <c r="A35" i="100"/>
  <c r="H34" i="100"/>
  <c r="R29" i="100"/>
  <c r="Q29" i="100"/>
  <c r="Q28" i="100"/>
  <c r="P28" i="100"/>
  <c r="M28" i="100"/>
  <c r="K28" i="100"/>
  <c r="I28" i="100"/>
  <c r="G28" i="100"/>
  <c r="E28" i="100"/>
  <c r="D34" i="100" s="1"/>
  <c r="D35" i="100" s="1"/>
  <c r="D28" i="100"/>
  <c r="C34" i="100" s="1"/>
  <c r="C35" i="100" s="1"/>
  <c r="A28" i="100"/>
  <c r="Y24" i="100"/>
  <c r="X24" i="100"/>
  <c r="W24" i="100"/>
  <c r="V24" i="100"/>
  <c r="U24" i="100"/>
  <c r="T24" i="100"/>
  <c r="S24" i="100"/>
  <c r="R24" i="100"/>
  <c r="N24" i="100"/>
  <c r="N25" i="100" s="1"/>
  <c r="M24" i="100"/>
  <c r="M25" i="100" s="1"/>
  <c r="M51" i="100" s="1"/>
  <c r="K24" i="100"/>
  <c r="K25" i="100" s="1"/>
  <c r="K29" i="100" s="1"/>
  <c r="I24" i="100"/>
  <c r="I25" i="100" s="1"/>
  <c r="I29" i="100" s="1"/>
  <c r="G24" i="100"/>
  <c r="G25" i="100" s="1"/>
  <c r="G29" i="100" s="1"/>
  <c r="E24" i="100"/>
  <c r="E25" i="100" s="1"/>
  <c r="E29" i="100" s="1"/>
  <c r="D24" i="100"/>
  <c r="D25" i="100" s="1"/>
  <c r="D29" i="100" s="1"/>
  <c r="N21" i="100"/>
  <c r="N67" i="100" s="1"/>
  <c r="H21" i="100"/>
  <c r="J21" i="100" s="1"/>
  <c r="T10" i="100"/>
  <c r="T11" i="100" s="1"/>
  <c r="R10" i="100"/>
  <c r="N10" i="100"/>
  <c r="M10" i="100"/>
  <c r="L10" i="100"/>
  <c r="E10" i="100"/>
  <c r="E11" i="100" s="1"/>
  <c r="D10" i="100"/>
  <c r="C10" i="100" s="1"/>
  <c r="N9" i="100"/>
  <c r="M9" i="100"/>
  <c r="L9" i="100"/>
  <c r="C9" i="100" s="1"/>
  <c r="N8" i="100"/>
  <c r="M8" i="100"/>
  <c r="L8" i="100"/>
  <c r="C8" i="100" s="1"/>
  <c r="R7" i="100"/>
  <c r="N7" i="100"/>
  <c r="Q46" i="100"/>
  <c r="P46" i="100"/>
  <c r="O7" i="100"/>
  <c r="O63" i="100" s="1"/>
  <c r="H2" i="100"/>
  <c r="J2" i="100" s="1"/>
  <c r="N29" i="100" l="1"/>
  <c r="T47" i="100"/>
  <c r="T48" i="100" s="1"/>
  <c r="T49" i="100" s="1"/>
  <c r="T50" i="100" s="1"/>
  <c r="T54" i="100" s="1"/>
  <c r="T58" i="100" s="1"/>
  <c r="T60" i="100" s="1"/>
  <c r="X47" i="100"/>
  <c r="X48" i="100" s="1"/>
  <c r="X50" i="100" s="1"/>
  <c r="X54" i="100" s="1"/>
  <c r="X58" i="100" s="1"/>
  <c r="X60" i="100" s="1"/>
  <c r="P70" i="100"/>
  <c r="D48" i="100"/>
  <c r="D50" i="100" s="1"/>
  <c r="N47" i="100"/>
  <c r="N48" i="100" s="1"/>
  <c r="N50" i="100" s="1"/>
  <c r="N54" i="100" s="1"/>
  <c r="N58" i="100" s="1"/>
  <c r="N60" i="100" s="1"/>
  <c r="M29" i="100"/>
  <c r="Q47" i="100"/>
  <c r="Q48" i="100" s="1"/>
  <c r="F46" i="100"/>
  <c r="F24" i="100"/>
  <c r="C5" i="100"/>
  <c r="H46" i="100"/>
  <c r="H24" i="100"/>
  <c r="H25" i="100" s="1"/>
  <c r="H29" i="100" s="1"/>
  <c r="H7" i="100"/>
  <c r="J46" i="100"/>
  <c r="J24" i="100"/>
  <c r="J25" i="100" s="1"/>
  <c r="J29" i="100" s="1"/>
  <c r="L46" i="100"/>
  <c r="L24" i="100"/>
  <c r="L25" i="100" s="1"/>
  <c r="L29" i="100" s="1"/>
  <c r="L7" i="100"/>
  <c r="O64" i="100"/>
  <c r="O65" i="100" s="1"/>
  <c r="O70" i="100" s="1"/>
  <c r="J7" i="100"/>
  <c r="R63" i="100"/>
  <c r="R28" i="100"/>
  <c r="F7" i="100"/>
  <c r="N28" i="100"/>
  <c r="N11" i="100"/>
  <c r="N63" i="100"/>
  <c r="Q24" i="100"/>
  <c r="J68" i="100"/>
  <c r="C68" i="100" s="1"/>
  <c r="J67" i="100"/>
  <c r="S47" i="100"/>
  <c r="S48" i="100" s="1"/>
  <c r="S50" i="100" s="1"/>
  <c r="S54" i="100" s="1"/>
  <c r="S58" i="100" s="1"/>
  <c r="S60" i="100" s="1"/>
  <c r="U47" i="100"/>
  <c r="U48" i="100" s="1"/>
  <c r="U50" i="100" s="1"/>
  <c r="U54" i="100" s="1"/>
  <c r="U58" i="100" s="1"/>
  <c r="U60" i="100" s="1"/>
  <c r="W47" i="100"/>
  <c r="W48" i="100" s="1"/>
  <c r="W50" i="100" s="1"/>
  <c r="Y47" i="100"/>
  <c r="Y48" i="100" s="1"/>
  <c r="Y50" i="100" s="1"/>
  <c r="Y54" i="100" s="1"/>
  <c r="Y58" i="100" s="1"/>
  <c r="Y60" i="100" s="1"/>
  <c r="G48" i="100"/>
  <c r="G50" i="100" s="1"/>
  <c r="G54" i="100" s="1"/>
  <c r="G58" i="100" s="1"/>
  <c r="G60" i="100" s="1"/>
  <c r="K48" i="100"/>
  <c r="K50" i="100" s="1"/>
  <c r="K54" i="100" s="1"/>
  <c r="K58" i="100" s="1"/>
  <c r="K60" i="100" s="1"/>
  <c r="D11" i="100"/>
  <c r="R11" i="100"/>
  <c r="M67" i="100"/>
  <c r="O24" i="100"/>
  <c r="O25" i="100" s="1"/>
  <c r="O29" i="100" s="1"/>
  <c r="O28" i="100"/>
  <c r="M49" i="100"/>
  <c r="M47" i="100"/>
  <c r="M48" i="100" s="1"/>
  <c r="O46" i="100"/>
  <c r="R48" i="100"/>
  <c r="R50" i="100" s="1"/>
  <c r="R54" i="100" s="1"/>
  <c r="R58" i="100" s="1"/>
  <c r="R60" i="100" s="1"/>
  <c r="V48" i="100"/>
  <c r="V50" i="100" s="1"/>
  <c r="V54" i="100" s="1"/>
  <c r="V58" i="100" s="1"/>
  <c r="V60" i="100" s="1"/>
  <c r="P47" i="100"/>
  <c r="P48" i="100" s="1"/>
  <c r="P50" i="100" s="1"/>
  <c r="P54" i="100" s="1"/>
  <c r="P58" i="100" s="1"/>
  <c r="P60" i="100" s="1"/>
  <c r="E48" i="100"/>
  <c r="E50" i="100" s="1"/>
  <c r="I48" i="100"/>
  <c r="I50" i="100" s="1"/>
  <c r="I54" i="100" s="1"/>
  <c r="I58" i="100" s="1"/>
  <c r="I60" i="100" s="1"/>
  <c r="D64" i="100"/>
  <c r="D65" i="100" s="1"/>
  <c r="D70" i="100" s="1"/>
  <c r="P24" i="100"/>
  <c r="P25" i="100" s="1"/>
  <c r="P29" i="100" s="1"/>
  <c r="E64" i="100"/>
  <c r="E65" i="100" s="1"/>
  <c r="G64" i="100"/>
  <c r="G65" i="100" s="1"/>
  <c r="G70" i="100" s="1"/>
  <c r="I64" i="100"/>
  <c r="I65" i="100" s="1"/>
  <c r="I70" i="100" s="1"/>
  <c r="K64" i="100"/>
  <c r="K65" i="100" s="1"/>
  <c r="K70" i="100" s="1"/>
  <c r="M64" i="100"/>
  <c r="M65" i="100" s="1"/>
  <c r="Q64" i="100"/>
  <c r="Q65" i="100" s="1"/>
  <c r="Q70" i="100" s="1"/>
  <c r="M50" i="100" l="1"/>
  <c r="M54" i="100" s="1"/>
  <c r="M58" i="100" s="1"/>
  <c r="M60" i="100" s="1"/>
  <c r="D14" i="100"/>
  <c r="D17" i="100" s="1"/>
  <c r="D51" i="100"/>
  <c r="D54" i="100" s="1"/>
  <c r="D58" i="100" s="1"/>
  <c r="D60" i="100" s="1"/>
  <c r="C24" i="100"/>
  <c r="M70" i="100"/>
  <c r="Q49" i="100"/>
  <c r="Q50" i="100" s="1"/>
  <c r="Q54" i="100" s="1"/>
  <c r="Q58" i="100" s="1"/>
  <c r="Q60" i="100" s="1"/>
  <c r="N64" i="100"/>
  <c r="N65" i="100" s="1"/>
  <c r="N70" i="100" s="1"/>
  <c r="R64" i="100"/>
  <c r="R65" i="100" s="1"/>
  <c r="R70" i="100" s="1"/>
  <c r="L28" i="100"/>
  <c r="L63" i="100"/>
  <c r="L11" i="100"/>
  <c r="L47" i="100"/>
  <c r="L48" i="100" s="1"/>
  <c r="L50" i="100" s="1"/>
  <c r="L54" i="100" s="1"/>
  <c r="L58" i="100" s="1"/>
  <c r="L60" i="100" s="1"/>
  <c r="J47" i="100"/>
  <c r="J48" i="100" s="1"/>
  <c r="J50" i="100" s="1"/>
  <c r="J54" i="100" s="1"/>
  <c r="J58" i="100" s="1"/>
  <c r="J60" i="100" s="1"/>
  <c r="C46" i="100"/>
  <c r="F47" i="100"/>
  <c r="O47" i="100"/>
  <c r="O48" i="100" s="1"/>
  <c r="O50" i="100" s="1"/>
  <c r="O54" i="100" s="1"/>
  <c r="O58" i="100" s="1"/>
  <c r="O60" i="100" s="1"/>
  <c r="F28" i="100"/>
  <c r="C7" i="100"/>
  <c r="C11" i="100" s="1"/>
  <c r="F63" i="100"/>
  <c r="J28" i="100"/>
  <c r="J63" i="100"/>
  <c r="H28" i="100"/>
  <c r="H63" i="100"/>
  <c r="H47" i="100"/>
  <c r="H48" i="100" s="1"/>
  <c r="H50" i="100" s="1"/>
  <c r="H54" i="100" s="1"/>
  <c r="H58" i="100" s="1"/>
  <c r="H60" i="100" s="1"/>
  <c r="F25" i="100"/>
  <c r="C25" i="100" s="1"/>
  <c r="D18" i="100" l="1"/>
  <c r="C32" i="100" s="1"/>
  <c r="C28" i="100"/>
  <c r="C38" i="100" s="1"/>
  <c r="H64" i="100"/>
  <c r="H65" i="100" s="1"/>
  <c r="H70" i="100" s="1"/>
  <c r="J64" i="100"/>
  <c r="J65" i="100" s="1"/>
  <c r="J70" i="100" s="1"/>
  <c r="F64" i="100"/>
  <c r="C63" i="100"/>
  <c r="F29" i="100"/>
  <c r="C29" i="100" s="1"/>
  <c r="C49" i="100"/>
  <c r="C47" i="100"/>
  <c r="F48" i="100"/>
  <c r="L64" i="100"/>
  <c r="L65" i="100" s="1"/>
  <c r="L70" i="100" s="1"/>
  <c r="C33" i="100" l="1"/>
  <c r="E33" i="100"/>
  <c r="C64" i="100"/>
  <c r="F50" i="100"/>
  <c r="F54" i="100" s="1"/>
  <c r="F58" i="100" s="1"/>
  <c r="F60" i="100" s="1"/>
  <c r="C48" i="100"/>
  <c r="C50" i="100" s="1"/>
  <c r="C65" i="100"/>
  <c r="F65" i="100"/>
  <c r="F70" i="100" s="1"/>
  <c r="W52" i="100" l="1"/>
  <c r="E51" i="100"/>
  <c r="C36" i="100"/>
  <c r="C37" i="100" s="1"/>
  <c r="E67" i="100" l="1"/>
  <c r="E54" i="100"/>
  <c r="E58" i="100" s="1"/>
  <c r="E60" i="100" s="1"/>
  <c r="C51" i="100"/>
  <c r="C54" i="100" s="1"/>
  <c r="C58" i="100" s="1"/>
  <c r="C60" i="100" s="1"/>
  <c r="C39" i="100"/>
  <c r="B14" i="98"/>
  <c r="B6" i="98"/>
  <c r="B4" i="98"/>
  <c r="E70" i="100" l="1"/>
  <c r="C67" i="100"/>
  <c r="C70" i="100" s="1"/>
  <c r="B75" i="100"/>
  <c r="B76" i="100" s="1"/>
  <c r="B79" i="100" s="1"/>
  <c r="B80" i="100" s="1"/>
  <c r="B81" i="100" s="1"/>
  <c r="B82" i="100" s="1"/>
  <c r="H37" i="100"/>
  <c r="I38" i="100" s="1"/>
  <c r="W54" i="100"/>
  <c r="W58" i="100" s="1"/>
  <c r="W60" i="100" s="1"/>
  <c r="B6" i="96"/>
  <c r="B7" i="96"/>
  <c r="B8" i="96"/>
  <c r="B9" i="96"/>
  <c r="B10" i="96"/>
  <c r="B11" i="96"/>
  <c r="B12" i="96"/>
  <c r="B13" i="96"/>
  <c r="B14" i="96"/>
  <c r="B15" i="96"/>
  <c r="B16" i="96"/>
  <c r="B5" i="96"/>
  <c r="B34" i="97"/>
  <c r="H33" i="97"/>
  <c r="G33" i="97"/>
  <c r="F33" i="97"/>
  <c r="E33" i="97"/>
  <c r="D33" i="97"/>
  <c r="H32" i="97"/>
  <c r="G32" i="97"/>
  <c r="F32" i="97"/>
  <c r="E32" i="97"/>
  <c r="D32" i="97"/>
  <c r="H31" i="97"/>
  <c r="G31" i="97"/>
  <c r="F31" i="97"/>
  <c r="E31" i="97"/>
  <c r="D31" i="97"/>
  <c r="H30" i="97"/>
  <c r="G30" i="97"/>
  <c r="F30" i="97"/>
  <c r="E30" i="97"/>
  <c r="D30" i="97"/>
  <c r="H29" i="97"/>
  <c r="G29" i="97"/>
  <c r="F29" i="97"/>
  <c r="E29" i="97"/>
  <c r="D29" i="97"/>
  <c r="H28" i="97"/>
  <c r="G28" i="97"/>
  <c r="F28" i="97"/>
  <c r="E28" i="97"/>
  <c r="D28" i="97"/>
  <c r="H27" i="97"/>
  <c r="G27" i="97"/>
  <c r="F27" i="97"/>
  <c r="E27" i="97"/>
  <c r="D27" i="97"/>
  <c r="H26" i="97"/>
  <c r="G26" i="97"/>
  <c r="F26" i="97"/>
  <c r="E26" i="97"/>
  <c r="D26" i="97"/>
  <c r="H25" i="97"/>
  <c r="G25" i="97"/>
  <c r="F25" i="97"/>
  <c r="E25" i="97"/>
  <c r="D25" i="97"/>
  <c r="H24" i="97"/>
  <c r="G24" i="97"/>
  <c r="F24" i="97"/>
  <c r="E24" i="97"/>
  <c r="D24" i="97"/>
  <c r="H23" i="97"/>
  <c r="G23" i="97"/>
  <c r="F23" i="97"/>
  <c r="E23" i="97"/>
  <c r="D23" i="97"/>
  <c r="H22" i="97"/>
  <c r="H34" i="97" s="1"/>
  <c r="G22" i="97"/>
  <c r="G34" i="97" s="1"/>
  <c r="F22" i="97"/>
  <c r="F34" i="97" s="1"/>
  <c r="E22" i="97"/>
  <c r="E34" i="97" s="1"/>
  <c r="D22" i="97"/>
  <c r="E21" i="97"/>
  <c r="D6" i="97"/>
  <c r="D7" i="97"/>
  <c r="D8" i="97"/>
  <c r="D9" i="97"/>
  <c r="D10" i="97"/>
  <c r="D11" i="97"/>
  <c r="D12" i="97"/>
  <c r="D13" i="97"/>
  <c r="D14" i="97"/>
  <c r="D15" i="97"/>
  <c r="D16" i="97"/>
  <c r="D5" i="97"/>
  <c r="B17" i="97"/>
  <c r="H16" i="97"/>
  <c r="G16" i="97"/>
  <c r="F16" i="97"/>
  <c r="E16" i="97"/>
  <c r="H15" i="97"/>
  <c r="G15" i="97"/>
  <c r="F15" i="97"/>
  <c r="E15" i="97"/>
  <c r="H14" i="97"/>
  <c r="G14" i="97"/>
  <c r="F14" i="97"/>
  <c r="E14" i="97"/>
  <c r="H13" i="97"/>
  <c r="G13" i="97"/>
  <c r="F13" i="97"/>
  <c r="E13" i="97"/>
  <c r="H12" i="97"/>
  <c r="G12" i="97"/>
  <c r="F12" i="97"/>
  <c r="E12" i="97"/>
  <c r="H11" i="97"/>
  <c r="G11" i="97"/>
  <c r="F11" i="97"/>
  <c r="E11" i="97"/>
  <c r="H10" i="97"/>
  <c r="G10" i="97"/>
  <c r="F10" i="97"/>
  <c r="E10" i="97"/>
  <c r="H9" i="97"/>
  <c r="G9" i="97"/>
  <c r="F9" i="97"/>
  <c r="E9" i="97"/>
  <c r="H8" i="97"/>
  <c r="G8" i="97"/>
  <c r="F8" i="97"/>
  <c r="E8" i="97"/>
  <c r="H7" i="97"/>
  <c r="G7" i="97"/>
  <c r="F7" i="97"/>
  <c r="E7" i="97"/>
  <c r="H6" i="97"/>
  <c r="G6" i="97"/>
  <c r="F6" i="97"/>
  <c r="E6" i="97"/>
  <c r="H5" i="97"/>
  <c r="H17" i="97" s="1"/>
  <c r="G5" i="97"/>
  <c r="G17" i="97" s="1"/>
  <c r="F5" i="97"/>
  <c r="F17" i="97" s="1"/>
  <c r="E5" i="97"/>
  <c r="E17" i="97" s="1"/>
  <c r="E4" i="97"/>
  <c r="D17" i="97" l="1"/>
  <c r="D34" i="97"/>
  <c r="D35" i="97" l="1"/>
  <c r="G9" i="48"/>
  <c r="D18" i="97"/>
  <c r="G10" i="48"/>
  <c r="E13" i="43" l="1"/>
  <c r="F17" i="96" l="1"/>
  <c r="B4" i="61"/>
  <c r="G27" i="48" l="1"/>
  <c r="B109" i="66" l="1"/>
  <c r="K47" i="78"/>
  <c r="K12" i="78"/>
  <c r="K49" i="77"/>
  <c r="K50" i="77"/>
  <c r="K51" i="77"/>
  <c r="K52" i="77"/>
  <c r="K53" i="77"/>
  <c r="K54" i="77"/>
  <c r="K55" i="77"/>
  <c r="K56" i="77"/>
  <c r="K57" i="77"/>
  <c r="K58" i="77"/>
  <c r="K59" i="77"/>
  <c r="K60" i="77"/>
  <c r="K61" i="77"/>
  <c r="K62" i="77"/>
  <c r="K63" i="77"/>
  <c r="K64" i="77"/>
  <c r="J24" i="78"/>
  <c r="J28" i="78"/>
  <c r="J31" i="78"/>
  <c r="H56" i="78"/>
  <c r="H68" i="78" s="1"/>
  <c r="H20" i="78"/>
  <c r="H32" i="78" s="1"/>
  <c r="G5" i="96"/>
  <c r="G6" i="96"/>
  <c r="J57" i="78" s="1"/>
  <c r="G7" i="96"/>
  <c r="G8" i="96"/>
  <c r="J59" i="78" s="1"/>
  <c r="G9" i="96"/>
  <c r="J60" i="78" s="1"/>
  <c r="G10" i="96"/>
  <c r="J61" i="78" s="1"/>
  <c r="G11" i="96"/>
  <c r="J62" i="78" s="1"/>
  <c r="G12" i="96"/>
  <c r="J63" i="78" s="1"/>
  <c r="G13" i="96"/>
  <c r="J64" i="78" s="1"/>
  <c r="G14" i="96"/>
  <c r="J65" i="78" s="1"/>
  <c r="G15" i="96"/>
  <c r="J66" i="78" s="1"/>
  <c r="G16" i="96"/>
  <c r="J67" i="78" s="1"/>
  <c r="B26" i="43"/>
  <c r="G4" i="96"/>
  <c r="F4" i="96"/>
  <c r="H6" i="48"/>
  <c r="F173" i="78"/>
  <c r="R173" i="78"/>
  <c r="D161" i="78"/>
  <c r="D173" i="78" s="1"/>
  <c r="C162" i="78"/>
  <c r="C163" i="78"/>
  <c r="C164" i="78"/>
  <c r="C165" i="78"/>
  <c r="C166" i="78"/>
  <c r="C167" i="78"/>
  <c r="C168" i="78"/>
  <c r="C169" i="78"/>
  <c r="C170" i="78"/>
  <c r="C171" i="78"/>
  <c r="C172" i="78"/>
  <c r="C161" i="78"/>
  <c r="D142" i="78"/>
  <c r="D143" i="78"/>
  <c r="L173" i="78"/>
  <c r="P173" i="78"/>
  <c r="M173" i="78"/>
  <c r="O173" i="78"/>
  <c r="Q173" i="78"/>
  <c r="F127" i="78"/>
  <c r="F139" i="78" s="1"/>
  <c r="L127" i="78"/>
  <c r="L139" i="78" s="1"/>
  <c r="M127" i="78"/>
  <c r="O127" i="78"/>
  <c r="O139" i="78" s="1"/>
  <c r="P127" i="78"/>
  <c r="P139" i="78" s="1"/>
  <c r="Q127" i="78"/>
  <c r="Q139" i="78" s="1"/>
  <c r="R127" i="78"/>
  <c r="R139" i="78" s="1"/>
  <c r="D127" i="78"/>
  <c r="D139" i="78" s="1"/>
  <c r="C128" i="78"/>
  <c r="C129" i="78"/>
  <c r="C130" i="78"/>
  <c r="C131" i="78"/>
  <c r="C132" i="78"/>
  <c r="C133" i="78"/>
  <c r="C134" i="78"/>
  <c r="C135" i="78"/>
  <c r="C136" i="78"/>
  <c r="C137" i="78"/>
  <c r="C138" i="78"/>
  <c r="C127" i="78"/>
  <c r="M139" i="78"/>
  <c r="S127" i="78"/>
  <c r="D108" i="78"/>
  <c r="D144" i="78" s="1"/>
  <c r="F92" i="78"/>
  <c r="L92" i="78"/>
  <c r="M92" i="78"/>
  <c r="O92" i="78"/>
  <c r="P92" i="78"/>
  <c r="Q92" i="78"/>
  <c r="Q104" i="78" s="1"/>
  <c r="R92" i="78"/>
  <c r="R104" i="78" s="1"/>
  <c r="S92" i="78"/>
  <c r="D92" i="78"/>
  <c r="D104" i="78" s="1"/>
  <c r="C103" i="78"/>
  <c r="C102" i="78"/>
  <c r="C101" i="78"/>
  <c r="C100" i="78"/>
  <c r="C99" i="78"/>
  <c r="C98" i="78"/>
  <c r="C97" i="78"/>
  <c r="C96" i="78"/>
  <c r="C95" i="78"/>
  <c r="C94" i="78"/>
  <c r="C93" i="78"/>
  <c r="P104" i="78"/>
  <c r="O104" i="78"/>
  <c r="M104" i="78"/>
  <c r="L104" i="78"/>
  <c r="F104" i="78"/>
  <c r="C92" i="78"/>
  <c r="F56" i="78"/>
  <c r="F68" i="78" s="1"/>
  <c r="L56" i="78"/>
  <c r="L68" i="78" s="1"/>
  <c r="M56" i="78"/>
  <c r="M68" i="78" s="1"/>
  <c r="O56" i="78"/>
  <c r="O68" i="78" s="1"/>
  <c r="P56" i="78"/>
  <c r="P68" i="78" s="1"/>
  <c r="D56" i="78"/>
  <c r="AL32" i="78"/>
  <c r="AK32" i="78"/>
  <c r="AJ32" i="78"/>
  <c r="V31" i="78"/>
  <c r="V30" i="78"/>
  <c r="V29" i="78"/>
  <c r="V28" i="78"/>
  <c r="V27" i="78"/>
  <c r="V26" i="78"/>
  <c r="V25" i="78"/>
  <c r="V24" i="78"/>
  <c r="V23" i="78"/>
  <c r="V22" i="78"/>
  <c r="V21" i="78"/>
  <c r="AI20" i="78"/>
  <c r="AI32" i="78" s="1"/>
  <c r="AH20" i="78"/>
  <c r="AH32" i="78" s="1"/>
  <c r="AG20" i="78"/>
  <c r="AG32" i="78" s="1"/>
  <c r="AF20" i="78"/>
  <c r="AF32" i="78" s="1"/>
  <c r="AE20" i="78"/>
  <c r="AE32" i="78" s="1"/>
  <c r="AD20" i="78"/>
  <c r="AD32" i="78" s="1"/>
  <c r="AC20" i="78"/>
  <c r="AC32" i="78" s="1"/>
  <c r="AB20" i="78"/>
  <c r="AB32" i="78" s="1"/>
  <c r="AA20" i="78"/>
  <c r="AA32" i="78" s="1"/>
  <c r="Z20" i="78"/>
  <c r="Z32" i="78" s="1"/>
  <c r="Y20" i="78"/>
  <c r="Y32" i="78" s="1"/>
  <c r="X20" i="78"/>
  <c r="X32" i="78" s="1"/>
  <c r="W20" i="78"/>
  <c r="W32" i="78" s="1"/>
  <c r="V20" i="78"/>
  <c r="C57" i="78"/>
  <c r="C58" i="78"/>
  <c r="C59" i="78"/>
  <c r="C60" i="78"/>
  <c r="C61" i="78"/>
  <c r="C62" i="78"/>
  <c r="C63" i="78"/>
  <c r="C64" i="78"/>
  <c r="C65" i="78"/>
  <c r="C66" i="78"/>
  <c r="C67" i="78"/>
  <c r="C56" i="78"/>
  <c r="Q32" i="78"/>
  <c r="R32" i="78"/>
  <c r="S32" i="78"/>
  <c r="D20" i="78"/>
  <c r="D32" i="78" s="1"/>
  <c r="D38" i="78"/>
  <c r="D74" i="78" s="1"/>
  <c r="D110" i="78" s="1"/>
  <c r="D39" i="78"/>
  <c r="D75" i="78" s="1"/>
  <c r="D111" i="78" s="1"/>
  <c r="D40" i="78"/>
  <c r="D76" i="78" s="1"/>
  <c r="D37" i="78"/>
  <c r="D73" i="78" s="1"/>
  <c r="D109" i="78" s="1"/>
  <c r="D145" i="78" s="1"/>
  <c r="H47" i="78"/>
  <c r="H83" i="78" s="1"/>
  <c r="R68" i="78"/>
  <c r="Q68" i="78"/>
  <c r="D68" i="78"/>
  <c r="H27" i="74"/>
  <c r="F27" i="74" s="1"/>
  <c r="F20" i="78"/>
  <c r="F32" i="78"/>
  <c r="L20" i="78"/>
  <c r="L32" i="78" s="1"/>
  <c r="M20" i="78"/>
  <c r="M32" i="78" s="1"/>
  <c r="O20" i="78"/>
  <c r="O32" i="78"/>
  <c r="P20" i="78"/>
  <c r="P32" i="78" s="1"/>
  <c r="C21" i="78"/>
  <c r="C22" i="78"/>
  <c r="C23" i="78"/>
  <c r="C24" i="78"/>
  <c r="C25" i="78"/>
  <c r="C26" i="78"/>
  <c r="C27" i="78"/>
  <c r="C28" i="78"/>
  <c r="C29" i="78"/>
  <c r="C30" i="78"/>
  <c r="C31" i="78"/>
  <c r="C20" i="78"/>
  <c r="K47" i="74"/>
  <c r="L47" i="74"/>
  <c r="F28" i="74"/>
  <c r="E27" i="74"/>
  <c r="E28" i="74" s="1"/>
  <c r="E29" i="74" s="1"/>
  <c r="E30" i="74" s="1"/>
  <c r="E31" i="74" s="1"/>
  <c r="D6" i="96"/>
  <c r="K6" i="96" s="1"/>
  <c r="J21" i="78" s="1"/>
  <c r="D7" i="96"/>
  <c r="K7" i="96" s="1"/>
  <c r="J22" i="78" s="1"/>
  <c r="D8" i="96"/>
  <c r="K8" i="96" s="1"/>
  <c r="D9" i="96"/>
  <c r="K9" i="96" s="1"/>
  <c r="K24" i="78" s="1"/>
  <c r="D10" i="96"/>
  <c r="K10" i="96" s="1"/>
  <c r="K25" i="78" s="1"/>
  <c r="D11" i="96"/>
  <c r="K11" i="96" s="1"/>
  <c r="K26" i="78" s="1"/>
  <c r="D12" i="96"/>
  <c r="K12" i="96" s="1"/>
  <c r="K27" i="78" s="1"/>
  <c r="D13" i="96"/>
  <c r="K13" i="96" s="1"/>
  <c r="K28" i="78" s="1"/>
  <c r="D14" i="96"/>
  <c r="K14" i="96" s="1"/>
  <c r="K29" i="78" s="1"/>
  <c r="D15" i="96"/>
  <c r="K15" i="96" s="1"/>
  <c r="K30" i="78" s="1"/>
  <c r="D16" i="96"/>
  <c r="K16" i="96" s="1"/>
  <c r="D5" i="96"/>
  <c r="K5" i="96" s="1"/>
  <c r="N7" i="43"/>
  <c r="M7" i="43" s="1"/>
  <c r="I98" i="66"/>
  <c r="J98" i="66"/>
  <c r="N103" i="66" s="1"/>
  <c r="B17" i="96"/>
  <c r="H6" i="96"/>
  <c r="I6" i="96"/>
  <c r="J6" i="96"/>
  <c r="H7" i="96"/>
  <c r="I7" i="96"/>
  <c r="J7" i="96"/>
  <c r="H8" i="96"/>
  <c r="I8" i="96"/>
  <c r="J8" i="96"/>
  <c r="J165" i="78"/>
  <c r="H9" i="96"/>
  <c r="I9" i="96"/>
  <c r="J9" i="96"/>
  <c r="H10" i="96"/>
  <c r="I10" i="96"/>
  <c r="J10" i="96"/>
  <c r="H11" i="96"/>
  <c r="I11" i="96"/>
  <c r="J11" i="96"/>
  <c r="H12" i="96"/>
  <c r="I12" i="96"/>
  <c r="J12" i="96"/>
  <c r="H13" i="96"/>
  <c r="I13" i="96"/>
  <c r="J13" i="96"/>
  <c r="H14" i="96"/>
  <c r="I14" i="96"/>
  <c r="J14" i="96"/>
  <c r="H15" i="96"/>
  <c r="I15" i="96"/>
  <c r="J15" i="96"/>
  <c r="H16" i="96"/>
  <c r="I16" i="96"/>
  <c r="J16" i="96"/>
  <c r="J5" i="96"/>
  <c r="J17" i="96" s="1"/>
  <c r="I5" i="96"/>
  <c r="I17" i="96" s="1"/>
  <c r="H5" i="96"/>
  <c r="H17" i="96" s="1"/>
  <c r="C17" i="96"/>
  <c r="D49" i="43"/>
  <c r="D48" i="43"/>
  <c r="D47" i="43"/>
  <c r="D46" i="43"/>
  <c r="D45" i="43"/>
  <c r="K22" i="43"/>
  <c r="J21" i="43"/>
  <c r="L29" i="74" s="1"/>
  <c r="I20" i="43"/>
  <c r="K29" i="74" s="1"/>
  <c r="H19" i="43"/>
  <c r="J29" i="74" s="1"/>
  <c r="G18" i="43"/>
  <c r="D16" i="43"/>
  <c r="D15" i="43"/>
  <c r="D13" i="43"/>
  <c r="G36" i="48"/>
  <c r="G37" i="48" s="1"/>
  <c r="G34" i="48"/>
  <c r="G35" i="48" s="1"/>
  <c r="G30" i="74"/>
  <c r="F30" i="74" s="1"/>
  <c r="E115" i="73"/>
  <c r="D115" i="73"/>
  <c r="E91" i="73"/>
  <c r="D91" i="73"/>
  <c r="E67" i="73"/>
  <c r="D67" i="73"/>
  <c r="A115" i="73"/>
  <c r="A91" i="73"/>
  <c r="A67" i="73"/>
  <c r="C28" i="73"/>
  <c r="C52" i="73" s="1"/>
  <c r="C76" i="73" s="1"/>
  <c r="C100" i="73" s="1"/>
  <c r="C27" i="73"/>
  <c r="C51" i="73" s="1"/>
  <c r="C75" i="73" s="1"/>
  <c r="C99" i="73" s="1"/>
  <c r="C26" i="73"/>
  <c r="C50" i="73" s="1"/>
  <c r="C74" i="73" s="1"/>
  <c r="C98" i="73" s="1"/>
  <c r="C25" i="73"/>
  <c r="C49" i="73" s="1"/>
  <c r="C73" i="73" s="1"/>
  <c r="C97" i="73" s="1"/>
  <c r="E43" i="73"/>
  <c r="D43" i="73"/>
  <c r="E19" i="73"/>
  <c r="D19" i="73"/>
  <c r="F33" i="73"/>
  <c r="F57" i="73" s="1"/>
  <c r="F81" i="73" s="1"/>
  <c r="F105" i="73" s="1"/>
  <c r="A43" i="73"/>
  <c r="K103" i="66"/>
  <c r="B11" i="92"/>
  <c r="D7" i="92"/>
  <c r="Q9" i="43"/>
  <c r="Q10" i="43" s="1"/>
  <c r="P9" i="43"/>
  <c r="P10" i="43" s="1"/>
  <c r="P11" i="43" s="1"/>
  <c r="I10" i="43"/>
  <c r="I11" i="43" s="1"/>
  <c r="J10" i="43"/>
  <c r="J11" i="43" s="1"/>
  <c r="L25" i="74" s="1"/>
  <c r="L10" i="43"/>
  <c r="L11" i="43" s="1"/>
  <c r="L23" i="43" s="1"/>
  <c r="L32" i="43" s="1"/>
  <c r="L42" i="43" s="1"/>
  <c r="L50" i="43" s="1"/>
  <c r="M10" i="43"/>
  <c r="M11" i="43" s="1"/>
  <c r="M23" i="43" s="1"/>
  <c r="M32" i="43" s="1"/>
  <c r="M42" i="43" s="1"/>
  <c r="M50" i="43" s="1"/>
  <c r="N10" i="43"/>
  <c r="N11" i="43" s="1"/>
  <c r="N23" i="43" s="1"/>
  <c r="N32" i="43" s="1"/>
  <c r="N42" i="43" s="1"/>
  <c r="N50" i="43" s="1"/>
  <c r="R10" i="43"/>
  <c r="R11" i="43" s="1"/>
  <c r="S25" i="74" s="1"/>
  <c r="K9" i="43"/>
  <c r="K10" i="43" s="1"/>
  <c r="H9" i="43"/>
  <c r="G9" i="43"/>
  <c r="G10" i="43" s="1"/>
  <c r="G11" i="43" s="1"/>
  <c r="F9" i="43"/>
  <c r="F10" i="43" s="1"/>
  <c r="F11" i="43" s="1"/>
  <c r="B14" i="61"/>
  <c r="G12" i="92"/>
  <c r="G6" i="92" s="1"/>
  <c r="D6" i="92"/>
  <c r="B55" i="74"/>
  <c r="A19" i="73"/>
  <c r="G63" i="48"/>
  <c r="G64" i="48" s="1"/>
  <c r="D46" i="48"/>
  <c r="D47" i="48" s="1"/>
  <c r="B66" i="43"/>
  <c r="B55" i="43"/>
  <c r="E10" i="43"/>
  <c r="E11" i="43" s="1"/>
  <c r="G25" i="74" s="1"/>
  <c r="B65" i="43"/>
  <c r="B63" i="43"/>
  <c r="B68" i="43" s="1"/>
  <c r="B54" i="43"/>
  <c r="B59" i="43" s="1"/>
  <c r="B60" i="43"/>
  <c r="B69" i="43"/>
  <c r="K173" i="78"/>
  <c r="G96" i="66"/>
  <c r="B91" i="73" s="1"/>
  <c r="G95" i="66"/>
  <c r="B67" i="73" s="1"/>
  <c r="G97" i="66"/>
  <c r="H173" i="78"/>
  <c r="I173" i="78"/>
  <c r="K20" i="78"/>
  <c r="B115" i="73"/>
  <c r="I20" i="78"/>
  <c r="I32" i="78" s="1"/>
  <c r="H96" i="66"/>
  <c r="C91" i="73" s="1"/>
  <c r="H95" i="66"/>
  <c r="C67" i="73" s="1"/>
  <c r="H97" i="66"/>
  <c r="C115" i="73" s="1"/>
  <c r="N173" i="78"/>
  <c r="E173" i="78"/>
  <c r="G173" i="78"/>
  <c r="E20" i="78"/>
  <c r="E32" i="78" s="1"/>
  <c r="G20" i="78"/>
  <c r="G32" i="78" s="1"/>
  <c r="J172" i="78"/>
  <c r="J169" i="78"/>
  <c r="I56" i="78"/>
  <c r="I68" i="78" s="1"/>
  <c r="K56" i="78"/>
  <c r="K68" i="78" s="1"/>
  <c r="K92" i="78"/>
  <c r="K104" i="78" s="1"/>
  <c r="J92" i="78"/>
  <c r="J104" i="78" s="1"/>
  <c r="I92" i="78"/>
  <c r="I104" i="78" s="1"/>
  <c r="H92" i="78"/>
  <c r="H104" i="78" s="1"/>
  <c r="I127" i="78"/>
  <c r="I139" i="78" s="1"/>
  <c r="K127" i="78"/>
  <c r="K139" i="78" s="1"/>
  <c r="H127" i="78"/>
  <c r="H139" i="78" s="1"/>
  <c r="J127" i="78"/>
  <c r="J139" i="78" s="1"/>
  <c r="N56" i="78"/>
  <c r="N68" i="78" s="1"/>
  <c r="N127" i="78"/>
  <c r="N139" i="78" s="1"/>
  <c r="E56" i="78"/>
  <c r="E68" i="78" s="1"/>
  <c r="G56" i="78"/>
  <c r="G68" i="78" s="1"/>
  <c r="N92" i="78"/>
  <c r="N104" i="78" s="1"/>
  <c r="E92" i="78"/>
  <c r="E104" i="78" s="1"/>
  <c r="G92" i="78"/>
  <c r="G104" i="78" s="1"/>
  <c r="N20" i="78"/>
  <c r="N32" i="78" s="1"/>
  <c r="E127" i="78"/>
  <c r="E139" i="78" s="1"/>
  <c r="G127" i="78"/>
  <c r="G139" i="78" s="1"/>
  <c r="D19" i="43" l="1"/>
  <c r="D21" i="43"/>
  <c r="L14" i="96"/>
  <c r="K31" i="78"/>
  <c r="M16" i="96"/>
  <c r="L35" i="77" s="1"/>
  <c r="D20" i="43"/>
  <c r="G7" i="92"/>
  <c r="K23" i="78"/>
  <c r="P17" i="96"/>
  <c r="K17" i="96"/>
  <c r="J56" i="78"/>
  <c r="G17" i="96"/>
  <c r="K48" i="77" s="1"/>
  <c r="Q11" i="43"/>
  <c r="Q23" i="43" s="1"/>
  <c r="Q32" i="43" s="1"/>
  <c r="Q42" i="43" s="1"/>
  <c r="Q50" i="43" s="1"/>
  <c r="J161" i="78"/>
  <c r="D14" i="43"/>
  <c r="I29" i="74"/>
  <c r="D18" i="43"/>
  <c r="G11" i="92"/>
  <c r="M29" i="74"/>
  <c r="F29" i="74" s="1"/>
  <c r="D22" i="43"/>
  <c r="K11" i="43"/>
  <c r="M25" i="74" s="1"/>
  <c r="D11" i="92"/>
  <c r="D17" i="96"/>
  <c r="D17" i="43"/>
  <c r="H33" i="48"/>
  <c r="P23" i="43"/>
  <c r="P32" i="43" s="1"/>
  <c r="P42" i="43" s="1"/>
  <c r="P50" i="43" s="1"/>
  <c r="Q25" i="74"/>
  <c r="N47" i="74" s="1"/>
  <c r="I25" i="74"/>
  <c r="G23" i="43"/>
  <c r="K25" i="74"/>
  <c r="I23" i="43"/>
  <c r="F23" i="43"/>
  <c r="H25" i="74"/>
  <c r="J23" i="43"/>
  <c r="R23" i="43"/>
  <c r="R32" i="43" s="1"/>
  <c r="R42" i="43" s="1"/>
  <c r="R50" i="43" s="1"/>
  <c r="D9" i="43"/>
  <c r="H10" i="43"/>
  <c r="D10" i="43" s="1"/>
  <c r="O10" i="43"/>
  <c r="O11" i="43" s="1"/>
  <c r="Q7" i="43"/>
  <c r="H39" i="74" s="1"/>
  <c r="S10" i="43"/>
  <c r="S11" i="43" s="1"/>
  <c r="J170" i="78"/>
  <c r="J29" i="78"/>
  <c r="J166" i="78"/>
  <c r="J25" i="78"/>
  <c r="J162" i="78"/>
  <c r="J27" i="78"/>
  <c r="J168" i="78"/>
  <c r="J164" i="78"/>
  <c r="J26" i="78"/>
  <c r="J167" i="78"/>
  <c r="J163" i="78"/>
  <c r="J58" i="78"/>
  <c r="J68" i="78" s="1"/>
  <c r="G65" i="48"/>
  <c r="G45" i="66"/>
  <c r="H15" i="48"/>
  <c r="H31" i="48" s="1"/>
  <c r="H39" i="48" s="1"/>
  <c r="H49" i="48" s="1"/>
  <c r="K23" i="43" l="1"/>
  <c r="R25" i="74"/>
  <c r="J20" i="78"/>
  <c r="O17" i="96"/>
  <c r="H54" i="48"/>
  <c r="C7" i="92" s="1"/>
  <c r="E7" i="92" s="1"/>
  <c r="G94" i="66" s="1"/>
  <c r="G81" i="66"/>
  <c r="C14" i="92"/>
  <c r="D11" i="43"/>
  <c r="B27" i="43"/>
  <c r="B31" i="43" s="1"/>
  <c r="C26" i="43" s="1"/>
  <c r="F26" i="43" s="1"/>
  <c r="H11" i="43"/>
  <c r="P7" i="43"/>
  <c r="O23" i="43"/>
  <c r="P25" i="74"/>
  <c r="S23" i="43"/>
  <c r="T25" i="74"/>
  <c r="Q47" i="74" s="1"/>
  <c r="B87" i="66"/>
  <c r="C29" i="43" l="1"/>
  <c r="E27" i="43"/>
  <c r="J26" i="43"/>
  <c r="H55" i="48"/>
  <c r="H60" i="48" s="1"/>
  <c r="E12" i="43"/>
  <c r="D12" i="43" s="1"/>
  <c r="D23" i="43" s="1"/>
  <c r="C6" i="92"/>
  <c r="E6" i="92" s="1"/>
  <c r="J81" i="66"/>
  <c r="I26" i="43"/>
  <c r="C28" i="43"/>
  <c r="J28" i="43" s="1"/>
  <c r="C27" i="43"/>
  <c r="K27" i="43" s="1"/>
  <c r="G26" i="43"/>
  <c r="B57" i="43" s="1"/>
  <c r="C30" i="43"/>
  <c r="I30" i="43" s="1"/>
  <c r="H23" i="43"/>
  <c r="H26" i="43" s="1"/>
  <c r="J25" i="74"/>
  <c r="F25" i="74" s="1"/>
  <c r="B56" i="43"/>
  <c r="I29" i="43"/>
  <c r="F29" i="43"/>
  <c r="O29" i="43" s="1"/>
  <c r="S29" i="43" s="1"/>
  <c r="G29" i="43"/>
  <c r="J29" i="43"/>
  <c r="K29" i="43"/>
  <c r="G28" i="43"/>
  <c r="K30" i="43"/>
  <c r="F30" i="43"/>
  <c r="O30" i="43" s="1"/>
  <c r="S30" i="43" s="1"/>
  <c r="B85" i="66"/>
  <c r="B43" i="73"/>
  <c r="F27" i="43" l="1"/>
  <c r="O27" i="43" s="1"/>
  <c r="S27" i="43" s="1"/>
  <c r="F28" i="43"/>
  <c r="O28" i="43" s="1"/>
  <c r="S28" i="43" s="1"/>
  <c r="F7" i="92"/>
  <c r="H94" i="66" s="1"/>
  <c r="C11" i="92"/>
  <c r="C16" i="92" s="1"/>
  <c r="H29" i="43"/>
  <c r="E23" i="43"/>
  <c r="E26" i="43" s="1"/>
  <c r="F6" i="92"/>
  <c r="F11" i="92" s="1"/>
  <c r="G26" i="74"/>
  <c r="F26" i="74" s="1"/>
  <c r="H30" i="43"/>
  <c r="H27" i="43"/>
  <c r="I28" i="43"/>
  <c r="K28" i="43"/>
  <c r="C31" i="43"/>
  <c r="J30" i="43"/>
  <c r="G30" i="43"/>
  <c r="G27" i="43"/>
  <c r="I27" i="43"/>
  <c r="J27" i="43"/>
  <c r="L31" i="74" s="1"/>
  <c r="I47" i="74" s="1"/>
  <c r="H28" i="43"/>
  <c r="H31" i="74"/>
  <c r="E47" i="74" s="1"/>
  <c r="E11" i="92"/>
  <c r="G93" i="66"/>
  <c r="O32" i="43" l="1"/>
  <c r="H6" i="92"/>
  <c r="F32" i="43"/>
  <c r="F42" i="43" s="1"/>
  <c r="F50" i="43" s="1"/>
  <c r="K26" i="43"/>
  <c r="D26" i="43" s="1"/>
  <c r="B36" i="43" s="1"/>
  <c r="L15" i="96"/>
  <c r="H7" i="92"/>
  <c r="H11" i="92" s="1"/>
  <c r="E29" i="43"/>
  <c r="D29" i="43" s="1"/>
  <c r="B39" i="43" s="1"/>
  <c r="E28" i="43"/>
  <c r="D28" i="43" s="1"/>
  <c r="E30" i="43"/>
  <c r="D30" i="43" s="1"/>
  <c r="B40" i="43" s="1"/>
  <c r="H93" i="66"/>
  <c r="H98" i="66" s="1"/>
  <c r="H103" i="66" s="1"/>
  <c r="J31" i="74"/>
  <c r="G47" i="74" s="1"/>
  <c r="K31" i="74"/>
  <c r="H47" i="74" s="1"/>
  <c r="I32" i="43"/>
  <c r="I42" i="43" s="1"/>
  <c r="I50" i="43" s="1"/>
  <c r="M31" i="74"/>
  <c r="J47" i="74" s="1"/>
  <c r="D27" i="43"/>
  <c r="B37" i="43" s="1"/>
  <c r="B58" i="43"/>
  <c r="B67" i="43" s="1"/>
  <c r="H32" i="43"/>
  <c r="H42" i="43" s="1"/>
  <c r="H50" i="43" s="1"/>
  <c r="G32" i="43"/>
  <c r="G42" i="43" s="1"/>
  <c r="G50" i="43" s="1"/>
  <c r="I31" i="74"/>
  <c r="F47" i="74" s="1"/>
  <c r="J32" i="43"/>
  <c r="J42" i="43" s="1"/>
  <c r="J50" i="43" s="1"/>
  <c r="O50" i="43"/>
  <c r="O42" i="43"/>
  <c r="S32" i="43"/>
  <c r="G98" i="66"/>
  <c r="E103" i="66" s="1"/>
  <c r="B19" i="73"/>
  <c r="C43" i="73"/>
  <c r="K32" i="43" l="1"/>
  <c r="K42" i="43" s="1"/>
  <c r="K50" i="43" s="1"/>
  <c r="K34" i="77"/>
  <c r="K66" i="77" s="1"/>
  <c r="M15" i="96"/>
  <c r="L17" i="96"/>
  <c r="C19" i="73"/>
  <c r="G31" i="74"/>
  <c r="F31" i="74" s="1"/>
  <c r="E32" i="43"/>
  <c r="E42" i="43" s="1"/>
  <c r="E50" i="43" s="1"/>
  <c r="K32" i="78"/>
  <c r="J30" i="78"/>
  <c r="J32" i="78" s="1"/>
  <c r="I86" i="77"/>
  <c r="S50" i="43"/>
  <c r="S42" i="43"/>
  <c r="B38" i="43"/>
  <c r="B41" i="43" s="1"/>
  <c r="D32" i="43"/>
  <c r="D42" i="43" s="1"/>
  <c r="D50" i="43" s="1"/>
  <c r="J171" i="78" l="1"/>
  <c r="J173" i="78" s="1"/>
  <c r="B47" i="74"/>
  <c r="L34" i="77"/>
  <c r="L66" i="77" s="1"/>
  <c r="J86" i="77" s="1"/>
  <c r="M17" i="96"/>
  <c r="C37" i="43"/>
  <c r="O37" i="43" s="1"/>
  <c r="S37" i="43" s="1"/>
  <c r="C36" i="43"/>
  <c r="C40" i="43"/>
  <c r="O40" i="43" s="1"/>
  <c r="S40" i="43" s="1"/>
  <c r="C39" i="43"/>
  <c r="O39" i="43" s="1"/>
  <c r="S39" i="43" s="1"/>
  <c r="C38" i="43"/>
  <c r="O38" i="43" s="1"/>
  <c r="S38" i="43" s="1"/>
  <c r="O36" i="43" l="1"/>
  <c r="C41" i="43"/>
  <c r="S36" i="43" l="1"/>
  <c r="M47" i="74"/>
  <c r="W31" i="74" l="1"/>
</calcChain>
</file>

<file path=xl/sharedStrings.xml><?xml version="1.0" encoding="utf-8"?>
<sst xmlns="http://schemas.openxmlformats.org/spreadsheetml/2006/main" count="1154" uniqueCount="482">
  <si>
    <t>DETALLE</t>
  </si>
  <si>
    <t>Subtotal</t>
  </si>
  <si>
    <t>Gastos Rechazados artículo 21 inciso 1 pagados</t>
  </si>
  <si>
    <t>RLI PREVIA</t>
  </si>
  <si>
    <t>RETIROS</t>
  </si>
  <si>
    <t xml:space="preserve">BASE </t>
  </si>
  <si>
    <t>PROPIETARIOS, SOCIOS, COMUNEROS O ACCIONISTAS:</t>
  </si>
  <si>
    <t>% Atribución renta</t>
  </si>
  <si>
    <t>Rentas At. Propias</t>
  </si>
  <si>
    <t>Créditos  IDPC</t>
  </si>
  <si>
    <t>Gastos Rechazados artículo 21 inciso 3 pagados</t>
  </si>
  <si>
    <t>IDPC</t>
  </si>
  <si>
    <t>CONTROL</t>
  </si>
  <si>
    <t>RENTAS</t>
  </si>
  <si>
    <t>TOTAL</t>
  </si>
  <si>
    <t>ATRIBUIDAS</t>
  </si>
  <si>
    <t xml:space="preserve">Más: Reajuste al </t>
  </si>
  <si>
    <t>Menos : Gastos Rechazados pagados ejercicio</t>
  </si>
  <si>
    <t>socio 1</t>
  </si>
  <si>
    <t>socio 2</t>
  </si>
  <si>
    <t>Remanente para ejercicio siguiente</t>
  </si>
  <si>
    <t>RENTAS ATRIBUIDAS</t>
  </si>
  <si>
    <t>BASE IMPONIBLE IGC SOCIO 1</t>
  </si>
  <si>
    <t>RENTAS AFECTAS A IGC</t>
  </si>
  <si>
    <t>RENTAS EXENTAS DE IGC</t>
  </si>
  <si>
    <t>INCREMENTO DE IDPC</t>
  </si>
  <si>
    <t>BASEI IMPONIBLE IGC</t>
  </si>
  <si>
    <t>CRÉDITO AL IGC</t>
  </si>
  <si>
    <t>BASE IMPONIBLE IGC SOCIO 2</t>
  </si>
  <si>
    <t>RENTAS AFECTAS  A IGC POR DDAN</t>
  </si>
  <si>
    <t>A. DETERMINACIÓN DE LA RENTA LÍQUIDA IMPONIBLE:</t>
  </si>
  <si>
    <t>1.- Agregados:</t>
  </si>
  <si>
    <t>Depreciación financiera</t>
  </si>
  <si>
    <t>Corrección monetaria activos no monetarios</t>
  </si>
  <si>
    <t>Gastos rechazados artículo 21 inciso 3°</t>
  </si>
  <si>
    <t xml:space="preserve">Gastos rechazados artículo 21 inciso 1° </t>
  </si>
  <si>
    <t>2.- Deducciones: (*)</t>
  </si>
  <si>
    <t>Depreciación tributaria</t>
  </si>
  <si>
    <t>Corrección Monetaria CPT inicial y pasivos no monetarios</t>
  </si>
  <si>
    <r>
      <t xml:space="preserve">Renta Líquida Imponible </t>
    </r>
    <r>
      <rPr>
        <b/>
        <sz val="16"/>
        <rFont val="Calibri"/>
        <family val="2"/>
      </rPr>
      <t>antes de reposición de rentas percibidas afectas a IGC o IA</t>
    </r>
  </si>
  <si>
    <t>3.- Reposición: (según artículo 33 N°5 de la LIR)</t>
  </si>
  <si>
    <r>
      <t xml:space="preserve">Incremento </t>
    </r>
    <r>
      <rPr>
        <sz val="11"/>
        <rFont val="Calibri"/>
        <family val="2"/>
      </rPr>
      <t>del inciso final del N°1 del artículo 54 y de los artículos 58 N°2 y 62, todos de la LIR</t>
    </r>
    <r>
      <rPr>
        <sz val="11"/>
        <rFont val="Calibri"/>
        <family val="2"/>
      </rPr>
      <t xml:space="preserve"> </t>
    </r>
  </si>
  <si>
    <t xml:space="preserve">Sub total </t>
  </si>
  <si>
    <t>4.- Deducción por beneficio establecido en la letra C), del artículo 14 ter, de la LIR</t>
  </si>
  <si>
    <t>Determinación del incentivo a la reinversión</t>
  </si>
  <si>
    <t>5.- Rebaja por pago del IDPC en carácter de voluntario con tope  de dicho monto</t>
  </si>
  <si>
    <t>Renta Líquida Imponible  Atribuible(**)</t>
  </si>
  <si>
    <t>B. DETERMINACIÓN DE LA RENTA LIQUIDA IMPONIBLE ARTICULO 21 INCISO 1°:</t>
  </si>
  <si>
    <t>Renta Líquida</t>
  </si>
  <si>
    <t>Impuesto Unico</t>
  </si>
  <si>
    <r>
      <t xml:space="preserve">C. DETERMINACIÓN DE LA RENTA ATRIBUIDA PROPIA </t>
    </r>
    <r>
      <rPr>
        <b/>
        <u/>
        <sz val="11"/>
        <rFont val="Calibri"/>
        <family val="2"/>
      </rPr>
      <t>CORRESPONDIENTE A LOS PROPIETARIOS, SOCIOS, COMUNEROS O ACCIONISTAS:</t>
    </r>
  </si>
  <si>
    <r>
      <t>Créditos  Art</t>
    </r>
    <r>
      <rPr>
        <b/>
        <sz val="11"/>
        <color indexed="8"/>
        <rFont val="Calibri"/>
        <family val="2"/>
      </rPr>
      <t xml:space="preserve">s. 41 A) y 41 C) </t>
    </r>
  </si>
  <si>
    <t>Con derecho a devolución</t>
  </si>
  <si>
    <t>Sin derecho a devolución</t>
  </si>
  <si>
    <r>
      <t>(*) Considera las cantidades a que se refieren los numerales i. del inciso primero e i) del inciso tercero del artículo 21 de la LIR</t>
    </r>
    <r>
      <rPr>
        <b/>
        <sz val="10"/>
        <color indexed="8"/>
        <rFont val="Calibri"/>
        <family val="2"/>
      </rPr>
      <t>, según lo dispuesto por la letra c) del N° 2 de la misma ley.</t>
    </r>
  </si>
  <si>
    <t xml:space="preserve">(**) En caso de Renta Líquida Imponible, este monto se deberá traspasar al registro RAP. 
</t>
  </si>
  <si>
    <t>total</t>
  </si>
  <si>
    <t xml:space="preserve">6.- Créditos al  IDPC </t>
  </si>
  <si>
    <t>IMPUESTO A PAGAR ( DEVOLUCIÓN)</t>
  </si>
  <si>
    <t>Crédito sin derecho a devolución ni imputación dividendo de SPI</t>
  </si>
  <si>
    <t>FUNT</t>
  </si>
  <si>
    <t>Detalle</t>
  </si>
  <si>
    <t>FUT</t>
  </si>
  <si>
    <t>Impuesto</t>
  </si>
  <si>
    <t>FUF</t>
  </si>
  <si>
    <t>C/Credito</t>
  </si>
  <si>
    <t>S/Credito</t>
  </si>
  <si>
    <t>Menos:</t>
  </si>
  <si>
    <t>Determinación de la RLI y Atribución de Renta del Régimen de Renta Atribuida AT 2018</t>
  </si>
  <si>
    <t>Provisión impuesto a la renta AT-2018</t>
  </si>
  <si>
    <t>FOLIO</t>
  </si>
  <si>
    <t>DOMICILIO POSTAL</t>
  </si>
  <si>
    <t>COMUNA</t>
  </si>
  <si>
    <t>CORREO ELECTRÓNICO</t>
  </si>
  <si>
    <t>F1923</t>
  </si>
  <si>
    <t>SECCIÓN A: IDENTIFICACIÓN DEL DECLARANTE</t>
  </si>
  <si>
    <t>ROL ÚNICO TRIBUTARIO   C1</t>
  </si>
  <si>
    <t>NOMBRE O RAZÓN SOCIAL</t>
  </si>
  <si>
    <t>FAX</t>
  </si>
  <si>
    <t>TELÉFONO</t>
  </si>
  <si>
    <t>Concepto o partida</t>
  </si>
  <si>
    <t>Nombre del Concepto o Partida</t>
  </si>
  <si>
    <t>Código F22 AT 2017</t>
  </si>
  <si>
    <t>Ajustes a la RLI</t>
  </si>
  <si>
    <t>Corrección Monetaria Saldo Deudor (Art. 32).</t>
  </si>
  <si>
    <t>-</t>
  </si>
  <si>
    <t>Corrección Monetaria Saldo Acreedor (Art. 32).</t>
  </si>
  <si>
    <t>+</t>
  </si>
  <si>
    <t>Agregados a la Renta Líquida</t>
  </si>
  <si>
    <t>Gastos Rechazados No Afectos Art,21 inciso2°</t>
  </si>
  <si>
    <t>N/A</t>
  </si>
  <si>
    <t>Depreciación Financiera del ejercicio.</t>
  </si>
  <si>
    <t>Rentas tributables no reconocidas financieramente.</t>
  </si>
  <si>
    <t>Gastos agregados por donaciones.</t>
  </si>
  <si>
    <t>Gastos que se deben agregar a la RLI según el N°1 del Art. 33.</t>
  </si>
  <si>
    <t>Deducciones  a la Renta Líquida</t>
  </si>
  <si>
    <t>Depreciación Tributaria del ejercicio.</t>
  </si>
  <si>
    <t xml:space="preserve"> Gasto Goodwill Tributario del ejercicio.</t>
  </si>
  <si>
    <t>Impuesto Específico a la Actividad Minera.</t>
  </si>
  <si>
    <t>Gastos Rechazados afectos a la tributación del Inc. 1° Art. 21.</t>
  </si>
  <si>
    <t>Gastos Rechazados afectos a la tributación del Inc. 3° Art. 21.</t>
  </si>
  <si>
    <t>Otras Partidas.</t>
  </si>
  <si>
    <t>Rentas Exentas Impto. 1ª Categoría (Art. 33 N°2).</t>
  </si>
  <si>
    <t>Dividendos y/o Utilidades Sociales (Art.33 N°2).</t>
  </si>
  <si>
    <t>Gastos aceptados por donaciones.</t>
  </si>
  <si>
    <t>Ingresos No Renta (Art. 17).</t>
  </si>
  <si>
    <t>Pérdidas de Ejercicios Anteriores (Art. 31 N°3).</t>
  </si>
  <si>
    <t>Deducción según letra C del artículo 14 Ter</t>
  </si>
  <si>
    <t>=</t>
  </si>
  <si>
    <t>Renta Liquida Imponible (o Pérdida Tributaria).</t>
  </si>
  <si>
    <t>F1938</t>
  </si>
  <si>
    <t>Declaración Jurada Anual sobre determinación de RLI , Renta Atribuida y Renta Atribuida a los  propietarios, socios, comuneros o accionistas de sociedades por acciones acogidas al régimen tributario de la letra A) del artículo 14  la LIR</t>
  </si>
  <si>
    <t>SECCIÓN B: DETALLE DE CONCEPTOS Y7/O PARTIDAS QUE COMPONEN LA RLI Y LA RENTA A ATRIBUIR</t>
  </si>
  <si>
    <t>MONTO</t>
  </si>
  <si>
    <t>Ingresos del Giro Percibidos o Devengados.</t>
  </si>
  <si>
    <t>Rentas de Fuente Extranjera.</t>
  </si>
  <si>
    <t>Intereses Percibidos o Devengados.</t>
  </si>
  <si>
    <t>Otros Ingresos Percibidos o Devengados.</t>
  </si>
  <si>
    <t>Costo Directo de los Bienes y Servicios.</t>
  </si>
  <si>
    <t>Remuneraciones.</t>
  </si>
  <si>
    <t>Intereses Pagados o Adeudados.</t>
  </si>
  <si>
    <t>Gastos por Donaciones.</t>
  </si>
  <si>
    <t>Otros Gastos Financieros.</t>
  </si>
  <si>
    <t>Gastos por Inversión en Investigación y Desarrollo certificados por Corfo.</t>
  </si>
  <si>
    <t>Gastos por Inversión en Investigación y Desarrollo no certificados por Corfo.</t>
  </si>
  <si>
    <t>Costos y  Gastos necesarios para producir las Rentas de Fuente Extranjera.</t>
  </si>
  <si>
    <t>Gastos por Impuesto Renta e Impuesto Diferido.</t>
  </si>
  <si>
    <t>Gastos por adquisición en supermercados y negocios similares.</t>
  </si>
  <si>
    <t xml:space="preserve">Otros Gastos Deducidos de los Ingresos Brutos.
</t>
  </si>
  <si>
    <t>Renta Líquida (o Pérdida).</t>
  </si>
  <si>
    <t>INGRESOS BRUTOS</t>
  </si>
  <si>
    <t>Total Ingresos Brutos</t>
  </si>
  <si>
    <t xml:space="preserve">COSTO DIRECTO    </t>
  </si>
  <si>
    <t>Total Costo Directo</t>
  </si>
  <si>
    <t>GASTOS NECESARIOS PARA PRODUCIR LA RENTA</t>
  </si>
  <si>
    <t>Total Gasto Necesario para Producir la Renta</t>
  </si>
  <si>
    <t>Total Ajuste a la RLI</t>
  </si>
  <si>
    <r>
      <t>Incremento del crédito de IDPC</t>
    </r>
    <r>
      <rPr>
        <sz val="11"/>
        <rFont val="Calibri"/>
        <family val="2"/>
      </rPr>
      <t xml:space="preserve">  </t>
    </r>
  </si>
  <si>
    <t>Dividendos o retiros recibidas afectos al IGC o IA</t>
  </si>
  <si>
    <t xml:space="preserve">Deducción según inciso final N° 5 de la letra A del artículo 14 </t>
  </si>
  <si>
    <t>DETERMINACIÓN DE LA RENTA A ATRIBUIR</t>
  </si>
  <si>
    <t>Rentas percibdias o devengadas exentas de IDPC</t>
  </si>
  <si>
    <t>Otras cantidades percibidas afectas a IGC o IA</t>
  </si>
  <si>
    <t>RENTAS ATRIBUIDAS DE TERCEROS</t>
  </si>
  <si>
    <t>RENTA A ATRIBUIR A LOS SOCIOS O ACCIONISTAS</t>
  </si>
  <si>
    <t>Sujetas a las normas del N°1 letra C del artículo 14 de la LIR</t>
  </si>
  <si>
    <t>Sujetas a las normas de la letra A del artículo 14 ter de la LIR</t>
  </si>
  <si>
    <t>Sujetas a las normas del N°2 letra C del artículo 14 de la LIR</t>
  </si>
  <si>
    <t>Rentas atribuidas por terceros por término de griro artículo 38 bis</t>
  </si>
  <si>
    <t>Saldo al 01.01.2017</t>
  </si>
  <si>
    <t>Remanente Reajustado al 31.12.17</t>
  </si>
  <si>
    <t>Renta Líquida Imponible AL 31.12.2017</t>
  </si>
  <si>
    <t>Impuesto a la renta at 2017</t>
  </si>
  <si>
    <t>socio 3</t>
  </si>
  <si>
    <t>socio 4</t>
  </si>
  <si>
    <t xml:space="preserve">DOMICILIO </t>
  </si>
  <si>
    <t>Nº</t>
  </si>
  <si>
    <t>CUADRO RESUMEN DE LA SECCIÓN B (Detalle de conceptos y/o partidas que componen la RLI y la Renta a Atribuir)</t>
  </si>
  <si>
    <t>RENTA LÍQUIDA IMPONIBLE</t>
  </si>
  <si>
    <t>RENTA A ATRIBUIR</t>
  </si>
  <si>
    <t>Monto Renta Atribuida</t>
  </si>
  <si>
    <t>Con Derecho a devolución</t>
  </si>
  <si>
    <t>Sin Derecho a devolución</t>
  </si>
  <si>
    <t>Sección D: CUADRO RESUMEN DE SECCIÓN C (RENTA ATRIBUIDA A LOS PROPIETARIOS, TITULARES, SOCIOS,  ACCIONISTAS DE SpA O COMUNEROS)</t>
  </si>
  <si>
    <t>Total Informados</t>
  </si>
  <si>
    <t>Total Renta Atribuida</t>
  </si>
  <si>
    <t>Total Crédito por Impuesto de Primera Categoría</t>
  </si>
  <si>
    <t>Total Crédito por Impuestos pagados en el exterior imputable a impuestos finales</t>
  </si>
  <si>
    <t>DECLARO BAJO JURAMENTO QUE LOS DATOS CONTENIDOS EN EL PRESENTE DOCUMENTO SON LA EXPRESION FIEL DE LA VERDAD, POR LO QUE ASUMO LA RESPONSABILIDAD CORRESPONDIENTE</t>
  </si>
  <si>
    <t>RUT REPRESENTANTE LEGAL</t>
  </si>
  <si>
    <t>RAZON SOCIAL</t>
  </si>
  <si>
    <t>R.U.T.  Nº</t>
  </si>
  <si>
    <t>DIRECCION</t>
  </si>
  <si>
    <t>GIRO O ACTIVIDAD</t>
  </si>
  <si>
    <t xml:space="preserve">R.U.T Nº  </t>
  </si>
  <si>
    <t>Crédito por IPE</t>
  </si>
  <si>
    <t>Certificado N° 52 sobre rentas atribuidas a los titulares, socios, comuneros y/o accionistas de</t>
  </si>
  <si>
    <t>SpA, de EIRL sociedades o comunidades acogidas al régimen de Renta Atribuida contemplado en</t>
  </si>
  <si>
    <t>la letra A) del Art. 14 de la Ley sobre Impuesto a la Renta.</t>
  </si>
  <si>
    <t>Fecha, 22 de marzo de 2018</t>
  </si>
  <si>
    <t>Valparaíso, 31 de Marzo de 2018</t>
  </si>
  <si>
    <t xml:space="preserve">Se certifica que el socio o accionista </t>
  </si>
  <si>
    <t>deben ser declaradas en los IGC o IA por el Año Tributario 2018 según el siguiente detalle:</t>
  </si>
  <si>
    <t xml:space="preserve">pore el año comercial 2017 se le han atribuido las rentas que más adelante se indican, los cuales </t>
  </si>
  <si>
    <t>Rut del Titular</t>
  </si>
  <si>
    <t>Rentas y Créditos Asociados</t>
  </si>
  <si>
    <t>Crédito por IDPC</t>
  </si>
  <si>
    <t xml:space="preserve">Con Derecho a Devolucion </t>
  </si>
  <si>
    <t xml:space="preserve">Sin Derecho a Devolucion </t>
  </si>
  <si>
    <t xml:space="preserve">Certificado N° </t>
  </si>
  <si>
    <t>Se extiende el presente certificado en cumplimiento de la normativa vigente.</t>
  </si>
  <si>
    <t>Declaración Jurada anual sobre movimientos y saldos de los registros de rentas empresariales del Régimen de Renta Atribuida a que se refiere la letra A) del artículo 14 de la Ley sobre Impuesto a la Renta.</t>
  </si>
  <si>
    <t>Sección A: IDENTIFICACIÓN DEL DECLARANTE</t>
  </si>
  <si>
    <t>ROL ÚNICO TRIBUTARIO</t>
  </si>
  <si>
    <t xml:space="preserve">CORREO ELECTRÓNICO </t>
  </si>
  <si>
    <t>Sección B: ANTECEDENTES DE LOS REGISTROS</t>
  </si>
  <si>
    <t>TIPO DE OPERACIÓN</t>
  </si>
  <si>
    <t>FECHA DE REGISTRO</t>
  </si>
  <si>
    <t>RENTAS ATRIBUIDAS PROPIAS 
(RAP)</t>
  </si>
  <si>
    <t>DIFERENCIA ENTRE DEPRECIACIÓN ACELERADA Y NORMAL
(DDAN)</t>
  </si>
  <si>
    <t>RENTAS EXENTAS E INGRESOS NO CONSTITUTIVOS DE RENTA (REX)</t>
  </si>
  <si>
    <t>SALDOS ACUMULADOS DE CRÉDITOS (SAC)</t>
  </si>
  <si>
    <t xml:space="preserve">CRÉDITO POR IMPUESTO TASA ADICIONAL EX. ART. 21 LIR. </t>
  </si>
  <si>
    <t>SALDO TOTAL DE UTILIDADES TRIBUTABLES (STUT)</t>
  </si>
  <si>
    <t>RETIROS, REMESAS O DISTRIBUCIONES AFECTOS A IGC O IA, NO IMPUTADOS A LOS REGISTRIOS RAP, DDAN o REX.</t>
  </si>
  <si>
    <t>RENTAS EXENTAS DE IMPUESTO GLOBAL COMPLEMENTARIO (IGC) Y/O ADICIONAL (IA)</t>
  </si>
  <si>
    <t>INGRESOS NO RENTA</t>
  </si>
  <si>
    <t>ACUMULADOS A CONTAR DEL 01.01.2017</t>
  </si>
  <si>
    <t>ACUMULADOS HASTA EL 31.12.2016</t>
  </si>
  <si>
    <t>RENTAS CON TRIBUTACIÓN CUMPLIDA</t>
  </si>
  <si>
    <t>SIN DERECHO A CRÉDITO</t>
  </si>
  <si>
    <t>CON DERECHO A CRÉDITO POR IDPC VOLUNTARIO</t>
  </si>
  <si>
    <t>CON CRÉDITO POR IDPC ACUMULADOS HASTA EL 31.12.2016</t>
  </si>
  <si>
    <t>CON CRÉDITO POR IDPC ACUMULADOS CONTAR DEL 01.01.2017</t>
  </si>
  <si>
    <t>OTRAS RENTAS PERCIBIDAS DESDE 14 TER LETRA A) O 14 LETRA C) N°S 1 y 2</t>
  </si>
  <si>
    <t>RENTAS PROVENIENTES DEL REGISTRO RAP</t>
  </si>
  <si>
    <t>RENTAS GENERADAS HASTA EL 31.12.83 Y UTILIDADES AFECTADAS CON ISFUT</t>
  </si>
  <si>
    <t>SIN DERECHO A DEVOLUCIÓN</t>
  </si>
  <si>
    <t>CON DERECHO A DEVOLUCIÓN</t>
  </si>
  <si>
    <t>CRÉDITO TOTAL DISPONIBLE CONTRA IMPUESTOS FINALES (ARTS. 41 A) Y 41 C) DE LA LIR)</t>
  </si>
  <si>
    <t>Sección C: TASA EFECTIVA DEL CRÉDITO DEL FUT (TEF)</t>
  </si>
  <si>
    <t>TASA EFECTIVA DEL CRÉDITO DEL FUT (TEF)</t>
  </si>
  <si>
    <t>CUADRO RESUMEN FINAL DE LA DECLARACIÓN</t>
  </si>
  <si>
    <t>RENTAS ATRIBUIDAS PROPIAS (RAP)</t>
  </si>
  <si>
    <t>SALDO ACUMULADOS DE CRÉDITOS (SAC)</t>
  </si>
  <si>
    <t>TOTAL CASOS INFORMADOS</t>
  </si>
  <si>
    <t>CON CRÉDITO POR IDPC ACUMULADOS  CONTAR DEL 01.01.2017</t>
  </si>
  <si>
    <t>FORMATO RUT</t>
  </si>
  <si>
    <t>RUT PROFESIONAL TÉCNICO ENCARGADO DE CONFECCIONAR ESTOS REGISTROS</t>
  </si>
  <si>
    <t>Menos Retiros o Ddividendos  del Ejercicio Reajustados</t>
  </si>
  <si>
    <t>Retiros en Exceso</t>
  </si>
  <si>
    <t>Declaración jurada anual sobre retiros, remesas y/o dividendos distribuidos y créditos correspondientes efectuados por contribuyentes sujetos al régimen de la letra A) del artículo 14 de la Ley sobre Impuesto a la Renta y sobre saldo de retiros en exceso pendiente de imputación.</t>
  </si>
  <si>
    <t>F1940</t>
  </si>
  <si>
    <t>Sección A: IDENTIFICACIÓN DEL DECLARANTE (Contribuyente sujeto al Régimen de Renta Atribuida)</t>
  </si>
  <si>
    <t>Sección B: ANTECEDENTES DE LOS INFORMADOS (Receptor del retiro, remesa y/o dividendo distribuido: Persona Natural o Jurídica Extranjera)</t>
  </si>
  <si>
    <t>FECHA DEL RETIRO, REMESA Y/O DIVIDENDO DISTRIBUIDO</t>
  </si>
  <si>
    <t>RUT DEL BENEFICIARIO DEL RETIRO, REMESA Y/O DIVIDENDO DISTRIBUIDO</t>
  </si>
  <si>
    <t xml:space="preserve">MONTOS RETIROS, REMESAS Y/O DIVIDENDOS DISTRIBUIDOSREAJUSTADOS ($) 
</t>
  </si>
  <si>
    <t>CRÉDITOS PARA IMPUESTO GLOBAL COMPLEMENTARIO Y/O ADICIONAL</t>
  </si>
  <si>
    <t>DEVOLUCIÓN DE CAPITAL ART.17 N° 7 LIR</t>
  </si>
  <si>
    <t>NÚMERO DE CERTIFICADO</t>
  </si>
  <si>
    <t>AFECTOS A LOS IMPUESTOS GLOBAL COMPLEMENTARIO Y/O ADICIONAL</t>
  </si>
  <si>
    <t xml:space="preserve">EXENTOS O NO AFECTOS A LOS IMPUESTOS GLOBAL COMPLEMENTARIO Y/O ADICIONAL </t>
  </si>
  <si>
    <t>CON CRÉDITO POR IDPC  GENERADOS A CONTAR DEL 01.01.2017</t>
  </si>
  <si>
    <t>CON CRÉDITO POR IDPC  ACUMULADOS HASTA EL 31.12.2016</t>
  </si>
  <si>
    <t xml:space="preserve">RENTAS EXENTAS E INGRESOS NO CONSTITUTIVOS DE RENTA 
</t>
  </si>
  <si>
    <t>RENTAS EXENTAS DE IMPUESTO DE GLOBAL COMPLEMENTARIO (IGC) Y/O ADICIONAL (IA)</t>
  </si>
  <si>
    <t>INGRESOS NO CONSTITUTIVOS DE  RENTA</t>
  </si>
  <si>
    <t>Sección C: ANTECEDENTES DE RETIROS EN EXCESO EXISTENTES AL 31.12.2016, PENDIENTES DE IMPUTACIÓN AL 31 DE DICIEMBRE DEL AÑO INFORMADO (Detalle de saldos pendientes de imputación)</t>
  </si>
  <si>
    <t>RUT DEL BENEFICIARIO DEL RETIRO (TITULAR O CESIONARIO)</t>
  </si>
  <si>
    <t xml:space="preserve">MONTOS RETIROS, REMESAS Y/O DIVIDENDOS DISTRIBUIDOS REAJUSTADOS ($) </t>
  </si>
  <si>
    <t>CRÉDITOS PARA IMPUESTO GLOBAL COMPLEMENTARIO O ADICIONAL</t>
  </si>
  <si>
    <t>TOTAL DE CASOS INFORMADOS</t>
  </si>
  <si>
    <t>MONTO DE RETIROS EN EXCESO, REAJUSTADOS ($)</t>
  </si>
  <si>
    <t>TOTAL DE CASOS DE RETIROS EN EXCESO INFORMADOS</t>
  </si>
  <si>
    <t>AFECTOS A LOS IMPUESTOS GLOBAL COMPLEMENTARIO O ADICIONAL</t>
  </si>
  <si>
    <t xml:space="preserve">EXENTOS O NO AFECTOS A LOS IMPUESTOS GLOBAL COMPLEMENTARIO O ADICIONAL </t>
  </si>
  <si>
    <t xml:space="preserve">RENTAS EXENTAS E INGRESOS NO CONSTITUTIVOS DE RENTA (REX)
</t>
  </si>
  <si>
    <t>RENTAS GENERADAS HASTA EL 31.12.83 Y/O UTILIDADES AFECTADAS CON ISFUT</t>
  </si>
  <si>
    <t>CERTIFICADO N° 53 SOBRE SITUACION TRIBUTARIA DE RETIROS, REMESAS Y/O DIVIDENDOS DISTRIBUIDOS Y CRÉDITOS CORRESPONDIENTES Y/O EXCESO DE RETIROS IMPUTADOS POR CONTRIBUYENTES SUJETOS AL RÉGIMEN DE LA LETRA A) DEL ARTÍCULO 14 DE LA LIR</t>
  </si>
  <si>
    <t>TASA EFECTIVA DEL CREDITO FUT</t>
  </si>
  <si>
    <t>anuales de la renta que le afectan por el Año Tributario 2018 , presentan la siguiente situación tributaria:</t>
  </si>
  <si>
    <t>IMPUTADOS</t>
  </si>
  <si>
    <t>CRÉDITO</t>
  </si>
  <si>
    <t>DE IDPC</t>
  </si>
  <si>
    <t>%</t>
  </si>
  <si>
    <t>de terceros</t>
  </si>
  <si>
    <t>propias</t>
  </si>
  <si>
    <t xml:space="preserve">SITUACION TRIBUTARIA DE LAS RENTAS ATRIBUIDAS </t>
  </si>
  <si>
    <t>Valparaiso, 31 de Marzo de 2018</t>
  </si>
  <si>
    <t xml:space="preserve">Resultado según balance financiero al 31 de diciembre de 2017 </t>
  </si>
  <si>
    <t>TEF</t>
  </si>
  <si>
    <t>TASA</t>
  </si>
  <si>
    <t>RTA EX IGC</t>
  </si>
  <si>
    <t xml:space="preserve">INR </t>
  </si>
  <si>
    <t>INR x IS</t>
  </si>
  <si>
    <t>FUT NETO</t>
  </si>
  <si>
    <t>CREDITO</t>
  </si>
  <si>
    <t>CRÉDITO DE IDPC</t>
  </si>
  <si>
    <t>CDD</t>
  </si>
  <si>
    <t>SDD</t>
  </si>
  <si>
    <t xml:space="preserve">CRÉDITO </t>
  </si>
  <si>
    <t>IPE</t>
  </si>
  <si>
    <t>Más: Rentas exentas de IDPC afectas a impuestos finales</t>
  </si>
  <si>
    <t>Más: Otras rentas afectas a impuestos finales</t>
  </si>
  <si>
    <t>Rentas exentas de IGC o IA del ejercicio</t>
  </si>
  <si>
    <t>Ingresos No Renta del ejercicio</t>
  </si>
  <si>
    <t>Rentas percibidas del Artículo 14 ter letra, A, 14 C N° 1 y 2 ejercicio</t>
  </si>
  <si>
    <t>Rentas percibidas del Artículo 14 A  del ejercicio</t>
  </si>
  <si>
    <t>Dividendo o utilidades recibidas de empresa acogida SPI historíco</t>
  </si>
  <si>
    <t>Rentas percibidas del 14 A o B financiadas con IS del ejercicio</t>
  </si>
  <si>
    <t>SR PROPIO</t>
  </si>
  <si>
    <t>SR ATRIBUIDA</t>
  </si>
  <si>
    <t>socio 5</t>
  </si>
  <si>
    <t>ATRIBUIDO</t>
  </si>
  <si>
    <t>}</t>
  </si>
  <si>
    <t>Diferencia depreciación acelarada y normal tributaria</t>
  </si>
  <si>
    <t>Pérdida de ejercicios anteriores</t>
  </si>
  <si>
    <t>socio o accionista 1</t>
  </si>
  <si>
    <t>socio o accionista 2</t>
  </si>
  <si>
    <t>socio o accionista 3</t>
  </si>
  <si>
    <t>socio o accionista 4</t>
  </si>
  <si>
    <t>socio o accionista 5</t>
  </si>
  <si>
    <t>imputados a los registros RAP, DDAN, REX</t>
  </si>
  <si>
    <t>NO imputados a los registros RAP, DDAN, REX</t>
  </si>
  <si>
    <t>RETIROS, REMESAS O DIVIDENDOS PAGADOS EN EL EJERCICIO</t>
  </si>
  <si>
    <t>HISTORICO</t>
  </si>
  <si>
    <t>socio o acc 3</t>
  </si>
  <si>
    <t>socio o acc 4</t>
  </si>
  <si>
    <t>socio o acc 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</si>
  <si>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</si>
  <si>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</si>
  <si>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</si>
  <si>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</si>
  <si>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</si>
  <si>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</si>
  <si>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</si>
  <si>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</si>
  <si>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</si>
  <si>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</si>
  <si>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</si>
  <si>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</si>
  <si>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factor act</t>
  </si>
  <si>
    <t>ACTUALIZADO</t>
  </si>
  <si>
    <t>Mes</t>
  </si>
  <si>
    <t>01.01.2017</t>
  </si>
  <si>
    <t>31.12.2017</t>
  </si>
  <si>
    <t xml:space="preserve">Se certifica que al titular(Nombre o razón social del propietario de la EIRL, comunero, socio o accionista, según corresponda), RUT N° , por el año comercial 2017, le corresponden los retiros, remesas y/o dividendos que más adelante se indican, los cuales para los efectos de su declaración en los impuestos </t>
  </si>
  <si>
    <t>NBL ASESORIAS EN PROYECTOS LTDA</t>
  </si>
  <si>
    <t>76017428-9</t>
  </si>
  <si>
    <t>idpc at 2017 en resultados reajustado</t>
  </si>
  <si>
    <t xml:space="preserve">gastos rechazados </t>
  </si>
  <si>
    <t>idpc</t>
  </si>
  <si>
    <t>historico</t>
  </si>
  <si>
    <t>actualizado</t>
  </si>
  <si>
    <t>articulo 72 lir</t>
  </si>
  <si>
    <t>Gastos rechazados artículo 21 inciso 2°  multas fiscales</t>
  </si>
  <si>
    <t>Gastos rechazados artículo 21 inciso 2° artículo 72 LIR</t>
  </si>
  <si>
    <t>reajuste enero a abril 2018 idpc reajustado</t>
  </si>
  <si>
    <t>ultima linea del balance general presentado</t>
  </si>
  <si>
    <t>depreciación financiera</t>
  </si>
  <si>
    <t>depreciación tributaria, se asume, por lo presentado y porque se aplica corrección monetaria en balance general</t>
  </si>
  <si>
    <t>rli at 2018</t>
  </si>
  <si>
    <t>diferencia</t>
  </si>
  <si>
    <t>REGISTROS   AT 2016 informados en la DDJJ 1925 AT 2016</t>
  </si>
  <si>
    <t>DEL 2007 AL 2015</t>
  </si>
  <si>
    <t>F.U.N.T.</t>
  </si>
  <si>
    <t>EXCESO</t>
  </si>
  <si>
    <t>F.U.T.</t>
  </si>
  <si>
    <t>PROPIAS</t>
  </si>
  <si>
    <t>Propias s/c</t>
  </si>
  <si>
    <t>Propias 20%</t>
  </si>
  <si>
    <t>propias 21%</t>
  </si>
  <si>
    <t>propias s/c</t>
  </si>
  <si>
    <t>ajenas 15%</t>
  </si>
  <si>
    <t>Propias 22,5%</t>
  </si>
  <si>
    <t>Propias 24%</t>
  </si>
  <si>
    <t>R.Exentas</t>
  </si>
  <si>
    <t>INR a IS</t>
  </si>
  <si>
    <t>I.N.R.</t>
  </si>
  <si>
    <t>RETIRO</t>
  </si>
  <si>
    <t>Saldo al 31.12.15</t>
  </si>
  <si>
    <t>Créditos AL 31,12,15</t>
  </si>
  <si>
    <t>Del Ejercicio</t>
  </si>
  <si>
    <t>Usados en  gastos rechazados</t>
  </si>
  <si>
    <t>Usados en Retiros</t>
  </si>
  <si>
    <t>Saldo al término del ejercicio</t>
  </si>
  <si>
    <t>2.- DETERMINACIÓN DEL MONTO MÀXIMO SUSCEPTIBLE DE ACOGERSE IMPUESTO SUSTITUTIVO</t>
  </si>
  <si>
    <t>SALDO FUT NETO HISTORICO AL 31,12,15</t>
  </si>
  <si>
    <t>FUF AL 31,12,15</t>
  </si>
  <si>
    <t>REINVERSIONES RECIBIDAS AÑO 2015</t>
  </si>
  <si>
    <t>MONTO MÀXIMO QUE SE PUEDE ACOGER</t>
  </si>
  <si>
    <t>MONTO QUE SE ACOGERA</t>
  </si>
  <si>
    <t>3.- IMPUTACION DEL MONTO A ACOGERSE PARA DETERMINAR EL CRÈDITO IDPC A QUE TIENE DERECHO</t>
  </si>
  <si>
    <t>MONTO A ACOGERSE</t>
  </si>
  <si>
    <t>Créditos</t>
  </si>
  <si>
    <t>ACOGIDAS</t>
  </si>
  <si>
    <t>CALCULO IMPUESTO SUSTITUTIVO</t>
  </si>
  <si>
    <t xml:space="preserve">MONTO ACOGIDO </t>
  </si>
  <si>
    <t>REAJUSTE  A DICIEMBRE 2016</t>
  </si>
  <si>
    <t>INCREMENTO DEL CREDITO DE PRIMERA</t>
  </si>
  <si>
    <t>BASE IMPONIBLE AFECTA IMPUESTO UNICO</t>
  </si>
  <si>
    <t>CONTABILIZA</t>
  </si>
  <si>
    <t>IMPUESTO SUSTITUTIVO</t>
  </si>
  <si>
    <t>CREDITO POR IDPC</t>
  </si>
  <si>
    <t>CAJA</t>
  </si>
  <si>
    <t>IMPUESTO A DECLARAR Y PAGAR DICIEMBRE 2016</t>
  </si>
  <si>
    <t>5.- FUT, FUF,. FUNT AL 31,12,2016</t>
  </si>
  <si>
    <t>Propias 17%</t>
  </si>
  <si>
    <t>ajenas</t>
  </si>
  <si>
    <t>acogido IS</t>
  </si>
  <si>
    <t>Reajuste anual</t>
  </si>
  <si>
    <t>Saldo Actualizado</t>
  </si>
  <si>
    <t>Impuesto de primera categoria</t>
  </si>
  <si>
    <t>FUT acogido a impuesto sustitutivo</t>
  </si>
  <si>
    <t>Incremento FUNT por FUT acogido</t>
  </si>
  <si>
    <t>Pago de impuesto sustitutivo</t>
  </si>
  <si>
    <t>R.LI AT 2016</t>
  </si>
  <si>
    <t>FUF del ejercicio 2015</t>
  </si>
  <si>
    <t>FUNT del ejercicio 2015</t>
  </si>
  <si>
    <t>Retiros Ejercicio</t>
  </si>
  <si>
    <t>Saldo 31.12.2015</t>
  </si>
  <si>
    <t>Del Ejercicio Anterior</t>
  </si>
  <si>
    <t xml:space="preserve">Del Ejercicio </t>
  </si>
  <si>
    <t>Usados en  impuesto sustitutivo</t>
  </si>
  <si>
    <t>Usados en  Retiros Efectivos</t>
  </si>
  <si>
    <t>Usados en  Reinversiones</t>
  </si>
  <si>
    <t>RESULTADO FINANCIERO</t>
  </si>
  <si>
    <t>Resultado S/BCE</t>
  </si>
  <si>
    <t>Menos: I. SUSTITUTIVO</t>
  </si>
  <si>
    <t>Pérdida Financiera</t>
  </si>
  <si>
    <t>RESULTADO TRIBUTARIO</t>
  </si>
  <si>
    <t>AGREGADO: I SUST</t>
  </si>
  <si>
    <t>RLI</t>
  </si>
  <si>
    <t>IU</t>
  </si>
  <si>
    <t>DEBIÓ</t>
  </si>
  <si>
    <t>FORM 50  02/10/2018</t>
  </si>
  <si>
    <t>1.- SALDO FUT AL 31,12,2015 SEGÚN F22 AT 2016</t>
  </si>
  <si>
    <t>REGISTROS   AT 2017 informados en la DDJJ 1925 AT 2017 PRESENTADA EN ABRIL DEL 2018</t>
  </si>
  <si>
    <t>REGISTROS   AT 2017 informados en la DDJJ 1925 AT 2017 SEGÚN F22 CORREGIDO 02/10/2018</t>
  </si>
  <si>
    <t>Menos : Pago de IDPC hasta el  AT 2019</t>
  </si>
  <si>
    <t>Tributario</t>
  </si>
  <si>
    <t>DEBITOS Y VENTAS</t>
  </si>
  <si>
    <t>EXPORTADORES</t>
  </si>
  <si>
    <t xml:space="preserve">ventas </t>
  </si>
  <si>
    <t>total de ingresos</t>
  </si>
  <si>
    <t>retenciones</t>
  </si>
  <si>
    <t>Documentos tributarios por ventas</t>
  </si>
  <si>
    <t>Exportación Efectuada</t>
  </si>
  <si>
    <t>No Asociado al Giro</t>
  </si>
  <si>
    <t>del periodo</t>
  </si>
  <si>
    <t>facturas</t>
  </si>
  <si>
    <t xml:space="preserve">boletas </t>
  </si>
  <si>
    <t>notas debitos</t>
  </si>
  <si>
    <t>notas de creditos</t>
  </si>
  <si>
    <t>SUMA</t>
  </si>
  <si>
    <t>NETO</t>
  </si>
  <si>
    <t>venta exenta</t>
  </si>
  <si>
    <t>base ppmo</t>
  </si>
  <si>
    <t>ppmo</t>
  </si>
  <si>
    <t xml:space="preserve">retencion </t>
  </si>
  <si>
    <t>crédito</t>
  </si>
  <si>
    <t>iut</t>
  </si>
  <si>
    <t>emitidas</t>
  </si>
  <si>
    <t>con tasa</t>
  </si>
  <si>
    <t>por ventas</t>
  </si>
  <si>
    <t>no asoc.giro</t>
  </si>
  <si>
    <t>iva</t>
  </si>
  <si>
    <t>carne y harina</t>
  </si>
  <si>
    <t>[502]</t>
  </si>
  <si>
    <t>[111]</t>
  </si>
  <si>
    <t>[759]</t>
  </si>
  <si>
    <t>[513]</t>
  </si>
  <si>
    <t>[20]</t>
  </si>
  <si>
    <t>[715]</t>
  </si>
  <si>
    <t>[48]</t>
  </si>
  <si>
    <t>[151]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</si>
  <si>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</si>
  <si>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</si>
  <si>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</si>
  <si>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</si>
  <si>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</si>
  <si>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</si>
  <si>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</si>
  <si>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</si>
  <si>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</si>
  <si>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</si>
  <si>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</si>
  <si>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</si>
  <si>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Según la información con que cuenta este  Servicio, es la siguiente :</t>
  </si>
  <si>
    <t>1.- Por ventas y servicios según Form. 29  que se detallan en el cuadro anterior:</t>
  </si>
  <si>
    <t>esto tiene que ir en el codigo 628</t>
  </si>
  <si>
    <t xml:space="preserve">lo registrado en la ddjj 1923 y que coincide con el balance </t>
  </si>
  <si>
    <t>2.- Ventas de monedas extranjeras Declaracion jurada 1870</t>
  </si>
  <si>
    <t xml:space="preserve">      Compras de monedas extranjeras declaracion jurada 1870</t>
  </si>
  <si>
    <t>3.- Mayor valor actualizado por rescate de fondos mutuos declaracion jurada 1894</t>
  </si>
  <si>
    <t>4.- Interes reales positivos declaracion jurada 1890</t>
  </si>
  <si>
    <t>5.- Rescate de fondos mutuos declaracion juradas 1894</t>
  </si>
  <si>
    <t>año comercial 2017</t>
  </si>
  <si>
    <t>balance general</t>
  </si>
  <si>
    <t>Diferencia ingresos F29</t>
  </si>
  <si>
    <t>Diferencia ingresos F30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</si>
</sst>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-;\-* #,##0.00_-;_-* &quot;-&quot;??_-;_-@_-"/>
    <numFmt numFmtId="165" formatCode="0.0%"/>
    <numFmt numFmtId="166" formatCode="0.000000"/>
    <numFmt numFmtId="167" formatCode="#,##0;\(#,##0\)"/>
    <numFmt numFmtId="168" formatCode="0_);\(0\)"/>
    <numFmt numFmtId="169" formatCode="#,##0.000000"/>
    <numFmt numFmtId="170" formatCode="#,##0.00000"/>
    <numFmt numFmtId="171" formatCode="_(* #,##0_);_(* \(#,##0\);_(* &quot;-&quot;??_);_(@_)"/>
    <numFmt numFmtId="172" formatCode="_-* #,##0.00\ _$_-;\-* #,##0.00\ _$_-;_-* &quot;-&quot;??\ _$_-;_-@_-"/>
    <numFmt numFmtId="173" formatCode="_(* #,##0.00_);_(* \(#,##0.00\);_(* &quot;-&quot;??_);_(@_)"/>
    <numFmt numFmtId="174" formatCode="0.0000%"/>
    <numFmt numFmtId="175" formatCode="_-* #,##0.00\ _€_-;\-* #,##0.00\ _€_-;_-* &quot;-&quot;??\ _€_-;_-@_-"/>
    <numFmt numFmtId="176" formatCode="_-* #,##0.00\ &quot;€&quot;_-;\-* #,##0.00\ &quot;€&quot;_-;_-* &quot;-&quot;??\ &quot;€&quot;_-;_-@_-"/>
    <numFmt numFmtId="177" formatCode="#,##0.0"/>
    <numFmt numFmtId="178" formatCode="#,##0.0000"/>
    <numFmt numFmtId="179" formatCode="_-* #,##0_-;\(#,##0\);_-* &quot;-&quot;??_-;_-@_-"/>
    <numFmt numFmtId="180" formatCode="_-* #,##0_-;\-* #,##0_-;_-* &quot;-&quot;??_-;_-@_-"/>
  </numFmts>
  <fonts count="6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  <charset val="134"/>
    </font>
    <font>
      <b/>
      <sz val="10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color indexed="8"/>
      <name val="Calibri"/>
      <family val="2"/>
    </font>
    <font>
      <sz val="10"/>
      <name val="Times New Roman"/>
      <family val="1"/>
    </font>
    <font>
      <b/>
      <sz val="11"/>
      <color indexed="8"/>
      <name val="Arial Black"/>
      <family val="2"/>
    </font>
    <font>
      <b/>
      <sz val="14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Verdana"/>
      <family val="2"/>
    </font>
    <font>
      <b/>
      <sz val="6"/>
      <name val="Verdana"/>
      <family val="2"/>
    </font>
    <font>
      <strike/>
      <sz val="9"/>
      <name val="Verdana"/>
      <family val="2"/>
    </font>
    <font>
      <sz val="10"/>
      <name val="Verdana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Verdana"/>
      <family val="2"/>
    </font>
    <font>
      <sz val="6"/>
      <color theme="1"/>
      <name val="Verdana"/>
      <family val="2"/>
    </font>
    <font>
      <sz val="14"/>
      <color theme="1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8"/>
      <color rgb="FF000000"/>
      <name val="Geneve"/>
    </font>
    <font>
      <b/>
      <sz val="12"/>
      <color rgb="FF000000"/>
      <name val="Geneve"/>
    </font>
    <font>
      <b/>
      <sz val="9"/>
      <color theme="1"/>
      <name val="Calibri"/>
      <family val="2"/>
      <scheme val="minor"/>
    </font>
    <font>
      <sz val="8"/>
      <color rgb="FF000000"/>
      <name val="Geneve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17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" fillId="0" borderId="0"/>
    <xf numFmtId="0" fontId="5" fillId="0" borderId="0"/>
    <xf numFmtId="0" fontId="6" fillId="0" borderId="0">
      <alignment vertical="center"/>
    </xf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9" fontId="32" fillId="0" borderId="0" applyFont="0" applyFill="0" applyBorder="0" applyAlignment="0" applyProtection="0"/>
    <xf numFmtId="0" fontId="26" fillId="0" borderId="0"/>
    <xf numFmtId="0" fontId="51" fillId="0" borderId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6" fillId="0" borderId="0"/>
    <xf numFmtId="0" fontId="57" fillId="0" borderId="0"/>
    <xf numFmtId="164" fontId="32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2" fillId="0" borderId="0"/>
  </cellStyleXfs>
  <cellXfs count="590">
    <xf numFmtId="0" fontId="0" fillId="0" borderId="0" xfId="0"/>
    <xf numFmtId="0" fontId="34" fillId="0" borderId="1" xfId="20" applyFont="1" applyBorder="1"/>
    <xf numFmtId="0" fontId="34" fillId="0" borderId="2" xfId="20" applyFont="1" applyBorder="1"/>
    <xf numFmtId="0" fontId="32" fillId="0" borderId="3" xfId="20" applyBorder="1"/>
    <xf numFmtId="0" fontId="35" fillId="4" borderId="0" xfId="0" applyFont="1" applyFill="1" applyAlignment="1">
      <alignment horizontal="center"/>
    </xf>
    <xf numFmtId="0" fontId="35" fillId="4" borderId="4" xfId="0" applyFont="1" applyFill="1" applyBorder="1" applyAlignment="1">
      <alignment horizontal="left" vertical="center"/>
    </xf>
    <xf numFmtId="3" fontId="35" fillId="4" borderId="0" xfId="0" applyNumberFormat="1" applyFont="1" applyFill="1" applyAlignment="1">
      <alignment horizontal="center"/>
    </xf>
    <xf numFmtId="0" fontId="32" fillId="0" borderId="0" xfId="20"/>
    <xf numFmtId="3" fontId="32" fillId="0" borderId="0" xfId="20" applyNumberFormat="1" applyAlignment="1">
      <alignment horizontal="center"/>
    </xf>
    <xf numFmtId="3" fontId="32" fillId="0" borderId="3" xfId="20" applyNumberFormat="1" applyBorder="1" applyAlignment="1">
      <alignment horizontal="center"/>
    </xf>
    <xf numFmtId="0" fontId="7" fillId="0" borderId="0" xfId="14" applyFont="1"/>
    <xf numFmtId="165" fontId="7" fillId="0" borderId="0" xfId="14" applyNumberFormat="1" applyFont="1"/>
    <xf numFmtId="3" fontId="7" fillId="0" borderId="0" xfId="14" applyNumberFormat="1" applyFont="1"/>
    <xf numFmtId="0" fontId="32" fillId="0" borderId="5" xfId="20" applyBorder="1"/>
    <xf numFmtId="0" fontId="32" fillId="0" borderId="6" xfId="20" applyBorder="1"/>
    <xf numFmtId="0" fontId="32" fillId="0" borderId="7" xfId="20" applyBorder="1"/>
    <xf numFmtId="0" fontId="7" fillId="0" borderId="4" xfId="20" applyFont="1" applyBorder="1" applyAlignment="1">
      <alignment horizontal="center"/>
    </xf>
    <xf numFmtId="0" fontId="7" fillId="0" borderId="0" xfId="20" applyFont="1"/>
    <xf numFmtId="0" fontId="7" fillId="0" borderId="8" xfId="20" applyFont="1" applyBorder="1"/>
    <xf numFmtId="0" fontId="32" fillId="0" borderId="1" xfId="20" applyBorder="1"/>
    <xf numFmtId="0" fontId="32" fillId="0" borderId="9" xfId="20" applyBorder="1"/>
    <xf numFmtId="3" fontId="32" fillId="0" borderId="10" xfId="20" applyNumberFormat="1" applyBorder="1" applyAlignment="1">
      <alignment horizontal="center"/>
    </xf>
    <xf numFmtId="3" fontId="32" fillId="0" borderId="1" xfId="20" applyNumberFormat="1" applyBorder="1" applyAlignment="1">
      <alignment horizontal="center"/>
    </xf>
    <xf numFmtId="3" fontId="32" fillId="0" borderId="11" xfId="20" applyNumberFormat="1" applyBorder="1" applyAlignment="1">
      <alignment horizontal="center"/>
    </xf>
    <xf numFmtId="3" fontId="32" fillId="0" borderId="12" xfId="20" applyNumberFormat="1" applyBorder="1" applyAlignment="1">
      <alignment horizontal="center"/>
    </xf>
    <xf numFmtId="0" fontId="32" fillId="0" borderId="13" xfId="20" applyBorder="1"/>
    <xf numFmtId="3" fontId="32" fillId="0" borderId="14" xfId="20" applyNumberFormat="1" applyBorder="1" applyAlignment="1">
      <alignment horizontal="center"/>
    </xf>
    <xf numFmtId="3" fontId="32" fillId="0" borderId="13" xfId="20" applyNumberFormat="1" applyBorder="1" applyAlignment="1">
      <alignment horizontal="center"/>
    </xf>
    <xf numFmtId="3" fontId="32" fillId="0" borderId="15" xfId="20" applyNumberFormat="1" applyBorder="1" applyAlignment="1">
      <alignment horizontal="center"/>
    </xf>
    <xf numFmtId="3" fontId="32" fillId="0" borderId="16" xfId="20" applyNumberFormat="1" applyBorder="1" applyAlignment="1">
      <alignment horizontal="center"/>
    </xf>
    <xf numFmtId="0" fontId="32" fillId="0" borderId="17" xfId="20" applyBorder="1"/>
    <xf numFmtId="0" fontId="34" fillId="0" borderId="18" xfId="20" applyFont="1" applyBorder="1"/>
    <xf numFmtId="3" fontId="34" fillId="0" borderId="2" xfId="20" applyNumberFormat="1" applyFont="1" applyBorder="1" applyAlignment="1">
      <alignment horizontal="center"/>
    </xf>
    <xf numFmtId="0" fontId="34" fillId="0" borderId="19" xfId="20" applyFont="1" applyBorder="1"/>
    <xf numFmtId="3" fontId="34" fillId="0" borderId="3" xfId="20" applyNumberFormat="1" applyFont="1" applyBorder="1" applyAlignment="1">
      <alignment horizontal="center"/>
    </xf>
    <xf numFmtId="0" fontId="32" fillId="0" borderId="19" xfId="20" applyBorder="1"/>
    <xf numFmtId="3" fontId="32" fillId="0" borderId="20" xfId="20" applyNumberFormat="1" applyBorder="1" applyAlignment="1">
      <alignment horizontal="center"/>
    </xf>
    <xf numFmtId="3" fontId="32" fillId="0" borderId="21" xfId="20" applyNumberFormat="1" applyBorder="1" applyAlignment="1">
      <alignment horizontal="center"/>
    </xf>
    <xf numFmtId="3" fontId="32" fillId="0" borderId="22" xfId="20" applyNumberFormat="1" applyBorder="1" applyAlignment="1">
      <alignment horizontal="center"/>
    </xf>
    <xf numFmtId="0" fontId="32" fillId="0" borderId="23" xfId="20" applyBorder="1"/>
    <xf numFmtId="9" fontId="32" fillId="0" borderId="19" xfId="20" applyNumberFormat="1" applyBorder="1"/>
    <xf numFmtId="9" fontId="34" fillId="0" borderId="18" xfId="20" applyNumberFormat="1" applyFont="1" applyBorder="1"/>
    <xf numFmtId="3" fontId="32" fillId="0" borderId="3" xfId="20" applyNumberFormat="1" applyBorder="1"/>
    <xf numFmtId="9" fontId="32" fillId="0" borderId="0" xfId="26" applyAlignment="1">
      <alignment horizontal="center"/>
    </xf>
    <xf numFmtId="3" fontId="0" fillId="0" borderId="0" xfId="0" applyNumberFormat="1"/>
    <xf numFmtId="0" fontId="0" fillId="4" borderId="4" xfId="0" applyFill="1" applyBorder="1"/>
    <xf numFmtId="0" fontId="36" fillId="4" borderId="4" xfId="0" applyFont="1" applyFill="1" applyBorder="1"/>
    <xf numFmtId="0" fontId="0" fillId="4" borderId="0" xfId="0" applyFill="1"/>
    <xf numFmtId="3" fontId="0" fillId="4" borderId="0" xfId="0" applyNumberFormat="1" applyFill="1"/>
    <xf numFmtId="0" fontId="0" fillId="4" borderId="8" xfId="0" applyFill="1" applyBorder="1"/>
    <xf numFmtId="0" fontId="34" fillId="4" borderId="0" xfId="0" applyFont="1" applyFill="1" applyAlignment="1">
      <alignment horizontal="center"/>
    </xf>
    <xf numFmtId="3" fontId="34" fillId="4" borderId="0" xfId="0" applyNumberFormat="1" applyFont="1" applyFill="1" applyAlignment="1">
      <alignment horizontal="center"/>
    </xf>
    <xf numFmtId="0" fontId="34" fillId="4" borderId="8" xfId="0" applyFont="1" applyFill="1" applyBorder="1" applyAlignment="1">
      <alignment horizontal="center"/>
    </xf>
    <xf numFmtId="0" fontId="37" fillId="4" borderId="4" xfId="0" applyFont="1" applyFill="1" applyBorder="1"/>
    <xf numFmtId="0" fontId="0" fillId="4" borderId="0" xfId="0" applyFill="1" applyAlignment="1">
      <alignment horizontal="center"/>
    </xf>
    <xf numFmtId="3" fontId="38" fillId="4" borderId="24" xfId="0" applyNumberFormat="1" applyFont="1" applyFill="1" applyBorder="1" applyAlignment="1">
      <alignment horizontal="center"/>
    </xf>
    <xf numFmtId="3" fontId="38" fillId="4" borderId="0" xfId="0" applyNumberFormat="1" applyFont="1" applyFill="1" applyAlignment="1">
      <alignment horizontal="center"/>
    </xf>
    <xf numFmtId="0" fontId="39" fillId="4" borderId="4" xfId="0" applyFont="1" applyFill="1" applyBorder="1"/>
    <xf numFmtId="3" fontId="38" fillId="4" borderId="3" xfId="0" applyNumberFormat="1" applyFont="1" applyFill="1" applyBorder="1" applyAlignment="1">
      <alignment horizontal="center"/>
    </xf>
    <xf numFmtId="3" fontId="38" fillId="5" borderId="13" xfId="0" applyNumberFormat="1" applyFont="1" applyFill="1" applyBorder="1" applyAlignment="1">
      <alignment horizontal="center"/>
    </xf>
    <xf numFmtId="3" fontId="38" fillId="5" borderId="25" xfId="0" applyNumberFormat="1" applyFont="1" applyFill="1" applyBorder="1" applyAlignment="1">
      <alignment horizontal="center"/>
    </xf>
    <xf numFmtId="3" fontId="38" fillId="5" borderId="1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8" xfId="0" applyFill="1" applyBorder="1" applyAlignment="1">
      <alignment horizontal="center"/>
    </xf>
    <xf numFmtId="0" fontId="33" fillId="4" borderId="4" xfId="0" applyFont="1" applyFill="1" applyBorder="1"/>
    <xf numFmtId="0" fontId="33" fillId="4" borderId="0" xfId="0" applyFont="1" applyFill="1"/>
    <xf numFmtId="0" fontId="33" fillId="4" borderId="0" xfId="0" applyFont="1" applyFill="1" applyAlignment="1">
      <alignment horizontal="center"/>
    </xf>
    <xf numFmtId="3" fontId="33" fillId="4" borderId="0" xfId="0" applyNumberFormat="1" applyFont="1" applyFill="1" applyAlignment="1">
      <alignment horizontal="center"/>
    </xf>
    <xf numFmtId="0" fontId="40" fillId="4" borderId="4" xfId="0" applyFont="1" applyFill="1" applyBorder="1"/>
    <xf numFmtId="0" fontId="0" fillId="4" borderId="0" xfId="0" quotePrefix="1" applyFill="1" applyAlignment="1">
      <alignment horizontal="center"/>
    </xf>
    <xf numFmtId="3" fontId="34" fillId="4" borderId="24" xfId="0" applyNumberFormat="1" applyFont="1" applyFill="1" applyBorder="1" applyAlignment="1">
      <alignment horizontal="center"/>
    </xf>
    <xf numFmtId="0" fontId="10" fillId="4" borderId="4" xfId="0" applyFont="1" applyFill="1" applyBorder="1"/>
    <xf numFmtId="3" fontId="34" fillId="4" borderId="3" xfId="0" applyNumberFormat="1" applyFont="1" applyFill="1" applyBorder="1" applyAlignment="1">
      <alignment horizontal="center"/>
    </xf>
    <xf numFmtId="0" fontId="41" fillId="4" borderId="4" xfId="0" applyFont="1" applyFill="1" applyBorder="1"/>
    <xf numFmtId="0" fontId="34" fillId="4" borderId="4" xfId="0" applyFont="1" applyFill="1" applyBorder="1"/>
    <xf numFmtId="0" fontId="34" fillId="4" borderId="0" xfId="0" applyFont="1" applyFill="1"/>
    <xf numFmtId="0" fontId="42" fillId="4" borderId="4" xfId="0" applyFont="1" applyFill="1" applyBorder="1"/>
    <xf numFmtId="0" fontId="42" fillId="4" borderId="0" xfId="0" applyFont="1" applyFill="1"/>
    <xf numFmtId="3" fontId="32" fillId="0" borderId="0" xfId="20" applyNumberFormat="1" applyAlignment="1">
      <alignment horizontal="left"/>
    </xf>
    <xf numFmtId="0" fontId="41" fillId="4" borderId="3" xfId="0" applyFont="1" applyFill="1" applyBorder="1" applyAlignment="1">
      <alignment horizontal="center"/>
    </xf>
    <xf numFmtId="3" fontId="38" fillId="5" borderId="3" xfId="0" applyNumberFormat="1" applyFont="1" applyFill="1" applyBorder="1" applyAlignment="1">
      <alignment horizontal="center"/>
    </xf>
    <xf numFmtId="9" fontId="41" fillId="4" borderId="3" xfId="26" applyFont="1" applyFill="1" applyBorder="1" applyAlignment="1">
      <alignment horizontal="center"/>
    </xf>
    <xf numFmtId="0" fontId="10" fillId="0" borderId="4" xfId="0" applyFont="1" applyBorder="1"/>
    <xf numFmtId="0" fontId="0" fillId="0" borderId="0" xfId="0" applyAlignment="1">
      <alignment horizontal="center"/>
    </xf>
    <xf numFmtId="0" fontId="42" fillId="0" borderId="4" xfId="0" applyFont="1" applyBorder="1"/>
    <xf numFmtId="0" fontId="34" fillId="4" borderId="8" xfId="0" quotePrefix="1" applyFont="1" applyFill="1" applyBorder="1" applyAlignment="1">
      <alignment horizontal="center"/>
    </xf>
    <xf numFmtId="9" fontId="0" fillId="4" borderId="0" xfId="0" applyNumberFormat="1" applyFill="1"/>
    <xf numFmtId="9" fontId="32" fillId="4" borderId="0" xfId="26" applyFont="1" applyFill="1" applyBorder="1"/>
    <xf numFmtId="0" fontId="34" fillId="0" borderId="3" xfId="0" applyFont="1" applyBorder="1" applyAlignment="1">
      <alignment horizontal="center" wrapText="1"/>
    </xf>
    <xf numFmtId="9" fontId="0" fillId="4" borderId="25" xfId="0" applyNumberFormat="1" applyFill="1" applyBorder="1" applyAlignment="1">
      <alignment horizontal="center"/>
    </xf>
    <xf numFmtId="3" fontId="0" fillId="4" borderId="25" xfId="0" applyNumberFormat="1" applyFill="1" applyBorder="1" applyAlignment="1">
      <alignment horizontal="center"/>
    </xf>
    <xf numFmtId="0" fontId="43" fillId="4" borderId="4" xfId="0" applyFont="1" applyFill="1" applyBorder="1"/>
    <xf numFmtId="0" fontId="44" fillId="4" borderId="4" xfId="0" applyFont="1" applyFill="1" applyBorder="1"/>
    <xf numFmtId="0" fontId="0" fillId="4" borderId="3" xfId="0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165" fontId="32" fillId="0" borderId="23" xfId="20" applyNumberFormat="1" applyBorder="1"/>
    <xf numFmtId="3" fontId="38" fillId="4" borderId="8" xfId="0" applyNumberFormat="1" applyFont="1" applyFill="1" applyBorder="1" applyAlignment="1">
      <alignment horizontal="center"/>
    </xf>
    <xf numFmtId="0" fontId="2" fillId="0" borderId="4" xfId="14" applyBorder="1"/>
    <xf numFmtId="3" fontId="15" fillId="2" borderId="5" xfId="25" applyNumberFormat="1" applyFont="1" applyFill="1" applyBorder="1"/>
    <xf numFmtId="3" fontId="16" fillId="2" borderId="4" xfId="25" applyNumberFormat="1" applyFont="1" applyFill="1" applyBorder="1"/>
    <xf numFmtId="3" fontId="17" fillId="2" borderId="6" xfId="25" applyNumberFormat="1" applyFont="1" applyFill="1" applyBorder="1"/>
    <xf numFmtId="3" fontId="17" fillId="2" borderId="0" xfId="25" applyNumberFormat="1" applyFont="1" applyFill="1"/>
    <xf numFmtId="3" fontId="17" fillId="0" borderId="0" xfId="25" applyNumberFormat="1" applyFont="1"/>
    <xf numFmtId="169" fontId="17" fillId="2" borderId="0" xfId="25" applyNumberFormat="1" applyFont="1" applyFill="1"/>
    <xf numFmtId="3" fontId="38" fillId="5" borderId="0" xfId="0" applyNumberFormat="1" applyFont="1" applyFill="1" applyAlignment="1">
      <alignment horizontal="center"/>
    </xf>
    <xf numFmtId="0" fontId="7" fillId="0" borderId="0" xfId="11" applyFont="1" applyAlignment="1">
      <alignment horizontal="center" wrapText="1"/>
    </xf>
    <xf numFmtId="0" fontId="7" fillId="0" borderId="0" xfId="11" applyFont="1" applyAlignment="1">
      <alignment horizontal="right" wrapText="1"/>
    </xf>
    <xf numFmtId="0" fontId="7" fillId="0" borderId="3" xfId="11" applyFont="1" applyBorder="1" applyAlignment="1">
      <alignment horizontal="center" wrapText="1"/>
    </xf>
    <xf numFmtId="0" fontId="22" fillId="0" borderId="0" xfId="11" applyFont="1"/>
    <xf numFmtId="0" fontId="22" fillId="0" borderId="0" xfId="11" applyFont="1" applyAlignment="1">
      <alignment horizontal="center" wrapText="1"/>
    </xf>
    <xf numFmtId="0" fontId="22" fillId="0" borderId="0" xfId="24" applyFont="1" applyProtection="1">
      <protection hidden="1"/>
    </xf>
    <xf numFmtId="0" fontId="22" fillId="0" borderId="0" xfId="11" applyFont="1" applyAlignment="1">
      <alignment wrapText="1"/>
    </xf>
    <xf numFmtId="0" fontId="22" fillId="0" borderId="0" xfId="24" applyFont="1" applyAlignment="1" applyProtection="1">
      <alignment vertical="center" wrapText="1"/>
      <protection hidden="1"/>
    </xf>
    <xf numFmtId="0" fontId="22" fillId="0" borderId="0" xfId="11" applyFont="1" applyAlignment="1">
      <alignment horizontal="left"/>
    </xf>
    <xf numFmtId="0" fontId="22" fillId="0" borderId="0" xfId="11" applyFont="1" applyAlignment="1">
      <alignment horizontal="center" vertical="center" wrapText="1"/>
    </xf>
    <xf numFmtId="0" fontId="21" fillId="0" borderId="3" xfId="11" applyFont="1" applyBorder="1" applyAlignment="1">
      <alignment horizontal="center" vertical="center" wrapText="1"/>
    </xf>
    <xf numFmtId="0" fontId="21" fillId="0" borderId="3" xfId="11" applyFont="1" applyBorder="1" applyAlignment="1">
      <alignment horizontal="left" vertical="center" wrapText="1"/>
    </xf>
    <xf numFmtId="0" fontId="21" fillId="0" borderId="19" xfId="11" applyFont="1" applyBorder="1" applyAlignment="1">
      <alignment horizontal="center" vertical="center" wrapText="1"/>
    </xf>
    <xf numFmtId="0" fontId="21" fillId="0" borderId="0" xfId="11" applyFont="1" applyAlignment="1">
      <alignment horizontal="left" vertical="center" wrapText="1"/>
    </xf>
    <xf numFmtId="0" fontId="21" fillId="0" borderId="0" xfId="11" applyFont="1" applyAlignment="1">
      <alignment horizontal="center" vertical="center" wrapText="1"/>
    </xf>
    <xf numFmtId="0" fontId="45" fillId="4" borderId="0" xfId="8" applyFont="1" applyFill="1" applyAlignment="1">
      <alignment horizontal="center" vertical="center"/>
    </xf>
    <xf numFmtId="0" fontId="46" fillId="4" borderId="0" xfId="8" applyFont="1" applyFill="1" applyAlignment="1">
      <alignment horizontal="center" vertical="center"/>
    </xf>
    <xf numFmtId="0" fontId="46" fillId="4" borderId="0" xfId="8" applyFont="1" applyFill="1" applyAlignment="1">
      <alignment horizontal="left" vertical="center"/>
    </xf>
    <xf numFmtId="0" fontId="46" fillId="4" borderId="3" xfId="8" applyFont="1" applyFill="1" applyBorder="1" applyAlignment="1">
      <alignment horizontal="left" vertical="center"/>
    </xf>
    <xf numFmtId="0" fontId="45" fillId="4" borderId="3" xfId="8" applyFont="1" applyFill="1" applyBorder="1" applyAlignment="1">
      <alignment horizontal="center" vertical="center"/>
    </xf>
    <xf numFmtId="0" fontId="46" fillId="4" borderId="3" xfId="8" applyFont="1" applyFill="1" applyBorder="1" applyAlignment="1">
      <alignment horizontal="left" vertical="center" wrapText="1"/>
    </xf>
    <xf numFmtId="0" fontId="45" fillId="4" borderId="19" xfId="8" applyFont="1" applyFill="1" applyBorder="1" applyAlignment="1">
      <alignment horizontal="center" vertical="center"/>
    </xf>
    <xf numFmtId="0" fontId="46" fillId="4" borderId="3" xfId="8" applyFont="1" applyFill="1" applyBorder="1" applyAlignment="1">
      <alignment horizontal="center" vertical="center"/>
    </xf>
    <xf numFmtId="0" fontId="47" fillId="0" borderId="0" xfId="0" applyFont="1"/>
    <xf numFmtId="3" fontId="0" fillId="0" borderId="3" xfId="0" applyNumberFormat="1" applyBorder="1"/>
    <xf numFmtId="0" fontId="23" fillId="0" borderId="3" xfId="8" applyFont="1" applyBorder="1" applyAlignment="1">
      <alignment horizontal="left" vertical="center"/>
    </xf>
    <xf numFmtId="0" fontId="24" fillId="0" borderId="3" xfId="8" applyFont="1" applyBorder="1" applyAlignment="1">
      <alignment horizontal="center" vertical="center"/>
    </xf>
    <xf numFmtId="0" fontId="23" fillId="4" borderId="3" xfId="8" applyFont="1" applyFill="1" applyBorder="1" applyAlignment="1">
      <alignment horizontal="center" vertical="center"/>
    </xf>
    <xf numFmtId="0" fontId="23" fillId="0" borderId="3" xfId="8" applyFont="1" applyBorder="1" applyAlignment="1">
      <alignment horizontal="left" vertical="center" wrapText="1"/>
    </xf>
    <xf numFmtId="0" fontId="23" fillId="0" borderId="3" xfId="8" applyFont="1" applyBorder="1" applyAlignment="1">
      <alignment vertical="center"/>
    </xf>
    <xf numFmtId="0" fontId="25" fillId="4" borderId="3" xfId="8" applyFont="1" applyFill="1" applyBorder="1" applyAlignment="1">
      <alignment horizontal="center" vertical="center"/>
    </xf>
    <xf numFmtId="3" fontId="21" fillId="0" borderId="22" xfId="11" applyNumberFormat="1" applyFont="1" applyBorder="1" applyAlignment="1">
      <alignment horizontal="center" vertical="center" wrapText="1"/>
    </xf>
    <xf numFmtId="0" fontId="43" fillId="4" borderId="27" xfId="0" applyFont="1" applyFill="1" applyBorder="1" applyAlignment="1">
      <alignment horizontal="left" vertical="center"/>
    </xf>
    <xf numFmtId="0" fontId="43" fillId="4" borderId="28" xfId="0" applyFont="1" applyFill="1" applyBorder="1" applyAlignment="1">
      <alignment horizontal="left" vertical="center"/>
    </xf>
    <xf numFmtId="0" fontId="43" fillId="4" borderId="16" xfId="0" applyFont="1" applyFill="1" applyBorder="1" applyAlignment="1">
      <alignment horizontal="left" vertical="center"/>
    </xf>
    <xf numFmtId="169" fontId="0" fillId="0" borderId="0" xfId="0" applyNumberFormat="1"/>
    <xf numFmtId="0" fontId="21" fillId="0" borderId="0" xfId="12" applyFont="1"/>
    <xf numFmtId="0" fontId="3" fillId="0" borderId="0" xfId="12"/>
    <xf numFmtId="0" fontId="21" fillId="0" borderId="16" xfId="13" applyFont="1" applyBorder="1" applyAlignment="1">
      <alignment horizontal="center" vertical="center" wrapText="1"/>
    </xf>
    <xf numFmtId="0" fontId="21" fillId="0" borderId="9" xfId="13" applyFont="1" applyBorder="1" applyAlignment="1">
      <alignment horizontal="center" vertical="center" wrapText="1"/>
    </xf>
    <xf numFmtId="0" fontId="21" fillId="0" borderId="12" xfId="13" applyFont="1" applyBorder="1" applyAlignment="1">
      <alignment horizontal="center" vertical="center" wrapText="1"/>
    </xf>
    <xf numFmtId="0" fontId="21" fillId="0" borderId="0" xfId="12" applyFont="1" applyAlignment="1">
      <alignment horizontal="centerContinuous"/>
    </xf>
    <xf numFmtId="0" fontId="21" fillId="0" borderId="0" xfId="12" quotePrefix="1" applyFont="1" applyAlignment="1">
      <alignment wrapText="1"/>
    </xf>
    <xf numFmtId="0" fontId="21" fillId="0" borderId="0" xfId="12" quotePrefix="1" applyFont="1" applyAlignment="1">
      <alignment horizontal="left" wrapText="1"/>
    </xf>
    <xf numFmtId="3" fontId="22" fillId="0" borderId="0" xfId="11" applyNumberFormat="1" applyFont="1" applyAlignment="1">
      <alignment horizontal="center" wrapText="1"/>
    </xf>
    <xf numFmtId="0" fontId="2" fillId="0" borderId="5" xfId="13" applyBorder="1"/>
    <xf numFmtId="0" fontId="2" fillId="0" borderId="6" xfId="13" applyBorder="1"/>
    <xf numFmtId="3" fontId="7" fillId="0" borderId="6" xfId="13" applyNumberFormat="1" applyFont="1" applyBorder="1"/>
    <xf numFmtId="0" fontId="2" fillId="0" borderId="4" xfId="13" applyBorder="1"/>
    <xf numFmtId="0" fontId="2" fillId="0" borderId="0" xfId="13"/>
    <xf numFmtId="0" fontId="7" fillId="0" borderId="0" xfId="13" applyFont="1"/>
    <xf numFmtId="0" fontId="34" fillId="0" borderId="0" xfId="0" applyFont="1"/>
    <xf numFmtId="0" fontId="28" fillId="0" borderId="0" xfId="13" applyFont="1"/>
    <xf numFmtId="3" fontId="2" fillId="0" borderId="0" xfId="13" applyNumberFormat="1"/>
    <xf numFmtId="3" fontId="2" fillId="0" borderId="4" xfId="13" applyNumberFormat="1" applyBorder="1"/>
    <xf numFmtId="0" fontId="2" fillId="0" borderId="0" xfId="13" applyAlignment="1">
      <alignment horizontal="left" vertical="top" wrapText="1"/>
    </xf>
    <xf numFmtId="168" fontId="48" fillId="0" borderId="0" xfId="13" applyNumberFormat="1" applyFont="1" applyAlignment="1">
      <alignment horizontal="center" vertical="top" wrapText="1"/>
    </xf>
    <xf numFmtId="3" fontId="2" fillId="0" borderId="0" xfId="15" applyNumberFormat="1" applyAlignment="1">
      <alignment horizontal="center"/>
    </xf>
    <xf numFmtId="0" fontId="29" fillId="0" borderId="3" xfId="13" applyFont="1" applyBorder="1" applyAlignment="1">
      <alignment horizontal="center" vertical="top" wrapText="1"/>
    </xf>
    <xf numFmtId="0" fontId="0" fillId="0" borderId="28" xfId="0" applyBorder="1" applyAlignment="1">
      <alignment horizontal="left" indent="13"/>
    </xf>
    <xf numFmtId="0" fontId="2" fillId="0" borderId="28" xfId="13" applyBorder="1" applyAlignment="1">
      <alignment horizontal="left" vertical="top" wrapText="1" indent="13"/>
    </xf>
    <xf numFmtId="0" fontId="2" fillId="0" borderId="16" xfId="13" applyBorder="1" applyAlignment="1">
      <alignment horizontal="left" vertical="top" wrapText="1" indent="13"/>
    </xf>
    <xf numFmtId="0" fontId="2" fillId="0" borderId="3" xfId="13" applyBorder="1"/>
    <xf numFmtId="0" fontId="0" fillId="0" borderId="3" xfId="0" applyBorder="1"/>
    <xf numFmtId="0" fontId="2" fillId="0" borderId="7" xfId="13" applyBorder="1"/>
    <xf numFmtId="0" fontId="2" fillId="0" borderId="8" xfId="13" applyBorder="1"/>
    <xf numFmtId="0" fontId="34" fillId="0" borderId="4" xfId="0" applyFont="1" applyBorder="1"/>
    <xf numFmtId="0" fontId="0" fillId="0" borderId="8" xfId="0" applyBorder="1"/>
    <xf numFmtId="0" fontId="0" fillId="0" borderId="27" xfId="0" applyBorder="1" applyAlignment="1">
      <alignment horizontal="left" indent="13"/>
    </xf>
    <xf numFmtId="3" fontId="2" fillId="0" borderId="8" xfId="13" applyNumberFormat="1" applyBorder="1"/>
    <xf numFmtId="0" fontId="2" fillId="0" borderId="20" xfId="13" applyBorder="1"/>
    <xf numFmtId="0" fontId="2" fillId="0" borderId="29" xfId="13" applyBorder="1"/>
    <xf numFmtId="0" fontId="2" fillId="0" borderId="30" xfId="13" applyBorder="1"/>
    <xf numFmtId="0" fontId="2" fillId="0" borderId="31" xfId="13" applyBorder="1"/>
    <xf numFmtId="0" fontId="21" fillId="0" borderId="0" xfId="13" applyFont="1"/>
    <xf numFmtId="0" fontId="2" fillId="0" borderId="0" xfId="13" applyAlignment="1">
      <alignment horizontal="left"/>
    </xf>
    <xf numFmtId="0" fontId="2" fillId="0" borderId="0" xfId="13" applyAlignment="1">
      <alignment horizontal="right"/>
    </xf>
    <xf numFmtId="0" fontId="21" fillId="0" borderId="0" xfId="13" applyFont="1" applyAlignment="1">
      <alignment horizontal="left"/>
    </xf>
    <xf numFmtId="0" fontId="21" fillId="0" borderId="0" xfId="13" applyFont="1" applyAlignment="1">
      <alignment horizontal="centerContinuous"/>
    </xf>
    <xf numFmtId="0" fontId="21" fillId="0" borderId="0" xfId="13" applyFont="1" applyAlignment="1">
      <alignment horizontal="center"/>
    </xf>
    <xf numFmtId="0" fontId="21" fillId="0" borderId="0" xfId="13" quotePrefix="1" applyFont="1" applyAlignment="1">
      <alignment horizontal="left" vertical="center"/>
    </xf>
    <xf numFmtId="0" fontId="21" fillId="0" borderId="0" xfId="13" quotePrefix="1" applyFont="1" applyAlignment="1">
      <alignment horizontal="left"/>
    </xf>
    <xf numFmtId="0" fontId="21" fillId="0" borderId="0" xfId="13" applyFont="1" applyAlignment="1">
      <alignment vertical="center" wrapText="1"/>
    </xf>
    <xf numFmtId="0" fontId="11" fillId="0" borderId="19" xfId="12" applyFont="1" applyBorder="1"/>
    <xf numFmtId="0" fontId="11" fillId="0" borderId="22" xfId="12" applyFont="1" applyBorder="1"/>
    <xf numFmtId="0" fontId="11" fillId="0" borderId="32" xfId="12" applyFont="1" applyBorder="1"/>
    <xf numFmtId="0" fontId="21" fillId="0" borderId="3" xfId="13" applyFont="1" applyBorder="1" applyAlignment="1">
      <alignment horizontal="center" vertical="center" wrapText="1"/>
    </xf>
    <xf numFmtId="0" fontId="21" fillId="0" borderId="19" xfId="13" applyFont="1" applyBorder="1" applyAlignment="1">
      <alignment horizontal="center" vertical="center" wrapText="1"/>
    </xf>
    <xf numFmtId="167" fontId="21" fillId="0" borderId="3" xfId="12" applyNumberFormat="1" applyFont="1" applyBorder="1" applyAlignment="1">
      <alignment horizontal="center" vertical="center" wrapText="1"/>
    </xf>
    <xf numFmtId="0" fontId="21" fillId="0" borderId="0" xfId="13" applyFont="1" applyAlignment="1">
      <alignment vertical="center"/>
    </xf>
    <xf numFmtId="0" fontId="21" fillId="0" borderId="0" xfId="13" applyFont="1" applyAlignment="1">
      <alignment horizontal="center" vertical="center" wrapText="1"/>
    </xf>
    <xf numFmtId="0" fontId="21" fillId="0" borderId="22" xfId="13" applyFont="1" applyBorder="1" applyAlignment="1">
      <alignment horizontal="center" vertical="center" wrapText="1"/>
    </xf>
    <xf numFmtId="167" fontId="22" fillId="3" borderId="3" xfId="12" applyNumberFormat="1" applyFont="1" applyFill="1" applyBorder="1" applyAlignment="1">
      <alignment horizontal="center" vertical="center" wrapText="1"/>
    </xf>
    <xf numFmtId="0" fontId="21" fillId="0" borderId="1" xfId="13" applyFont="1" applyBorder="1" applyAlignment="1">
      <alignment horizontal="center" vertical="center" wrapText="1"/>
    </xf>
    <xf numFmtId="167" fontId="21" fillId="0" borderId="1" xfId="12" applyNumberFormat="1" applyFont="1" applyBorder="1" applyAlignment="1">
      <alignment horizontal="center" vertical="center" wrapText="1"/>
    </xf>
    <xf numFmtId="0" fontId="21" fillId="0" borderId="3" xfId="13" applyFont="1" applyBorder="1" applyAlignment="1">
      <alignment horizontal="center" vertical="center"/>
    </xf>
    <xf numFmtId="171" fontId="21" fillId="0" borderId="22" xfId="3" applyNumberFormat="1" applyFont="1" applyFill="1" applyBorder="1" applyAlignment="1">
      <alignment horizontal="center" vertical="center"/>
    </xf>
    <xf numFmtId="171" fontId="21" fillId="0" borderId="3" xfId="3" applyNumberFormat="1" applyFont="1" applyFill="1" applyBorder="1" applyAlignment="1">
      <alignment horizontal="center" vertical="center"/>
    </xf>
    <xf numFmtId="171" fontId="21" fillId="0" borderId="3" xfId="3" applyNumberFormat="1" applyFont="1" applyFill="1" applyBorder="1" applyAlignment="1">
      <alignment vertical="center"/>
    </xf>
    <xf numFmtId="0" fontId="21" fillId="0" borderId="0" xfId="13" applyFont="1" applyAlignment="1">
      <alignment horizontal="center" vertical="center"/>
    </xf>
    <xf numFmtId="171" fontId="21" fillId="0" borderId="0" xfId="3" applyNumberFormat="1" applyFont="1" applyFill="1" applyBorder="1" applyAlignment="1">
      <alignment horizontal="center"/>
    </xf>
    <xf numFmtId="0" fontId="21" fillId="0" borderId="3" xfId="13" applyFont="1" applyBorder="1" applyAlignment="1">
      <alignment horizontal="center"/>
    </xf>
    <xf numFmtId="171" fontId="21" fillId="0" borderId="3" xfId="3" applyNumberFormat="1" applyFont="1" applyFill="1" applyBorder="1" applyAlignment="1">
      <alignment horizontal="center"/>
    </xf>
    <xf numFmtId="3" fontId="34" fillId="0" borderId="19" xfId="20" applyNumberFormat="1" applyFont="1" applyBorder="1" applyAlignment="1">
      <alignment horizontal="center"/>
    </xf>
    <xf numFmtId="3" fontId="34" fillId="0" borderId="22" xfId="20" applyNumberFormat="1" applyFont="1" applyBorder="1" applyAlignment="1">
      <alignment horizontal="center"/>
    </xf>
    <xf numFmtId="0" fontId="34" fillId="0" borderId="33" xfId="20" applyFont="1" applyBorder="1"/>
    <xf numFmtId="3" fontId="34" fillId="0" borderId="33" xfId="20" applyNumberFormat="1" applyFont="1" applyBorder="1" applyAlignment="1">
      <alignment horizontal="center"/>
    </xf>
    <xf numFmtId="9" fontId="34" fillId="0" borderId="34" xfId="20" applyNumberFormat="1" applyFont="1" applyBorder="1"/>
    <xf numFmtId="9" fontId="34" fillId="0" borderId="3" xfId="20" applyNumberFormat="1" applyFont="1" applyBorder="1"/>
    <xf numFmtId="3" fontId="32" fillId="0" borderId="23" xfId="20" applyNumberFormat="1" applyBorder="1" applyAlignment="1">
      <alignment horizontal="center"/>
    </xf>
    <xf numFmtId="165" fontId="32" fillId="0" borderId="19" xfId="26" applyNumberFormat="1" applyBorder="1"/>
    <xf numFmtId="3" fontId="21" fillId="0" borderId="3" xfId="13" applyNumberFormat="1" applyFont="1" applyBorder="1" applyAlignment="1">
      <alignment horizontal="center" vertical="center"/>
    </xf>
    <xf numFmtId="174" fontId="21" fillId="0" borderId="3" xfId="26" applyNumberFormat="1" applyFont="1" applyFill="1" applyBorder="1" applyAlignment="1">
      <alignment horizontal="center"/>
    </xf>
    <xf numFmtId="171" fontId="21" fillId="0" borderId="35" xfId="13" applyNumberFormat="1" applyFont="1" applyBorder="1" applyAlignment="1">
      <alignment horizontal="center" vertical="center" wrapText="1"/>
    </xf>
    <xf numFmtId="0" fontId="30" fillId="0" borderId="0" xfId="13" applyFont="1"/>
    <xf numFmtId="0" fontId="7" fillId="0" borderId="0" xfId="13" applyFont="1" applyAlignment="1">
      <alignment horizontal="right"/>
    </xf>
    <xf numFmtId="0" fontId="27" fillId="0" borderId="0" xfId="13" quotePrefix="1" applyFont="1" applyAlignment="1">
      <alignment horizontal="left" vertical="center"/>
    </xf>
    <xf numFmtId="0" fontId="22" fillId="0" borderId="0" xfId="13" quotePrefix="1" applyFont="1" applyAlignment="1">
      <alignment horizontal="left"/>
    </xf>
    <xf numFmtId="0" fontId="8" fillId="0" borderId="19" xfId="12" applyFont="1" applyBorder="1"/>
    <xf numFmtId="0" fontId="1" fillId="0" borderId="22" xfId="12" applyFont="1" applyBorder="1"/>
    <xf numFmtId="0" fontId="1" fillId="0" borderId="19" xfId="12" applyFont="1" applyBorder="1"/>
    <xf numFmtId="0" fontId="3" fillId="0" borderId="32" xfId="12" applyBorder="1"/>
    <xf numFmtId="0" fontId="3" fillId="0" borderId="22" xfId="12" applyBorder="1"/>
    <xf numFmtId="3" fontId="22" fillId="0" borderId="0" xfId="13" quotePrefix="1" applyNumberFormat="1" applyFont="1" applyAlignment="1">
      <alignment horizontal="left"/>
    </xf>
    <xf numFmtId="3" fontId="21" fillId="0" borderId="0" xfId="13" applyNumberFormat="1" applyFont="1"/>
    <xf numFmtId="0" fontId="31" fillId="0" borderId="0" xfId="13" applyFont="1" applyAlignment="1">
      <alignment horizontal="center" vertical="center" wrapText="1"/>
    </xf>
    <xf numFmtId="0" fontId="22" fillId="0" borderId="0" xfId="13" applyFont="1"/>
    <xf numFmtId="3" fontId="2" fillId="0" borderId="32" xfId="12" applyNumberFormat="1" applyFont="1" applyBorder="1"/>
    <xf numFmtId="3" fontId="21" fillId="0" borderId="3" xfId="13" applyNumberFormat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8" xfId="0" applyFont="1" applyBorder="1" applyAlignment="1">
      <alignment horizontal="center"/>
    </xf>
    <xf numFmtId="0" fontId="0" fillId="0" borderId="20" xfId="0" applyBorder="1"/>
    <xf numFmtId="170" fontId="32" fillId="0" borderId="0" xfId="20" applyNumberFormat="1" applyAlignment="1">
      <alignment horizontal="center"/>
    </xf>
    <xf numFmtId="9" fontId="0" fillId="0" borderId="22" xfId="0" applyNumberFormat="1" applyBorder="1"/>
    <xf numFmtId="3" fontId="0" fillId="0" borderId="21" xfId="0" applyNumberFormat="1" applyBorder="1"/>
    <xf numFmtId="9" fontId="0" fillId="0" borderId="16" xfId="0" applyNumberFormat="1" applyBorder="1"/>
    <xf numFmtId="3" fontId="0" fillId="0" borderId="13" xfId="0" applyNumberFormat="1" applyBorder="1"/>
    <xf numFmtId="0" fontId="34" fillId="0" borderId="3" xfId="0" applyFont="1" applyBorder="1"/>
    <xf numFmtId="0" fontId="0" fillId="0" borderId="14" xfId="0" applyBorder="1"/>
    <xf numFmtId="3" fontId="21" fillId="0" borderId="3" xfId="13" applyNumberFormat="1" applyFont="1" applyBorder="1" applyAlignment="1">
      <alignment horizontal="center"/>
    </xf>
    <xf numFmtId="3" fontId="21" fillId="0" borderId="9" xfId="13" applyNumberFormat="1" applyFont="1" applyBorder="1" applyAlignment="1">
      <alignment horizontal="center" vertical="center" wrapText="1"/>
    </xf>
    <xf numFmtId="0" fontId="21" fillId="0" borderId="35" xfId="13" applyFont="1" applyBorder="1" applyAlignment="1">
      <alignment horizontal="center" vertical="center" wrapText="1"/>
    </xf>
    <xf numFmtId="171" fontId="21" fillId="0" borderId="22" xfId="3" applyNumberFormat="1" applyFont="1" applyFill="1" applyBorder="1" applyAlignment="1">
      <alignment horizontal="center"/>
    </xf>
    <xf numFmtId="0" fontId="21" fillId="0" borderId="19" xfId="13" applyFont="1" applyBorder="1" applyAlignment="1">
      <alignment horizontal="center"/>
    </xf>
    <xf numFmtId="174" fontId="21" fillId="0" borderId="35" xfId="13" applyNumberFormat="1" applyFont="1" applyBorder="1" applyAlignment="1">
      <alignment horizontal="center" vertical="center" wrapText="1"/>
    </xf>
    <xf numFmtId="3" fontId="17" fillId="2" borderId="0" xfId="25" applyNumberFormat="1" applyFont="1" applyFill="1" applyAlignment="1">
      <alignment horizontal="center"/>
    </xf>
    <xf numFmtId="3" fontId="20" fillId="0" borderId="0" xfId="25" applyNumberFormat="1" applyFont="1" applyAlignment="1">
      <alignment horizontal="center"/>
    </xf>
    <xf numFmtId="3" fontId="19" fillId="2" borderId="3" xfId="25" applyNumberFormat="1" applyFont="1" applyFill="1" applyBorder="1" applyAlignment="1">
      <alignment horizontal="center"/>
    </xf>
    <xf numFmtId="3" fontId="20" fillId="0" borderId="3" xfId="25" applyNumberFormat="1" applyFont="1" applyBorder="1" applyAlignment="1">
      <alignment horizontal="center"/>
    </xf>
    <xf numFmtId="0" fontId="18" fillId="2" borderId="0" xfId="25" applyFont="1" applyFill="1" applyAlignment="1">
      <alignment horizontal="left"/>
    </xf>
    <xf numFmtId="3" fontId="18" fillId="2" borderId="0" xfId="25" applyNumberFormat="1" applyFont="1" applyFill="1" applyAlignment="1">
      <alignment horizontal="left"/>
    </xf>
    <xf numFmtId="3" fontId="17" fillId="2" borderId="3" xfId="25" applyNumberFormat="1" applyFont="1" applyFill="1" applyBorder="1" applyAlignment="1">
      <alignment horizontal="center"/>
    </xf>
    <xf numFmtId="0" fontId="18" fillId="2" borderId="3" xfId="25" applyFont="1" applyFill="1" applyBorder="1" applyAlignment="1">
      <alignment horizontal="left"/>
    </xf>
    <xf numFmtId="3" fontId="19" fillId="2" borderId="3" xfId="25" applyNumberFormat="1" applyFont="1" applyFill="1" applyBorder="1" applyAlignment="1">
      <alignment horizontal="left"/>
    </xf>
    <xf numFmtId="0" fontId="18" fillId="2" borderId="3" xfId="25" applyFont="1" applyFill="1" applyBorder="1" applyAlignment="1">
      <alignment horizontal="center"/>
    </xf>
    <xf numFmtId="3" fontId="32" fillId="0" borderId="19" xfId="20" applyNumberFormat="1" applyBorder="1" applyAlignment="1">
      <alignment horizontal="center"/>
    </xf>
    <xf numFmtId="3" fontId="34" fillId="0" borderId="9" xfId="20" applyNumberFormat="1" applyFont="1" applyBorder="1" applyAlignment="1">
      <alignment horizontal="center"/>
    </xf>
    <xf numFmtId="0" fontId="32" fillId="0" borderId="25" xfId="20" applyBorder="1"/>
    <xf numFmtId="3" fontId="0" fillId="0" borderId="19" xfId="0" applyNumberFormat="1" applyBorder="1"/>
    <xf numFmtId="3" fontId="0" fillId="6" borderId="3" xfId="0" applyNumberFormat="1" applyFill="1" applyBorder="1"/>
    <xf numFmtId="3" fontId="2" fillId="0" borderId="3" xfId="13" applyNumberFormat="1" applyBorder="1"/>
    <xf numFmtId="3" fontId="2" fillId="0" borderId="6" xfId="13" applyNumberFormat="1" applyBorder="1"/>
    <xf numFmtId="17" fontId="32" fillId="0" borderId="3" xfId="20" applyNumberFormat="1" applyBorder="1"/>
    <xf numFmtId="0" fontId="34" fillId="0" borderId="3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166" fontId="21" fillId="0" borderId="12" xfId="13" applyNumberFormat="1" applyFont="1" applyBorder="1" applyAlignment="1">
      <alignment horizontal="center" vertical="center" wrapText="1"/>
    </xf>
    <xf numFmtId="166" fontId="21" fillId="0" borderId="35" xfId="13" applyNumberFormat="1" applyFont="1" applyBorder="1" applyAlignment="1">
      <alignment horizontal="center" vertical="center" wrapText="1"/>
    </xf>
    <xf numFmtId="3" fontId="34" fillId="0" borderId="13" xfId="20" applyNumberFormat="1" applyFont="1" applyBorder="1" applyAlignment="1">
      <alignment horizontal="center"/>
    </xf>
    <xf numFmtId="9" fontId="32" fillId="0" borderId="3" xfId="20" applyNumberFormat="1" applyBorder="1"/>
    <xf numFmtId="17" fontId="32" fillId="0" borderId="13" xfId="20" applyNumberFormat="1" applyBorder="1"/>
    <xf numFmtId="9" fontId="32" fillId="0" borderId="13" xfId="20" applyNumberFormat="1" applyBorder="1"/>
    <xf numFmtId="3" fontId="32" fillId="0" borderId="0" xfId="18" applyNumberFormat="1"/>
    <xf numFmtId="17" fontId="21" fillId="0" borderId="19" xfId="13" applyNumberFormat="1" applyFont="1" applyBorder="1" applyAlignment="1">
      <alignment horizontal="center"/>
    </xf>
    <xf numFmtId="165" fontId="32" fillId="0" borderId="19" xfId="20" applyNumberFormat="1" applyBorder="1"/>
    <xf numFmtId="0" fontId="34" fillId="0" borderId="35" xfId="0" applyFont="1" applyBorder="1" applyAlignment="1">
      <alignment horizontal="center"/>
    </xf>
    <xf numFmtId="0" fontId="52" fillId="0" borderId="0" xfId="18" applyFont="1"/>
    <xf numFmtId="0" fontId="32" fillId="0" borderId="0" xfId="18"/>
    <xf numFmtId="169" fontId="32" fillId="0" borderId="0" xfId="18" quotePrefix="1" applyNumberFormat="1" applyAlignment="1">
      <alignment horizontal="center"/>
    </xf>
    <xf numFmtId="170" fontId="32" fillId="0" borderId="0" xfId="18" applyNumberFormat="1"/>
    <xf numFmtId="169" fontId="32" fillId="0" borderId="0" xfId="18" applyNumberFormat="1"/>
    <xf numFmtId="0" fontId="7" fillId="0" borderId="0" xfId="18" applyFont="1"/>
    <xf numFmtId="3" fontId="7" fillId="0" borderId="40" xfId="18" applyNumberFormat="1" applyFont="1" applyBorder="1"/>
    <xf numFmtId="1" fontId="7" fillId="0" borderId="5" xfId="18" applyNumberFormat="1" applyFont="1" applyBorder="1"/>
    <xf numFmtId="3" fontId="7" fillId="0" borderId="41" xfId="18" applyNumberFormat="1" applyFont="1" applyBorder="1"/>
    <xf numFmtId="3" fontId="7" fillId="0" borderId="40" xfId="18" applyNumberFormat="1" applyFont="1" applyBorder="1" applyAlignment="1">
      <alignment horizontal="center"/>
    </xf>
    <xf numFmtId="1" fontId="7" fillId="0" borderId="40" xfId="18" applyNumberFormat="1" applyFont="1" applyBorder="1" applyAlignment="1">
      <alignment horizontal="center"/>
    </xf>
    <xf numFmtId="3" fontId="32" fillId="0" borderId="44" xfId="18" applyNumberFormat="1" applyBorder="1" applyAlignment="1">
      <alignment horizontal="center"/>
    </xf>
    <xf numFmtId="3" fontId="32" fillId="0" borderId="24" xfId="18" applyNumberFormat="1" applyBorder="1" applyAlignment="1">
      <alignment horizontal="center"/>
    </xf>
    <xf numFmtId="3" fontId="32" fillId="0" borderId="45" xfId="18" applyNumberFormat="1" applyBorder="1" applyAlignment="1">
      <alignment horizontal="center"/>
    </xf>
    <xf numFmtId="3" fontId="32" fillId="0" borderId="46" xfId="18" applyNumberFormat="1" applyBorder="1" applyAlignment="1">
      <alignment horizontal="center"/>
    </xf>
    <xf numFmtId="3" fontId="32" fillId="0" borderId="43" xfId="18" applyNumberFormat="1" applyBorder="1" applyAlignment="1">
      <alignment horizontal="center"/>
    </xf>
    <xf numFmtId="3" fontId="32" fillId="0" borderId="47" xfId="18" applyNumberFormat="1" applyBorder="1" applyAlignment="1">
      <alignment horizontal="center"/>
    </xf>
    <xf numFmtId="3" fontId="32" fillId="0" borderId="48" xfId="18" applyNumberFormat="1" applyBorder="1" applyAlignment="1">
      <alignment horizontal="center"/>
    </xf>
    <xf numFmtId="0" fontId="1" fillId="0" borderId="0" xfId="18" applyFont="1"/>
    <xf numFmtId="3" fontId="32" fillId="0" borderId="49" xfId="18" applyNumberFormat="1" applyBorder="1"/>
    <xf numFmtId="3" fontId="32" fillId="0" borderId="29" xfId="18" applyNumberFormat="1" applyBorder="1"/>
    <xf numFmtId="3" fontId="32" fillId="0" borderId="31" xfId="18" applyNumberFormat="1" applyBorder="1"/>
    <xf numFmtId="3" fontId="32" fillId="0" borderId="30" xfId="18" applyNumberFormat="1" applyBorder="1"/>
    <xf numFmtId="3" fontId="32" fillId="0" borderId="24" xfId="18" applyNumberFormat="1" applyBorder="1"/>
    <xf numFmtId="3" fontId="32" fillId="0" borderId="50" xfId="18" applyNumberFormat="1" applyBorder="1"/>
    <xf numFmtId="3" fontId="32" fillId="0" borderId="8" xfId="18" applyNumberFormat="1" applyBorder="1"/>
    <xf numFmtId="177" fontId="32" fillId="0" borderId="0" xfId="18" applyNumberFormat="1"/>
    <xf numFmtId="0" fontId="32" fillId="0" borderId="37" xfId="18" applyBorder="1"/>
    <xf numFmtId="0" fontId="32" fillId="0" borderId="38" xfId="18" applyBorder="1"/>
    <xf numFmtId="3" fontId="7" fillId="0" borderId="24" xfId="18" applyNumberFormat="1" applyFont="1" applyBorder="1"/>
    <xf numFmtId="3" fontId="7" fillId="0" borderId="36" xfId="18" applyNumberFormat="1" applyFont="1" applyBorder="1"/>
    <xf numFmtId="3" fontId="7" fillId="0" borderId="38" xfId="18" applyNumberFormat="1" applyFont="1" applyBorder="1"/>
    <xf numFmtId="3" fontId="7" fillId="0" borderId="37" xfId="18" applyNumberFormat="1" applyFont="1" applyBorder="1"/>
    <xf numFmtId="3" fontId="7" fillId="0" borderId="0" xfId="18" applyNumberFormat="1" applyFont="1"/>
    <xf numFmtId="9" fontId="4" fillId="0" borderId="0" xfId="31" applyFont="1" applyFill="1"/>
    <xf numFmtId="9" fontId="4" fillId="0" borderId="0" xfId="31" applyFont="1"/>
    <xf numFmtId="3" fontId="7" fillId="0" borderId="51" xfId="18" applyNumberFormat="1" applyFont="1" applyBorder="1"/>
    <xf numFmtId="3" fontId="32" fillId="0" borderId="52" xfId="18" applyNumberFormat="1" applyBorder="1"/>
    <xf numFmtId="3" fontId="32" fillId="0" borderId="53" xfId="18" applyNumberFormat="1" applyBorder="1"/>
    <xf numFmtId="3" fontId="32" fillId="0" borderId="51" xfId="18" applyNumberFormat="1" applyBorder="1"/>
    <xf numFmtId="0" fontId="32" fillId="0" borderId="3" xfId="18" applyBorder="1"/>
    <xf numFmtId="3" fontId="32" fillId="0" borderId="3" xfId="18" applyNumberFormat="1" applyBorder="1"/>
    <xf numFmtId="0" fontId="0" fillId="0" borderId="3" xfId="18" applyFont="1" applyBorder="1"/>
    <xf numFmtId="4" fontId="32" fillId="0" borderId="0" xfId="18" applyNumberFormat="1"/>
    <xf numFmtId="10" fontId="32" fillId="0" borderId="0" xfId="26" applyNumberFormat="1" applyBorder="1"/>
    <xf numFmtId="178" fontId="32" fillId="0" borderId="0" xfId="18" applyNumberFormat="1"/>
    <xf numFmtId="0" fontId="34" fillId="0" borderId="3" xfId="18" applyFont="1" applyBorder="1"/>
    <xf numFmtId="3" fontId="34" fillId="0" borderId="3" xfId="18" applyNumberFormat="1" applyFont="1" applyBorder="1"/>
    <xf numFmtId="3" fontId="1" fillId="0" borderId="0" xfId="18" applyNumberFormat="1" applyFont="1" applyAlignment="1">
      <alignment horizontal="center"/>
    </xf>
    <xf numFmtId="169" fontId="1" fillId="0" borderId="0" xfId="18" quotePrefix="1" applyNumberFormat="1" applyFont="1" applyAlignment="1">
      <alignment horizontal="center"/>
    </xf>
    <xf numFmtId="170" fontId="1" fillId="0" borderId="0" xfId="18" applyNumberFormat="1" applyFont="1" applyAlignment="1">
      <alignment horizontal="center"/>
    </xf>
    <xf numFmtId="169" fontId="1" fillId="0" borderId="0" xfId="18" applyNumberFormat="1" applyFont="1" applyAlignment="1">
      <alignment horizontal="center"/>
    </xf>
    <xf numFmtId="0" fontId="1" fillId="0" borderId="0" xfId="18" applyFont="1" applyAlignment="1">
      <alignment horizontal="center"/>
    </xf>
    <xf numFmtId="3" fontId="7" fillId="0" borderId="0" xfId="18" applyNumberFormat="1" applyFont="1" applyAlignment="1">
      <alignment horizontal="center"/>
    </xf>
    <xf numFmtId="1" fontId="7" fillId="0" borderId="0" xfId="18" applyNumberFormat="1" applyFont="1" applyAlignment="1">
      <alignment horizontal="center"/>
    </xf>
    <xf numFmtId="165" fontId="32" fillId="0" borderId="0" xfId="18" applyNumberFormat="1"/>
    <xf numFmtId="0" fontId="1" fillId="0" borderId="3" xfId="18" applyFont="1" applyBorder="1"/>
    <xf numFmtId="3" fontId="1" fillId="0" borderId="3" xfId="18" applyNumberFormat="1" applyFont="1" applyBorder="1"/>
    <xf numFmtId="0" fontId="53" fillId="0" borderId="3" xfId="18" applyFont="1" applyBorder="1"/>
    <xf numFmtId="0" fontId="53" fillId="0" borderId="0" xfId="18" applyFont="1"/>
    <xf numFmtId="3" fontId="53" fillId="0" borderId="3" xfId="18" applyNumberFormat="1" applyFont="1" applyBorder="1"/>
    <xf numFmtId="9" fontId="4" fillId="0" borderId="13" xfId="31" applyFont="1" applyBorder="1"/>
    <xf numFmtId="0" fontId="1" fillId="0" borderId="37" xfId="18" applyFont="1" applyBorder="1"/>
    <xf numFmtId="0" fontId="1" fillId="0" borderId="38" xfId="18" applyFont="1" applyBorder="1"/>
    <xf numFmtId="3" fontId="32" fillId="0" borderId="54" xfId="18" applyNumberFormat="1" applyBorder="1"/>
    <xf numFmtId="3" fontId="32" fillId="0" borderId="26" xfId="18" applyNumberFormat="1" applyBorder="1"/>
    <xf numFmtId="3" fontId="32" fillId="0" borderId="20" xfId="18" applyNumberFormat="1" applyBorder="1"/>
    <xf numFmtId="165" fontId="1" fillId="0" borderId="0" xfId="18" applyNumberFormat="1" applyFont="1"/>
    <xf numFmtId="3" fontId="1" fillId="0" borderId="20" xfId="18" applyNumberFormat="1" applyFont="1" applyBorder="1"/>
    <xf numFmtId="3" fontId="32" fillId="0" borderId="19" xfId="18" applyNumberFormat="1" applyBorder="1"/>
    <xf numFmtId="3" fontId="32" fillId="0" borderId="21" xfId="18" applyNumberFormat="1" applyBorder="1"/>
    <xf numFmtId="0" fontId="32" fillId="0" borderId="13" xfId="18" applyBorder="1"/>
    <xf numFmtId="3" fontId="32" fillId="0" borderId="14" xfId="18" applyNumberFormat="1" applyBorder="1"/>
    <xf numFmtId="3" fontId="32" fillId="0" borderId="13" xfId="18" applyNumberFormat="1" applyBorder="1"/>
    <xf numFmtId="3" fontId="32" fillId="0" borderId="23" xfId="18" applyNumberFormat="1" applyBorder="1"/>
    <xf numFmtId="3" fontId="32" fillId="0" borderId="15" xfId="18" applyNumberFormat="1" applyBorder="1"/>
    <xf numFmtId="0" fontId="1" fillId="0" borderId="2" xfId="18" applyFont="1" applyBorder="1"/>
    <xf numFmtId="3" fontId="7" fillId="0" borderId="2" xfId="18" applyNumberFormat="1" applyFont="1" applyBorder="1"/>
    <xf numFmtId="179" fontId="54" fillId="0" borderId="5" xfId="18" applyNumberFormat="1" applyFont="1" applyBorder="1" applyAlignment="1">
      <alignment horizontal="left" vertical="center" wrapText="1"/>
    </xf>
    <xf numFmtId="0" fontId="54" fillId="0" borderId="7" xfId="18" applyFont="1" applyBorder="1" applyAlignment="1">
      <alignment vertical="center" wrapText="1"/>
    </xf>
    <xf numFmtId="0" fontId="55" fillId="0" borderId="4" xfId="18" applyFont="1" applyBorder="1" applyAlignment="1">
      <alignment horizontal="center" vertical="center" wrapText="1"/>
    </xf>
    <xf numFmtId="179" fontId="55" fillId="0" borderId="8" xfId="32" applyNumberFormat="1" applyFont="1" applyBorder="1" applyAlignment="1">
      <alignment vertical="center" wrapText="1"/>
    </xf>
    <xf numFmtId="180" fontId="55" fillId="0" borderId="8" xfId="18" applyNumberFormat="1" applyFont="1" applyBorder="1" applyAlignment="1">
      <alignment vertical="center" wrapText="1"/>
    </xf>
    <xf numFmtId="0" fontId="55" fillId="0" borderId="29" xfId="18" applyFont="1" applyBorder="1" applyAlignment="1">
      <alignment horizontal="center" vertical="center" wrapText="1"/>
    </xf>
    <xf numFmtId="180" fontId="55" fillId="0" borderId="31" xfId="18" applyNumberFormat="1" applyFont="1" applyBorder="1" applyAlignment="1">
      <alignment vertical="center" wrapText="1"/>
    </xf>
    <xf numFmtId="0" fontId="55" fillId="0" borderId="5" xfId="18" applyFont="1" applyBorder="1" applyAlignment="1">
      <alignment horizontal="center" vertical="center" wrapText="1"/>
    </xf>
    <xf numFmtId="180" fontId="55" fillId="0" borderId="7" xfId="18" applyNumberFormat="1" applyFont="1" applyBorder="1" applyAlignment="1">
      <alignment horizontal="left" vertical="center" wrapText="1"/>
    </xf>
    <xf numFmtId="0" fontId="32" fillId="0" borderId="31" xfId="18" applyBorder="1"/>
    <xf numFmtId="165" fontId="32" fillId="0" borderId="3" xfId="18" applyNumberFormat="1" applyBorder="1"/>
    <xf numFmtId="3" fontId="0" fillId="0" borderId="0" xfId="18" applyNumberFormat="1" applyFont="1"/>
    <xf numFmtId="3" fontId="16" fillId="6" borderId="4" xfId="25" applyNumberFormat="1" applyFont="1" applyFill="1" applyBorder="1"/>
    <xf numFmtId="3" fontId="17" fillId="6" borderId="0" xfId="25" applyNumberFormat="1" applyFont="1" applyFill="1"/>
    <xf numFmtId="169" fontId="17" fillId="6" borderId="0" xfId="25" applyNumberFormat="1" applyFont="1" applyFill="1"/>
    <xf numFmtId="3" fontId="17" fillId="6" borderId="3" xfId="25" applyNumberFormat="1" applyFont="1" applyFill="1" applyBorder="1" applyAlignment="1">
      <alignment horizontal="center"/>
    </xf>
    <xf numFmtId="0" fontId="18" fillId="6" borderId="3" xfId="25" applyFont="1" applyFill="1" applyBorder="1" applyAlignment="1">
      <alignment horizontal="left"/>
    </xf>
    <xf numFmtId="3" fontId="19" fillId="6" borderId="3" xfId="25" applyNumberFormat="1" applyFont="1" applyFill="1" applyBorder="1" applyAlignment="1">
      <alignment horizontal="left"/>
    </xf>
    <xf numFmtId="3" fontId="20" fillId="6" borderId="3" xfId="25" applyNumberFormat="1" applyFont="1" applyFill="1" applyBorder="1" applyAlignment="1">
      <alignment horizontal="center"/>
    </xf>
    <xf numFmtId="3" fontId="17" fillId="6" borderId="0" xfId="25" applyNumberFormat="1" applyFont="1" applyFill="1" applyAlignment="1">
      <alignment horizontal="center"/>
    </xf>
    <xf numFmtId="3" fontId="20" fillId="6" borderId="0" xfId="25" applyNumberFormat="1" applyFont="1" applyFill="1" applyAlignment="1">
      <alignment horizontal="center"/>
    </xf>
    <xf numFmtId="3" fontId="19" fillId="6" borderId="3" xfId="25" applyNumberFormat="1" applyFont="1" applyFill="1" applyBorder="1" applyAlignment="1">
      <alignment horizontal="center"/>
    </xf>
    <xf numFmtId="0" fontId="18" fillId="6" borderId="0" xfId="25" applyFont="1" applyFill="1" applyAlignment="1">
      <alignment horizontal="left"/>
    </xf>
    <xf numFmtId="3" fontId="18" fillId="6" borderId="0" xfId="25" applyNumberFormat="1" applyFont="1" applyFill="1" applyAlignment="1">
      <alignment horizontal="left"/>
    </xf>
    <xf numFmtId="0" fontId="18" fillId="6" borderId="3" xfId="25" applyFont="1" applyFill="1" applyBorder="1" applyAlignment="1">
      <alignment horizontal="center"/>
    </xf>
    <xf numFmtId="0" fontId="0" fillId="0" borderId="3" xfId="20" applyFont="1" applyBorder="1"/>
    <xf numFmtId="3" fontId="22" fillId="0" borderId="37" xfId="13" applyNumberFormat="1" applyFont="1" applyBorder="1" applyAlignment="1">
      <alignment horizontal="center"/>
    </xf>
    <xf numFmtId="3" fontId="22" fillId="0" borderId="36" xfId="13" applyNumberFormat="1" applyFont="1" applyBorder="1" applyAlignment="1">
      <alignment horizontal="center"/>
    </xf>
    <xf numFmtId="0" fontId="58" fillId="0" borderId="59" xfId="0" applyFont="1" applyBorder="1" applyAlignment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 wrapText="1"/>
    </xf>
    <xf numFmtId="0" fontId="34" fillId="0" borderId="5" xfId="0" applyFont="1" applyBorder="1"/>
    <xf numFmtId="0" fontId="58" fillId="0" borderId="61" xfId="0" applyFont="1" applyBorder="1" applyAlignment="1">
      <alignment horizontal="center" vertical="center" wrapText="1"/>
    </xf>
    <xf numFmtId="0" fontId="34" fillId="0" borderId="9" xfId="0" applyFont="1" applyBorder="1"/>
    <xf numFmtId="0" fontId="58" fillId="0" borderId="60" xfId="0" applyFont="1" applyBorder="1" applyAlignment="1">
      <alignment horizontal="center" vertical="center" wrapText="1"/>
    </xf>
    <xf numFmtId="0" fontId="58" fillId="6" borderId="61" xfId="0" applyFont="1" applyFill="1" applyBorder="1" applyAlignment="1">
      <alignment horizontal="center" vertical="center" wrapText="1"/>
    </xf>
    <xf numFmtId="0" fontId="60" fillId="0" borderId="3" xfId="0" applyFont="1" applyBorder="1"/>
    <xf numFmtId="0" fontId="0" fillId="0" borderId="4" xfId="0" applyBorder="1"/>
    <xf numFmtId="0" fontId="0" fillId="0" borderId="13" xfId="0" applyBorder="1"/>
    <xf numFmtId="0" fontId="58" fillId="0" borderId="28" xfId="0" applyFont="1" applyBorder="1" applyAlignment="1">
      <alignment horizontal="center" vertical="center" wrapText="1"/>
    </xf>
    <xf numFmtId="9" fontId="58" fillId="0" borderId="16" xfId="0" applyNumberFormat="1" applyFont="1" applyBorder="1" applyAlignment="1">
      <alignment horizontal="center" vertical="center" wrapText="1"/>
    </xf>
    <xf numFmtId="0" fontId="0" fillId="0" borderId="25" xfId="0" applyBorder="1"/>
    <xf numFmtId="0" fontId="58" fillId="0" borderId="0" xfId="0" applyFont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9" fontId="58" fillId="0" borderId="61" xfId="0" applyNumberFormat="1" applyFont="1" applyBorder="1" applyAlignment="1">
      <alignment horizontal="center" vertical="center" wrapText="1"/>
    </xf>
    <xf numFmtId="0" fontId="58" fillId="6" borderId="56" xfId="0" applyFont="1" applyFill="1" applyBorder="1" applyAlignment="1">
      <alignment horizontal="center" vertical="center" wrapText="1"/>
    </xf>
    <xf numFmtId="0" fontId="0" fillId="0" borderId="1" xfId="0" applyBorder="1"/>
    <xf numFmtId="0" fontId="58" fillId="0" borderId="62" xfId="0" applyFont="1" applyBorder="1" applyAlignment="1">
      <alignment horizontal="center" vertical="center" wrapText="1"/>
    </xf>
    <xf numFmtId="0" fontId="58" fillId="0" borderId="63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center" vertical="center" wrapText="1"/>
    </xf>
    <xf numFmtId="3" fontId="61" fillId="0" borderId="61" xfId="0" applyNumberFormat="1" applyFont="1" applyBorder="1" applyAlignment="1">
      <alignment horizontal="right" vertical="center" wrapText="1"/>
    </xf>
    <xf numFmtId="3" fontId="61" fillId="6" borderId="61" xfId="0" applyNumberFormat="1" applyFont="1" applyFill="1" applyBorder="1" applyAlignment="1">
      <alignment horizontal="right" vertical="center" wrapText="1"/>
    </xf>
    <xf numFmtId="3" fontId="61" fillId="0" borderId="58" xfId="0" applyNumberFormat="1" applyFont="1" applyBorder="1" applyAlignment="1">
      <alignment horizontal="right" vertical="center" wrapText="1"/>
    </xf>
    <xf numFmtId="3" fontId="61" fillId="0" borderId="60" xfId="0" applyNumberFormat="1" applyFont="1" applyBorder="1" applyAlignment="1">
      <alignment horizontal="right" vertical="center" wrapText="1"/>
    </xf>
    <xf numFmtId="180" fontId="61" fillId="0" borderId="61" xfId="35" applyNumberFormat="1" applyFont="1" applyBorder="1" applyAlignment="1">
      <alignment horizontal="right" vertical="center" wrapText="1"/>
    </xf>
    <xf numFmtId="3" fontId="61" fillId="0" borderId="56" xfId="0" applyNumberFormat="1" applyFont="1" applyBorder="1" applyAlignment="1">
      <alignment horizontal="right" vertical="center" wrapText="1"/>
    </xf>
    <xf numFmtId="180" fontId="49" fillId="0" borderId="3" xfId="0" applyNumberFormat="1" applyFont="1" applyBorder="1"/>
    <xf numFmtId="180" fontId="0" fillId="0" borderId="3" xfId="0" applyNumberFormat="1" applyBorder="1"/>
    <xf numFmtId="3" fontId="61" fillId="0" borderId="59" xfId="0" applyNumberFormat="1" applyFont="1" applyBorder="1" applyAlignment="1">
      <alignment horizontal="right" vertical="center" wrapText="1"/>
    </xf>
    <xf numFmtId="180" fontId="61" fillId="0" borderId="61" xfId="35" applyNumberFormat="1" applyFont="1" applyFill="1" applyBorder="1" applyAlignment="1">
      <alignment horizontal="right" vertical="center" wrapText="1"/>
    </xf>
    <xf numFmtId="3" fontId="58" fillId="0" borderId="61" xfId="0" applyNumberFormat="1" applyFont="1" applyBorder="1" applyAlignment="1">
      <alignment horizontal="right" vertical="center" wrapText="1"/>
    </xf>
    <xf numFmtId="3" fontId="49" fillId="0" borderId="3" xfId="0" applyNumberFormat="1" applyFont="1" applyBorder="1"/>
    <xf numFmtId="3" fontId="49" fillId="6" borderId="3" xfId="0" applyNumberFormat="1" applyFont="1" applyFill="1" applyBorder="1"/>
    <xf numFmtId="3" fontId="49" fillId="0" borderId="0" xfId="0" applyNumberFormat="1" applyFont="1"/>
    <xf numFmtId="180" fontId="0" fillId="0" borderId="0" xfId="0" applyNumberFormat="1"/>
    <xf numFmtId="3" fontId="61" fillId="0" borderId="0" xfId="0" applyNumberFormat="1" applyFont="1" applyAlignment="1">
      <alignment horizontal="right" vertical="center" wrapText="1"/>
    </xf>
    <xf numFmtId="0" fontId="0" fillId="0" borderId="37" xfId="0" applyBorder="1"/>
    <xf numFmtId="0" fontId="0" fillId="0" borderId="38" xfId="0" applyBorder="1"/>
    <xf numFmtId="180" fontId="34" fillId="0" borderId="24" xfId="35" applyNumberFormat="1" applyFont="1" applyBorder="1"/>
    <xf numFmtId="180" fontId="32" fillId="0" borderId="0" xfId="35" applyNumberFormat="1" applyFont="1"/>
    <xf numFmtId="0" fontId="21" fillId="0" borderId="3" xfId="13" applyFont="1" applyBorder="1" applyAlignment="1">
      <alignment horizontal="center"/>
    </xf>
    <xf numFmtId="0" fontId="44" fillId="4" borderId="4" xfId="0" applyFont="1" applyFill="1" applyBorder="1" applyAlignment="1">
      <alignment horizontal="left" wrapText="1"/>
    </xf>
    <xf numFmtId="0" fontId="44" fillId="4" borderId="0" xfId="0" applyFont="1" applyFill="1" applyAlignment="1">
      <alignment horizontal="left" wrapText="1"/>
    </xf>
    <xf numFmtId="0" fontId="44" fillId="4" borderId="8" xfId="0" applyFont="1" applyFill="1" applyBorder="1" applyAlignment="1">
      <alignment horizontal="left" wrapText="1"/>
    </xf>
    <xf numFmtId="0" fontId="44" fillId="4" borderId="29" xfId="0" applyFont="1" applyFill="1" applyBorder="1" applyAlignment="1">
      <alignment horizontal="left" wrapText="1"/>
    </xf>
    <xf numFmtId="0" fontId="44" fillId="4" borderId="30" xfId="0" applyFont="1" applyFill="1" applyBorder="1" applyAlignment="1">
      <alignment horizontal="left" wrapText="1"/>
    </xf>
    <xf numFmtId="0" fontId="44" fillId="4" borderId="31" xfId="0" applyFont="1" applyFill="1" applyBorder="1" applyAlignment="1">
      <alignment horizontal="left" wrapText="1"/>
    </xf>
    <xf numFmtId="0" fontId="50" fillId="5" borderId="37" xfId="0" applyFont="1" applyFill="1" applyBorder="1" applyAlignment="1">
      <alignment horizontal="left" vertical="center"/>
    </xf>
    <xf numFmtId="0" fontId="50" fillId="5" borderId="38" xfId="0" applyFont="1" applyFill="1" applyBorder="1" applyAlignment="1">
      <alignment horizontal="left" vertical="center"/>
    </xf>
    <xf numFmtId="0" fontId="50" fillId="5" borderId="36" xfId="0" applyFont="1" applyFill="1" applyBorder="1" applyAlignment="1">
      <alignment horizontal="left" vertical="center"/>
    </xf>
    <xf numFmtId="0" fontId="21" fillId="0" borderId="23" xfId="13" applyFont="1" applyBorder="1" applyAlignment="1">
      <alignment horizontal="center" vertical="center" wrapText="1"/>
    </xf>
    <xf numFmtId="0" fontId="21" fillId="0" borderId="34" xfId="13" applyFont="1" applyBorder="1" applyAlignment="1">
      <alignment horizontal="center" vertical="center" wrapText="1"/>
    </xf>
    <xf numFmtId="0" fontId="21" fillId="0" borderId="9" xfId="13" applyFont="1" applyBorder="1" applyAlignment="1">
      <alignment horizontal="center" vertical="center" wrapText="1"/>
    </xf>
    <xf numFmtId="0" fontId="21" fillId="0" borderId="13" xfId="13" applyFont="1" applyBorder="1" applyAlignment="1">
      <alignment horizontal="center" vertical="center" wrapText="1"/>
    </xf>
    <xf numFmtId="0" fontId="21" fillId="0" borderId="25" xfId="13" applyFont="1" applyBorder="1" applyAlignment="1">
      <alignment horizontal="center" vertical="center" wrapText="1"/>
    </xf>
    <xf numFmtId="0" fontId="21" fillId="0" borderId="1" xfId="13" applyFont="1" applyBorder="1" applyAlignment="1">
      <alignment horizontal="center" vertical="center" wrapText="1"/>
    </xf>
    <xf numFmtId="0" fontId="21" fillId="0" borderId="19" xfId="13" applyFont="1" applyBorder="1" applyAlignment="1">
      <alignment horizontal="center" vertical="center" wrapText="1"/>
    </xf>
    <xf numFmtId="0" fontId="21" fillId="0" borderId="32" xfId="13" applyFont="1" applyBorder="1" applyAlignment="1">
      <alignment horizontal="center" vertical="center" wrapText="1"/>
    </xf>
    <xf numFmtId="0" fontId="21" fillId="0" borderId="28" xfId="13" applyFont="1" applyBorder="1" applyAlignment="1">
      <alignment horizontal="center" vertical="center" wrapText="1"/>
    </xf>
    <xf numFmtId="0" fontId="21" fillId="0" borderId="0" xfId="13" applyFont="1" applyAlignment="1">
      <alignment horizontal="center" vertical="center" wrapText="1"/>
    </xf>
    <xf numFmtId="0" fontId="21" fillId="0" borderId="35" xfId="13" applyFont="1" applyBorder="1" applyAlignment="1">
      <alignment horizontal="center" vertical="center" wrapText="1"/>
    </xf>
    <xf numFmtId="0" fontId="21" fillId="0" borderId="3" xfId="13" applyFont="1" applyBorder="1" applyAlignment="1">
      <alignment horizontal="center" vertical="center" wrapText="1"/>
    </xf>
    <xf numFmtId="0" fontId="21" fillId="0" borderId="22" xfId="13" applyFont="1" applyBorder="1" applyAlignment="1">
      <alignment horizontal="center" vertical="center" wrapText="1"/>
    </xf>
    <xf numFmtId="0" fontId="21" fillId="0" borderId="33" xfId="13" applyFont="1" applyBorder="1" applyAlignment="1">
      <alignment horizontal="center" vertical="center" wrapText="1"/>
    </xf>
    <xf numFmtId="0" fontId="21" fillId="0" borderId="12" xfId="13" applyFont="1" applyBorder="1" applyAlignment="1">
      <alignment horizontal="center" vertical="center" wrapText="1"/>
    </xf>
    <xf numFmtId="0" fontId="21" fillId="0" borderId="16" xfId="13" applyFont="1" applyBorder="1" applyAlignment="1">
      <alignment horizontal="center" vertical="center" wrapText="1"/>
    </xf>
    <xf numFmtId="0" fontId="58" fillId="0" borderId="55" xfId="0" applyFont="1" applyBorder="1" applyAlignment="1">
      <alignment horizontal="center" vertical="center" wrapText="1"/>
    </xf>
    <xf numFmtId="0" fontId="58" fillId="0" borderId="58" xfId="0" applyFont="1" applyBorder="1" applyAlignment="1">
      <alignment horizontal="center" vertical="center" wrapText="1"/>
    </xf>
    <xf numFmtId="0" fontId="58" fillId="0" borderId="60" xfId="0" applyFont="1" applyBorder="1" applyAlignment="1">
      <alignment horizontal="center" vertical="center" wrapText="1"/>
    </xf>
    <xf numFmtId="0" fontId="59" fillId="0" borderId="56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59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18" fillId="2" borderId="19" xfId="25" applyFont="1" applyFill="1" applyBorder="1" applyAlignment="1">
      <alignment horizontal="center"/>
    </xf>
    <xf numFmtId="0" fontId="18" fillId="2" borderId="22" xfId="25" applyFont="1" applyFill="1" applyBorder="1" applyAlignment="1">
      <alignment horizontal="center"/>
    </xf>
    <xf numFmtId="3" fontId="18" fillId="2" borderId="19" xfId="25" applyNumberFormat="1" applyFont="1" applyFill="1" applyBorder="1" applyAlignment="1">
      <alignment horizontal="center"/>
    </xf>
    <xf numFmtId="3" fontId="18" fillId="2" borderId="32" xfId="25" applyNumberFormat="1" applyFont="1" applyFill="1" applyBorder="1" applyAlignment="1">
      <alignment horizontal="center"/>
    </xf>
    <xf numFmtId="3" fontId="18" fillId="2" borderId="22" xfId="25" applyNumberFormat="1" applyFont="1" applyFill="1" applyBorder="1" applyAlignment="1">
      <alignment horizontal="center"/>
    </xf>
    <xf numFmtId="1" fontId="7" fillId="0" borderId="0" xfId="18" applyNumberFormat="1" applyFont="1" applyAlignment="1">
      <alignment horizontal="center"/>
    </xf>
    <xf numFmtId="0" fontId="7" fillId="0" borderId="0" xfId="18" applyFont="1" applyAlignment="1">
      <alignment horizontal="center"/>
    </xf>
    <xf numFmtId="1" fontId="7" fillId="0" borderId="37" xfId="18" applyNumberFormat="1" applyFont="1" applyBorder="1" applyAlignment="1">
      <alignment horizontal="center"/>
    </xf>
    <xf numFmtId="1" fontId="7" fillId="0" borderId="38" xfId="18" applyNumberFormat="1" applyFont="1" applyBorder="1" applyAlignment="1">
      <alignment horizontal="center"/>
    </xf>
    <xf numFmtId="1" fontId="7" fillId="0" borderId="36" xfId="18" applyNumberFormat="1" applyFont="1" applyBorder="1" applyAlignment="1">
      <alignment horizontal="center"/>
    </xf>
    <xf numFmtId="1" fontId="7" fillId="0" borderId="5" xfId="18" applyNumberFormat="1" applyFont="1" applyBorder="1" applyAlignment="1">
      <alignment horizontal="center"/>
    </xf>
    <xf numFmtId="1" fontId="7" fillId="0" borderId="6" xfId="18" applyNumberFormat="1" applyFont="1" applyBorder="1" applyAlignment="1">
      <alignment horizontal="center"/>
    </xf>
    <xf numFmtId="1" fontId="7" fillId="0" borderId="7" xfId="18" applyNumberFormat="1" applyFont="1" applyBorder="1" applyAlignment="1">
      <alignment horizontal="center"/>
    </xf>
    <xf numFmtId="0" fontId="7" fillId="0" borderId="42" xfId="18" applyFont="1" applyBorder="1" applyAlignment="1">
      <alignment horizontal="center"/>
    </xf>
    <xf numFmtId="0" fontId="7" fillId="0" borderId="43" xfId="18" applyFont="1" applyBorder="1" applyAlignment="1">
      <alignment horizontal="center"/>
    </xf>
    <xf numFmtId="0" fontId="7" fillId="0" borderId="41" xfId="18" applyFont="1" applyBorder="1" applyAlignment="1">
      <alignment horizontal="center"/>
    </xf>
    <xf numFmtId="0" fontId="18" fillId="6" borderId="19" xfId="25" applyFont="1" applyFill="1" applyBorder="1" applyAlignment="1">
      <alignment horizontal="center"/>
    </xf>
    <xf numFmtId="0" fontId="18" fillId="6" borderId="22" xfId="25" applyFont="1" applyFill="1" applyBorder="1" applyAlignment="1">
      <alignment horizontal="center"/>
    </xf>
    <xf numFmtId="3" fontId="18" fillId="6" borderId="19" xfId="25" applyNumberFormat="1" applyFont="1" applyFill="1" applyBorder="1" applyAlignment="1">
      <alignment horizontal="center"/>
    </xf>
    <xf numFmtId="3" fontId="18" fillId="6" borderId="32" xfId="25" applyNumberFormat="1" applyFont="1" applyFill="1" applyBorder="1" applyAlignment="1">
      <alignment horizontal="center"/>
    </xf>
    <xf numFmtId="3" fontId="18" fillId="6" borderId="22" xfId="25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1" fillId="0" borderId="19" xfId="12" applyFont="1" applyBorder="1" applyAlignment="1">
      <alignment horizontal="center"/>
    </xf>
    <xf numFmtId="0" fontId="21" fillId="0" borderId="32" xfId="12" applyFont="1" applyBorder="1" applyAlignment="1">
      <alignment horizontal="center"/>
    </xf>
    <xf numFmtId="0" fontId="21" fillId="0" borderId="22" xfId="12" applyFont="1" applyBorder="1" applyAlignment="1">
      <alignment horizontal="center"/>
    </xf>
    <xf numFmtId="0" fontId="3" fillId="0" borderId="3" xfId="12" applyBorder="1" applyAlignment="1">
      <alignment horizontal="center"/>
    </xf>
    <xf numFmtId="3" fontId="3" fillId="0" borderId="3" xfId="12" applyNumberFormat="1" applyBorder="1" applyAlignment="1">
      <alignment horizontal="center"/>
    </xf>
    <xf numFmtId="0" fontId="22" fillId="0" borderId="0" xfId="12" quotePrefix="1" applyFont="1" applyAlignment="1">
      <alignment horizontal="left" wrapText="1"/>
    </xf>
    <xf numFmtId="3" fontId="21" fillId="0" borderId="19" xfId="12" applyNumberFormat="1" applyFont="1" applyBorder="1" applyAlignment="1">
      <alignment horizontal="center"/>
    </xf>
    <xf numFmtId="0" fontId="22" fillId="0" borderId="3" xfId="12" quotePrefix="1" applyFont="1" applyBorder="1" applyAlignment="1">
      <alignment horizontal="center"/>
    </xf>
    <xf numFmtId="0" fontId="3" fillId="0" borderId="23" xfId="12" applyBorder="1" applyAlignment="1">
      <alignment horizontal="center" vertical="center" wrapText="1"/>
    </xf>
    <xf numFmtId="0" fontId="3" fillId="0" borderId="28" xfId="12" applyBorder="1" applyAlignment="1">
      <alignment horizontal="center" vertical="center" wrapText="1"/>
    </xf>
    <xf numFmtId="0" fontId="3" fillId="0" borderId="16" xfId="12" applyBorder="1" applyAlignment="1">
      <alignment horizontal="center" vertical="center" wrapText="1"/>
    </xf>
    <xf numFmtId="0" fontId="3" fillId="0" borderId="9" xfId="12" applyBorder="1" applyAlignment="1">
      <alignment horizontal="center" vertical="center" wrapText="1"/>
    </xf>
    <xf numFmtId="0" fontId="3" fillId="0" borderId="35" xfId="12" applyBorder="1" applyAlignment="1">
      <alignment horizontal="center" vertical="center" wrapText="1"/>
    </xf>
    <xf numFmtId="0" fontId="3" fillId="0" borderId="12" xfId="12" applyBorder="1" applyAlignment="1">
      <alignment horizontal="center" vertical="center" wrapText="1"/>
    </xf>
    <xf numFmtId="0" fontId="3" fillId="0" borderId="3" xfId="12" applyBorder="1" applyAlignment="1">
      <alignment horizontal="center" vertical="center" wrapText="1"/>
    </xf>
    <xf numFmtId="0" fontId="3" fillId="0" borderId="3" xfId="12" applyBorder="1" applyAlignment="1">
      <alignment horizontal="center" wrapText="1"/>
    </xf>
    <xf numFmtId="0" fontId="3" fillId="0" borderId="19" xfId="12" applyBorder="1" applyAlignment="1">
      <alignment horizontal="center" wrapText="1"/>
    </xf>
    <xf numFmtId="0" fontId="3" fillId="0" borderId="32" xfId="12" applyBorder="1" applyAlignment="1">
      <alignment horizontal="center" wrapText="1"/>
    </xf>
    <xf numFmtId="0" fontId="3" fillId="0" borderId="22" xfId="12" applyBorder="1" applyAlignment="1">
      <alignment horizontal="center" wrapText="1"/>
    </xf>
    <xf numFmtId="0" fontId="39" fillId="4" borderId="20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43" fillId="4" borderId="27" xfId="0" applyFont="1" applyFill="1" applyBorder="1" applyAlignment="1">
      <alignment horizontal="left" vertical="center"/>
    </xf>
    <xf numFmtId="0" fontId="43" fillId="4" borderId="28" xfId="0" applyFont="1" applyFill="1" applyBorder="1" applyAlignment="1">
      <alignment horizontal="left" vertical="center"/>
    </xf>
    <xf numFmtId="0" fontId="43" fillId="4" borderId="16" xfId="0" applyFont="1" applyFill="1" applyBorder="1" applyAlignment="1">
      <alignment horizontal="left" vertical="center"/>
    </xf>
    <xf numFmtId="0" fontId="7" fillId="0" borderId="0" xfId="17" applyFont="1" applyAlignment="1">
      <alignment horizontal="left" wrapText="1"/>
    </xf>
    <xf numFmtId="0" fontId="34" fillId="4" borderId="3" xfId="0" applyFont="1" applyFill="1" applyBorder="1" applyAlignment="1">
      <alignment horizontal="center"/>
    </xf>
    <xf numFmtId="3" fontId="34" fillId="4" borderId="3" xfId="0" applyNumberFormat="1" applyFont="1" applyFill="1" applyBorder="1" applyAlignment="1">
      <alignment horizontal="center" vertical="center" wrapText="1"/>
    </xf>
    <xf numFmtId="0" fontId="21" fillId="0" borderId="19" xfId="12" applyFont="1" applyBorder="1" applyAlignment="1">
      <alignment horizontal="center" vertical="center"/>
    </xf>
    <xf numFmtId="0" fontId="21" fillId="0" borderId="32" xfId="12" applyFont="1" applyBorder="1" applyAlignment="1">
      <alignment horizontal="center" vertical="center"/>
    </xf>
    <xf numFmtId="0" fontId="21" fillId="0" borderId="22" xfId="12" applyFont="1" applyBorder="1" applyAlignment="1">
      <alignment horizontal="center" vertical="center"/>
    </xf>
    <xf numFmtId="0" fontId="21" fillId="0" borderId="3" xfId="12" applyFont="1" applyBorder="1" applyAlignment="1">
      <alignment horizontal="center" vertical="center"/>
    </xf>
    <xf numFmtId="0" fontId="21" fillId="0" borderId="3" xfId="11" applyFont="1" applyBorder="1" applyAlignment="1">
      <alignment horizontal="center"/>
    </xf>
    <xf numFmtId="0" fontId="1" fillId="0" borderId="32" xfId="12" applyFont="1" applyBorder="1" applyAlignment="1">
      <alignment horizontal="center"/>
    </xf>
    <xf numFmtId="0" fontId="1" fillId="0" borderId="22" xfId="12" applyFont="1" applyBorder="1" applyAlignment="1">
      <alignment horizontal="center"/>
    </xf>
    <xf numFmtId="0" fontId="43" fillId="4" borderId="39" xfId="0" applyFont="1" applyFill="1" applyBorder="1" applyAlignment="1">
      <alignment horizontal="left" vertical="center"/>
    </xf>
    <xf numFmtId="0" fontId="43" fillId="4" borderId="32" xfId="0" applyFont="1" applyFill="1" applyBorder="1" applyAlignment="1">
      <alignment horizontal="left" vertical="center"/>
    </xf>
    <xf numFmtId="0" fontId="43" fillId="4" borderId="22" xfId="0" applyFont="1" applyFill="1" applyBorder="1" applyAlignment="1">
      <alignment horizontal="left" vertical="center"/>
    </xf>
    <xf numFmtId="0" fontId="21" fillId="0" borderId="19" xfId="11" applyFont="1" applyBorder="1" applyAlignment="1">
      <alignment horizontal="center" vertical="center" wrapText="1"/>
    </xf>
    <xf numFmtId="0" fontId="21" fillId="0" borderId="32" xfId="11" applyFont="1" applyBorder="1" applyAlignment="1">
      <alignment horizontal="center" vertical="center" wrapText="1"/>
    </xf>
    <xf numFmtId="0" fontId="22" fillId="0" borderId="3" xfId="12" applyFont="1" applyBorder="1" applyAlignment="1">
      <alignment horizontal="center"/>
    </xf>
    <xf numFmtId="0" fontId="21" fillId="0" borderId="19" xfId="12" applyFont="1" applyBorder="1" applyAlignment="1">
      <alignment horizontal="center" wrapText="1"/>
    </xf>
    <xf numFmtId="0" fontId="21" fillId="0" borderId="32" xfId="12" applyFont="1" applyBorder="1" applyAlignment="1">
      <alignment horizontal="center" wrapText="1"/>
    </xf>
    <xf numFmtId="0" fontId="21" fillId="0" borderId="22" xfId="12" applyFont="1" applyBorder="1" applyAlignment="1">
      <alignment horizontal="center" wrapText="1"/>
    </xf>
    <xf numFmtId="0" fontId="29" fillId="0" borderId="20" xfId="13" applyFont="1" applyBorder="1" applyAlignment="1">
      <alignment horizontal="center" vertical="top" wrapText="1"/>
    </xf>
    <xf numFmtId="0" fontId="29" fillId="0" borderId="3" xfId="13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21" fillId="0" borderId="19" xfId="13" applyFont="1" applyBorder="1" applyAlignment="1">
      <alignment horizontal="center" vertical="center"/>
    </xf>
    <xf numFmtId="0" fontId="21" fillId="0" borderId="32" xfId="13" applyFont="1" applyBorder="1" applyAlignment="1">
      <alignment horizontal="center" vertical="center"/>
    </xf>
    <xf numFmtId="0" fontId="21" fillId="0" borderId="22" xfId="13" applyFont="1" applyBorder="1" applyAlignment="1">
      <alignment horizontal="center" vertical="center"/>
    </xf>
    <xf numFmtId="0" fontId="21" fillId="0" borderId="0" xfId="13" applyFont="1" applyAlignment="1">
      <alignment horizontal="center"/>
    </xf>
    <xf numFmtId="0" fontId="21" fillId="0" borderId="3" xfId="13" applyFont="1" applyBorder="1" applyAlignment="1">
      <alignment horizontal="center" vertical="center"/>
    </xf>
    <xf numFmtId="171" fontId="21" fillId="0" borderId="3" xfId="3" applyNumberFormat="1" applyFont="1" applyFill="1" applyBorder="1" applyAlignment="1">
      <alignment horizontal="center" vertical="center"/>
    </xf>
    <xf numFmtId="171" fontId="21" fillId="0" borderId="19" xfId="3" applyNumberFormat="1" applyFont="1" applyFill="1" applyBorder="1" applyAlignment="1">
      <alignment horizontal="center"/>
    </xf>
    <xf numFmtId="171" fontId="21" fillId="0" borderId="32" xfId="3" applyNumberFormat="1" applyFont="1" applyFill="1" applyBorder="1" applyAlignment="1">
      <alignment horizontal="center"/>
    </xf>
    <xf numFmtId="171" fontId="21" fillId="0" borderId="22" xfId="3" applyNumberFormat="1" applyFont="1" applyFill="1" applyBorder="1" applyAlignment="1">
      <alignment horizontal="center"/>
    </xf>
    <xf numFmtId="49" fontId="21" fillId="0" borderId="0" xfId="13" applyNumberFormat="1" applyFont="1" applyAlignment="1">
      <alignment horizontal="left" vertical="center"/>
    </xf>
    <xf numFmtId="0" fontId="21" fillId="0" borderId="35" xfId="13" applyFont="1" applyBorder="1" applyAlignment="1">
      <alignment horizontal="center"/>
    </xf>
    <xf numFmtId="0" fontId="21" fillId="0" borderId="19" xfId="13" applyFont="1" applyBorder="1" applyAlignment="1">
      <alignment horizontal="center"/>
    </xf>
    <xf numFmtId="0" fontId="21" fillId="0" borderId="32" xfId="13" applyFont="1" applyBorder="1" applyAlignment="1">
      <alignment horizontal="center"/>
    </xf>
    <xf numFmtId="0" fontId="21" fillId="0" borderId="22" xfId="13" applyFont="1" applyBorder="1" applyAlignment="1">
      <alignment horizontal="center"/>
    </xf>
    <xf numFmtId="0" fontId="21" fillId="3" borderId="13" xfId="13" applyFont="1" applyFill="1" applyBorder="1" applyAlignment="1">
      <alignment horizontal="center" vertical="center" wrapText="1"/>
    </xf>
    <xf numFmtId="0" fontId="21" fillId="3" borderId="25" xfId="13" applyFont="1" applyFill="1" applyBorder="1" applyAlignment="1">
      <alignment horizontal="center" vertical="center" wrapText="1"/>
    </xf>
    <xf numFmtId="0" fontId="21" fillId="3" borderId="1" xfId="13" applyFont="1" applyFill="1" applyBorder="1" applyAlignment="1">
      <alignment horizontal="center" vertical="center" wrapText="1"/>
    </xf>
    <xf numFmtId="0" fontId="21" fillId="0" borderId="3" xfId="13" quotePrefix="1" applyFont="1" applyBorder="1" applyAlignment="1">
      <alignment horizontal="left"/>
    </xf>
    <xf numFmtId="167" fontId="21" fillId="0" borderId="25" xfId="12" applyNumberFormat="1" applyFont="1" applyBorder="1" applyAlignment="1">
      <alignment horizontal="center" vertical="center" wrapText="1"/>
    </xf>
    <xf numFmtId="167" fontId="21" fillId="0" borderId="1" xfId="12" applyNumberFormat="1" applyFont="1" applyBorder="1" applyAlignment="1">
      <alignment horizontal="center" vertical="center" wrapText="1"/>
    </xf>
    <xf numFmtId="167" fontId="21" fillId="0" borderId="23" xfId="12" applyNumberFormat="1" applyFont="1" applyBorder="1" applyAlignment="1">
      <alignment horizontal="center" vertical="center" wrapText="1"/>
    </xf>
    <xf numFmtId="167" fontId="21" fillId="0" borderId="28" xfId="12" applyNumberFormat="1" applyFont="1" applyBorder="1" applyAlignment="1">
      <alignment horizontal="center" vertical="center" wrapText="1"/>
    </xf>
    <xf numFmtId="167" fontId="21" fillId="0" borderId="16" xfId="12" applyNumberFormat="1" applyFont="1" applyBorder="1" applyAlignment="1">
      <alignment horizontal="center" vertical="center" wrapText="1"/>
    </xf>
    <xf numFmtId="167" fontId="21" fillId="0" borderId="34" xfId="12" applyNumberFormat="1" applyFont="1" applyBorder="1" applyAlignment="1">
      <alignment horizontal="center" vertical="center" wrapText="1"/>
    </xf>
    <xf numFmtId="167" fontId="21" fillId="0" borderId="0" xfId="12" applyNumberFormat="1" applyFont="1" applyAlignment="1">
      <alignment horizontal="center" vertical="center" wrapText="1"/>
    </xf>
    <xf numFmtId="167" fontId="21" fillId="0" borderId="33" xfId="12" applyNumberFormat="1" applyFont="1" applyBorder="1" applyAlignment="1">
      <alignment horizontal="center" vertical="center" wrapText="1"/>
    </xf>
    <xf numFmtId="167" fontId="21" fillId="0" borderId="9" xfId="12" applyNumberFormat="1" applyFont="1" applyBorder="1" applyAlignment="1">
      <alignment horizontal="center" vertical="center" wrapText="1"/>
    </xf>
    <xf numFmtId="167" fontId="21" fillId="0" borderId="35" xfId="12" applyNumberFormat="1" applyFont="1" applyBorder="1" applyAlignment="1">
      <alignment horizontal="center" vertical="center" wrapText="1"/>
    </xf>
    <xf numFmtId="167" fontId="21" fillId="0" borderId="12" xfId="12" applyNumberFormat="1" applyFont="1" applyBorder="1" applyAlignment="1">
      <alignment horizontal="center" vertical="center" wrapText="1"/>
    </xf>
    <xf numFmtId="167" fontId="21" fillId="0" borderId="3" xfId="12" applyNumberFormat="1" applyFont="1" applyBorder="1" applyAlignment="1">
      <alignment horizontal="center" vertical="center" wrapText="1"/>
    </xf>
    <xf numFmtId="167" fontId="22" fillId="3" borderId="3" xfId="12" applyNumberFormat="1" applyFont="1" applyFill="1" applyBorder="1" applyAlignment="1">
      <alignment horizontal="center" vertical="center" wrapText="1"/>
    </xf>
    <xf numFmtId="0" fontId="11" fillId="0" borderId="3" xfId="12" applyFont="1" applyBorder="1" applyAlignment="1">
      <alignment horizontal="left"/>
    </xf>
    <xf numFmtId="3" fontId="11" fillId="0" borderId="3" xfId="12" applyNumberFormat="1" applyFont="1" applyBorder="1" applyAlignment="1">
      <alignment horizontal="left"/>
    </xf>
    <xf numFmtId="0" fontId="21" fillId="0" borderId="0" xfId="13" applyFont="1" applyAlignment="1">
      <alignment horizontal="center" vertical="center"/>
    </xf>
    <xf numFmtId="0" fontId="31" fillId="0" borderId="0" xfId="13" applyFont="1" applyAlignment="1">
      <alignment horizontal="center" vertical="center"/>
    </xf>
    <xf numFmtId="0" fontId="31" fillId="0" borderId="0" xfId="13" applyFont="1" applyAlignment="1">
      <alignment horizontal="center" vertical="center" wrapText="1"/>
    </xf>
    <xf numFmtId="0" fontId="7" fillId="0" borderId="0" xfId="13" applyFont="1" applyAlignment="1">
      <alignment horizontal="left" wrapText="1"/>
    </xf>
    <xf numFmtId="0" fontId="22" fillId="0" borderId="19" xfId="13" applyFont="1" applyBorder="1" applyAlignment="1">
      <alignment horizontal="center" vertical="center"/>
    </xf>
    <xf numFmtId="0" fontId="22" fillId="0" borderId="32" xfId="13" applyFont="1" applyBorder="1" applyAlignment="1">
      <alignment horizontal="center" vertical="center"/>
    </xf>
    <xf numFmtId="0" fontId="22" fillId="0" borderId="22" xfId="13" applyFont="1" applyBorder="1" applyAlignment="1">
      <alignment horizontal="center" vertical="center"/>
    </xf>
    <xf numFmtId="0" fontId="21" fillId="0" borderId="23" xfId="13" applyFont="1" applyBorder="1" applyAlignment="1">
      <alignment horizontal="center" vertical="center"/>
    </xf>
    <xf numFmtId="0" fontId="21" fillId="0" borderId="28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3" xfId="13" applyFont="1" applyBorder="1" applyAlignment="1">
      <alignment horizontal="center" wrapText="1"/>
    </xf>
    <xf numFmtId="0" fontId="21" fillId="0" borderId="3" xfId="13" applyFont="1" applyBorder="1" applyAlignment="1">
      <alignment horizontal="center"/>
    </xf>
    <xf numFmtId="0" fontId="8" fillId="0" borderId="32" xfId="12" applyFont="1" applyBorder="1" applyAlignment="1">
      <alignment horizontal="center"/>
    </xf>
    <xf numFmtId="0" fontId="8" fillId="0" borderId="22" xfId="12" applyFont="1" applyBorder="1" applyAlignment="1">
      <alignment horizontal="center"/>
    </xf>
    <xf numFmtId="0" fontId="11" fillId="0" borderId="32" xfId="12" applyFont="1" applyBorder="1" applyAlignment="1">
      <alignment horizontal="center"/>
    </xf>
    <xf numFmtId="0" fontId="11" fillId="0" borderId="22" xfId="12" applyFont="1" applyBorder="1" applyAlignment="1">
      <alignment horizontal="center"/>
    </xf>
    <xf numFmtId="0" fontId="7" fillId="0" borderId="0" xfId="13" applyFont="1" applyAlignment="1">
      <alignment horizontal="left" vertical="center" wrapText="1"/>
    </xf>
  </cellXfs>
  <cellStyles count="41">
    <cellStyle name="Hipervínculo 2" xfId="36"/>
    <cellStyle name="Millares 2" xfId="1"/>
    <cellStyle name="Millares 2 2" xfId="2"/>
    <cellStyle name="Millares 2 2 2" xfId="3"/>
    <cellStyle name="Millares 2 3" xfId="4"/>
    <cellStyle name="Millares 2 3 2" xfId="35"/>
    <cellStyle name="Millares 3" xfId="5"/>
    <cellStyle name="Millares 3 2" xfId="32"/>
    <cellStyle name="Millares 3 3" xfId="6"/>
    <cellStyle name="Millares 6" xfId="29"/>
    <cellStyle name="Moneda 2" xfId="30"/>
    <cellStyle name="Normal" xfId="0" builtinId="0"/>
    <cellStyle name="Normal 11" xfId="37"/>
    <cellStyle name="Normal 2" xfId="7"/>
    <cellStyle name="Normal 2 2" xfId="8"/>
    <cellStyle name="Normal 2 2 2" xfId="9"/>
    <cellStyle name="Normal 2 2 2 2" xfId="10"/>
    <cellStyle name="Normal 2 2 3" xfId="11"/>
    <cellStyle name="Normal 2 2 4" xfId="12"/>
    <cellStyle name="Normal 2 2 4 2" xfId="38"/>
    <cellStyle name="Normal 2 2 4 3" xfId="39"/>
    <cellStyle name="Normal 2 3 2 2" xfId="13"/>
    <cellStyle name="Normal 2 4" xfId="14"/>
    <cellStyle name="Normal 2 4 2" xfId="15"/>
    <cellStyle name="Normal 2 8" xfId="16"/>
    <cellStyle name="Normal 3" xfId="17"/>
    <cellStyle name="Normal 3 2" xfId="40"/>
    <cellStyle name="Normal 3 3" xfId="18"/>
    <cellStyle name="Normal 3 3 2" xfId="19"/>
    <cellStyle name="Normal 4" xfId="20"/>
    <cellStyle name="Normal 5" xfId="33"/>
    <cellStyle name="Normal 5 2" xfId="28"/>
    <cellStyle name="Normal 5 3" xfId="27"/>
    <cellStyle name="Normal 6" xfId="21"/>
    <cellStyle name="Normal 6 2" xfId="22"/>
    <cellStyle name="Normal 6 2 2" xfId="23"/>
    <cellStyle name="Normal 7" xfId="34"/>
    <cellStyle name="Normal_Hoja1 2" xfId="24"/>
    <cellStyle name="Normal_R. L. I.  y F U T     A M I N O R T E AT 2013-2012 2" xfId="25"/>
    <cellStyle name="Porcentaje" xfId="26" builtinId="5"/>
    <cellStyle name="Porcentaje 2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2</xdr:col>
      <xdr:colOff>533400</xdr:colOff>
      <xdr:row>4</xdr:row>
      <xdr:rowOff>85725</xdr:rowOff>
    </xdr:to>
    <xdr:pic>
      <xdr:nvPicPr>
        <xdr:cNvPr id="3206" name="Imagen 1" descr="cid:image001.png@01CFC04E.66BC1CE0">
          <a:extLst>
            <a:ext uri="{FF2B5EF4-FFF2-40B4-BE49-F238E27FC236}">
              <a16:creationId xmlns:a16="http://schemas.microsoft.com/office/drawing/2014/main" id="{85668D93-A278-40EF-9344-1494DE7E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800"/>
          <a:ext cx="1085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4</xdr:col>
      <xdr:colOff>38100</xdr:colOff>
      <xdr:row>4</xdr:row>
      <xdr:rowOff>19050</xdr:rowOff>
    </xdr:to>
    <xdr:pic>
      <xdr:nvPicPr>
        <xdr:cNvPr id="15464" name="Imagen 1" descr="cid:image001.png@01CFC04E.66BC1CE0">
          <a:extLst>
            <a:ext uri="{FF2B5EF4-FFF2-40B4-BE49-F238E27FC236}">
              <a16:creationId xmlns:a16="http://schemas.microsoft.com/office/drawing/2014/main" id="{DC958824-3C99-4FF2-9D7B-89516473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304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2</xdr:col>
      <xdr:colOff>571500</xdr:colOff>
      <xdr:row>3</xdr:row>
      <xdr:rowOff>123825</xdr:rowOff>
    </xdr:to>
    <xdr:pic>
      <xdr:nvPicPr>
        <xdr:cNvPr id="18530" name="Imagen 1" descr="cid:image001.png@01CFC04E.66BC1CE0">
          <a:extLst>
            <a:ext uri="{FF2B5EF4-FFF2-40B4-BE49-F238E27FC236}">
              <a16:creationId xmlns:a16="http://schemas.microsoft.com/office/drawing/2014/main" id="{E1B980B0-7A03-48D1-9B2E-C800AD86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352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GERENCIA\Gerencia_Operaciones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RLV/COLEGIO%20DE%20CONTADORES/COLEGIO%20CONTADORES%202013/CURSO%20FUT%20ENERO%202013/PAUTA%20TALLER%20DE%20FUT%201106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i"/>
      <sheetName val="fut2007"/>
      <sheetName val="fut2008"/>
      <sheetName val="fut2009 "/>
      <sheetName val="fut2010 antes absorción"/>
      <sheetName val="fut2010 despues absorción"/>
      <sheetName val="fut201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70"/>
  <sheetViews>
    <sheetView showGridLines="0" topLeftCell="A15" zoomScale="110" zoomScaleNormal="110" workbookViewId="0">
      <selection activeCell="H4" sqref="H4"/>
    </sheetView>
  </sheetViews>
  <sheetFormatPr baseColWidth="10" defaultColWidth="11.42578125" defaultRowHeight="15"/>
  <cols>
    <col min="1" max="1" width="2.7109375" customWidth="1"/>
    <col min="2" max="4" width="14.5703125" customWidth="1"/>
    <col min="5" max="5" width="13.28515625" customWidth="1"/>
    <col min="6" max="6" width="29" customWidth="1"/>
    <col min="7" max="7" width="22.85546875" customWidth="1"/>
    <col min="8" max="8" width="17.7109375" bestFit="1" customWidth="1"/>
    <col min="9" max="9" width="13.85546875" customWidth="1"/>
    <col min="10" max="10" width="16.5703125" style="44" customWidth="1"/>
    <col min="11" max="11" width="2.28515625" customWidth="1"/>
    <col min="12" max="13" width="3.42578125" customWidth="1"/>
  </cols>
  <sheetData>
    <row r="1" spans="1:14" ht="15.75" thickBot="1"/>
    <row r="2" spans="1:14" ht="22.5" customHeight="1" thickBot="1">
      <c r="A2" s="45"/>
      <c r="B2" s="439" t="s">
        <v>68</v>
      </c>
      <c r="C2" s="440"/>
      <c r="D2" s="440"/>
      <c r="E2" s="440"/>
      <c r="F2" s="440"/>
      <c r="G2" s="440"/>
      <c r="H2" s="440"/>
      <c r="I2" s="440"/>
      <c r="J2" s="440"/>
      <c r="K2" s="441"/>
      <c r="L2" s="45"/>
    </row>
    <row r="3" spans="1:14" ht="15.75" thickBot="1">
      <c r="A3" s="45"/>
      <c r="B3" s="46" t="s">
        <v>30</v>
      </c>
      <c r="C3" s="47"/>
      <c r="D3" s="47"/>
      <c r="E3" s="47"/>
      <c r="F3" s="47"/>
      <c r="G3" s="47"/>
      <c r="H3" s="47"/>
      <c r="I3" s="47"/>
      <c r="J3" s="48"/>
      <c r="K3" s="49"/>
      <c r="L3" s="45"/>
    </row>
    <row r="4" spans="1:14" ht="19.5" thickBot="1">
      <c r="A4" s="45"/>
      <c r="B4" s="53" t="s">
        <v>270</v>
      </c>
      <c r="C4" s="47"/>
      <c r="D4" s="54"/>
      <c r="E4" s="54"/>
      <c r="F4" s="47"/>
      <c r="G4" s="47"/>
      <c r="H4" s="55">
        <v>111296667</v>
      </c>
      <c r="I4" s="54"/>
      <c r="K4" s="52"/>
      <c r="L4" s="45"/>
      <c r="N4" t="s">
        <v>339</v>
      </c>
    </row>
    <row r="5" spans="1:14" ht="18.75">
      <c r="A5" s="45"/>
      <c r="B5" s="53"/>
      <c r="C5" s="47"/>
      <c r="D5" s="54"/>
      <c r="E5" s="54"/>
      <c r="F5" s="47"/>
      <c r="G5" s="47"/>
      <c r="H5" s="56"/>
      <c r="I5" s="54"/>
      <c r="K5" s="52"/>
      <c r="L5" s="45"/>
    </row>
    <row r="6" spans="1:14" ht="15.75">
      <c r="A6" s="45"/>
      <c r="B6" s="57" t="s">
        <v>31</v>
      </c>
      <c r="C6" s="50"/>
      <c r="D6" s="54"/>
      <c r="E6" s="54"/>
      <c r="F6" s="47"/>
      <c r="G6" s="50"/>
      <c r="H6" s="58">
        <f>SUM(G7:G14)</f>
        <v>32970073</v>
      </c>
      <c r="I6" s="56"/>
      <c r="J6" s="56"/>
      <c r="K6" s="96"/>
      <c r="L6" s="45"/>
    </row>
    <row r="7" spans="1:14" hidden="1">
      <c r="A7" s="45"/>
      <c r="B7" s="45" t="s">
        <v>69</v>
      </c>
      <c r="C7" s="54"/>
      <c r="D7" s="54"/>
      <c r="E7" s="54"/>
      <c r="F7" s="47"/>
      <c r="G7" s="104"/>
      <c r="H7" s="56"/>
      <c r="I7" s="56"/>
      <c r="J7" s="56"/>
      <c r="K7" s="96"/>
      <c r="L7" s="45"/>
    </row>
    <row r="8" spans="1:14" hidden="1">
      <c r="A8" s="45"/>
      <c r="B8" s="45" t="s">
        <v>336</v>
      </c>
      <c r="C8" s="54"/>
      <c r="D8" s="54"/>
      <c r="E8" s="54"/>
      <c r="F8" s="47"/>
      <c r="G8" s="104"/>
      <c r="H8" s="56"/>
      <c r="I8" s="56"/>
      <c r="J8" s="56"/>
      <c r="K8" s="96"/>
      <c r="L8" s="45"/>
    </row>
    <row r="9" spans="1:14">
      <c r="A9" s="45"/>
      <c r="B9" s="45" t="s">
        <v>337</v>
      </c>
      <c r="C9" s="54"/>
      <c r="D9" s="54"/>
      <c r="E9" s="54"/>
      <c r="F9" s="47"/>
      <c r="G9" s="59">
        <f>+'gastos rechazados'!D34</f>
        <v>119393</v>
      </c>
      <c r="H9" s="56"/>
      <c r="I9" s="56"/>
      <c r="J9" s="56"/>
      <c r="K9" s="96"/>
      <c r="L9" s="45"/>
      <c r="N9" t="s">
        <v>338</v>
      </c>
    </row>
    <row r="10" spans="1:14">
      <c r="A10" s="45"/>
      <c r="B10" s="45" t="s">
        <v>152</v>
      </c>
      <c r="C10" s="54"/>
      <c r="D10" s="54"/>
      <c r="E10" s="54"/>
      <c r="F10" s="47"/>
      <c r="G10" s="60">
        <f>+'gastos rechazados'!D17</f>
        <v>30249518</v>
      </c>
      <c r="H10" s="56"/>
      <c r="I10" s="56"/>
      <c r="J10" s="56"/>
      <c r="K10" s="96"/>
      <c r="L10" s="45"/>
      <c r="N10" t="s">
        <v>330</v>
      </c>
    </row>
    <row r="11" spans="1:14">
      <c r="A11" s="45"/>
      <c r="B11" s="45" t="s">
        <v>32</v>
      </c>
      <c r="C11" s="54"/>
      <c r="D11" s="54"/>
      <c r="E11" s="54"/>
      <c r="F11" s="47"/>
      <c r="G11" s="61">
        <v>2601162</v>
      </c>
      <c r="H11" s="56"/>
      <c r="I11" s="56"/>
      <c r="J11" s="56"/>
      <c r="K11" s="96"/>
      <c r="L11" s="45"/>
      <c r="N11" t="s">
        <v>340</v>
      </c>
    </row>
    <row r="12" spans="1:14" hidden="1">
      <c r="A12" s="45"/>
      <c r="B12" s="45" t="s">
        <v>33</v>
      </c>
      <c r="C12" s="54"/>
      <c r="D12" s="54"/>
      <c r="E12" s="54"/>
      <c r="F12" s="47"/>
      <c r="G12" s="60"/>
      <c r="H12" s="56"/>
      <c r="I12" s="56"/>
      <c r="J12" s="56"/>
      <c r="K12" s="96"/>
      <c r="L12" s="45"/>
    </row>
    <row r="13" spans="1:14" hidden="1">
      <c r="A13" s="45"/>
      <c r="B13" s="45" t="s">
        <v>34</v>
      </c>
      <c r="C13" s="54"/>
      <c r="D13" s="54"/>
      <c r="E13" s="54"/>
      <c r="F13" s="47"/>
      <c r="G13" s="60"/>
      <c r="H13" s="56"/>
      <c r="I13" s="56"/>
      <c r="J13" s="56"/>
      <c r="K13" s="96"/>
      <c r="L13" s="45"/>
    </row>
    <row r="14" spans="1:14" hidden="1">
      <c r="A14" s="45"/>
      <c r="B14" s="45" t="s">
        <v>35</v>
      </c>
      <c r="C14" s="54"/>
      <c r="D14" s="54"/>
      <c r="E14" s="54"/>
      <c r="F14" s="47"/>
      <c r="G14" s="61"/>
      <c r="H14" s="56"/>
      <c r="I14" s="56"/>
      <c r="J14" s="56"/>
      <c r="K14" s="96"/>
      <c r="L14" s="45"/>
    </row>
    <row r="15" spans="1:14" ht="15.75">
      <c r="A15" s="45"/>
      <c r="B15" s="57" t="s">
        <v>36</v>
      </c>
      <c r="C15" s="47"/>
      <c r="D15" s="54"/>
      <c r="E15" s="54"/>
      <c r="F15" s="47"/>
      <c r="G15" s="56"/>
      <c r="H15" s="58">
        <f>-SUM(G16:G29)</f>
        <v>-2601162</v>
      </c>
      <c r="I15" s="56"/>
      <c r="J15" s="56"/>
      <c r="K15" s="96"/>
      <c r="L15" s="45"/>
    </row>
    <row r="16" spans="1:14" hidden="1">
      <c r="A16" s="45"/>
      <c r="B16" s="266" t="s">
        <v>285</v>
      </c>
      <c r="C16" s="47"/>
      <c r="D16" s="47"/>
      <c r="E16" s="47"/>
      <c r="F16" s="47"/>
      <c r="G16" s="104"/>
      <c r="H16" s="54"/>
      <c r="I16" s="54"/>
      <c r="J16" s="62"/>
      <c r="K16" s="52"/>
      <c r="L16" s="45"/>
    </row>
    <row r="17" spans="1:14" hidden="1">
      <c r="A17" s="45"/>
      <c r="B17" s="266" t="s">
        <v>286</v>
      </c>
      <c r="C17" s="47"/>
      <c r="D17" s="47"/>
      <c r="E17" s="47"/>
      <c r="F17" s="47"/>
      <c r="G17" s="104"/>
      <c r="H17" s="54"/>
      <c r="I17" s="54"/>
      <c r="J17" s="62"/>
      <c r="K17" s="52"/>
      <c r="L17" s="45"/>
    </row>
    <row r="18" spans="1:14" hidden="1">
      <c r="A18" s="45"/>
      <c r="B18" s="45" t="s">
        <v>480</v>
      </c>
      <c r="C18" s="47"/>
      <c r="D18" s="47"/>
      <c r="E18" s="47"/>
      <c r="F18" s="47"/>
      <c r="G18" s="59">
        <v>0</v>
      </c>
      <c r="H18" s="54"/>
      <c r="I18" s="54"/>
      <c r="J18" s="62"/>
      <c r="K18" s="52"/>
      <c r="L18" s="45"/>
    </row>
    <row r="19" spans="1:14" hidden="1">
      <c r="A19" s="45"/>
      <c r="B19" s="45" t="s">
        <v>481</v>
      </c>
      <c r="C19" s="47"/>
      <c r="D19" s="47"/>
      <c r="E19" s="47"/>
      <c r="F19" s="47"/>
      <c r="G19" s="60"/>
      <c r="H19" s="54"/>
      <c r="I19" s="54"/>
      <c r="J19" s="62"/>
      <c r="K19" s="52"/>
      <c r="L19" s="45"/>
    </row>
    <row r="20" spans="1:14" hidden="1">
      <c r="A20" s="45"/>
      <c r="B20" s="266" t="s">
        <v>287</v>
      </c>
      <c r="C20" s="47"/>
      <c r="D20" s="47"/>
      <c r="E20" s="47"/>
      <c r="F20" s="47"/>
      <c r="G20" s="60"/>
      <c r="H20" s="54"/>
      <c r="I20" s="54"/>
      <c r="J20" s="62"/>
      <c r="K20" s="52"/>
      <c r="L20" s="45"/>
    </row>
    <row r="21" spans="1:14" hidden="1">
      <c r="A21" s="45"/>
      <c r="B21" s="266" t="s">
        <v>288</v>
      </c>
      <c r="C21" s="47"/>
      <c r="D21" s="47"/>
      <c r="E21" s="47"/>
      <c r="F21" s="47"/>
      <c r="G21" s="60"/>
      <c r="H21" s="54"/>
      <c r="I21" s="54"/>
      <c r="J21" s="62"/>
      <c r="K21" s="52"/>
      <c r="L21" s="45"/>
    </row>
    <row r="22" spans="1:14" hidden="1">
      <c r="A22" s="45"/>
      <c r="B22" s="266" t="s">
        <v>290</v>
      </c>
      <c r="C22" s="47"/>
      <c r="D22" s="47"/>
      <c r="E22" s="47"/>
      <c r="F22" s="47"/>
      <c r="G22" s="60"/>
      <c r="H22" s="54"/>
      <c r="I22" s="54"/>
      <c r="J22" s="62"/>
      <c r="K22" s="52"/>
      <c r="L22" s="45"/>
    </row>
    <row r="23" spans="1:14" hidden="1">
      <c r="A23" s="45"/>
      <c r="B23" s="45" t="s">
        <v>289</v>
      </c>
      <c r="C23" s="47"/>
      <c r="D23" s="47"/>
      <c r="E23" s="47"/>
      <c r="F23" s="47"/>
      <c r="G23" s="60"/>
      <c r="H23" s="54"/>
      <c r="I23" s="54"/>
      <c r="J23" s="62"/>
      <c r="K23" s="52"/>
      <c r="L23" s="45"/>
    </row>
    <row r="24" spans="1:14" hidden="1">
      <c r="A24" s="45"/>
      <c r="B24" s="45" t="s">
        <v>289</v>
      </c>
      <c r="C24" s="47"/>
      <c r="D24" s="47"/>
      <c r="E24" s="47"/>
      <c r="F24" s="47"/>
      <c r="G24" s="60"/>
      <c r="H24" s="54"/>
      <c r="I24" s="54"/>
      <c r="J24" s="62"/>
      <c r="K24" s="52"/>
      <c r="L24" s="45"/>
    </row>
    <row r="25" spans="1:14" hidden="1">
      <c r="A25" s="45"/>
      <c r="B25" s="45" t="s">
        <v>38</v>
      </c>
      <c r="C25" s="47"/>
      <c r="D25" s="47"/>
      <c r="E25" s="47"/>
      <c r="F25" s="47"/>
      <c r="G25" s="60"/>
      <c r="H25" s="54"/>
      <c r="I25" s="54"/>
      <c r="J25" s="62"/>
      <c r="K25" s="52"/>
      <c r="L25" s="45"/>
      <c r="N25" s="44"/>
    </row>
    <row r="26" spans="1:14" hidden="1">
      <c r="A26" s="45"/>
      <c r="B26" s="45" t="s">
        <v>297</v>
      </c>
      <c r="C26" s="47"/>
      <c r="D26" s="47"/>
      <c r="E26" s="47"/>
      <c r="F26" s="47"/>
      <c r="G26" s="60"/>
      <c r="H26" s="54"/>
      <c r="I26" s="54"/>
      <c r="J26" s="62"/>
      <c r="K26" s="52"/>
      <c r="L26" s="45"/>
    </row>
    <row r="27" spans="1:14">
      <c r="A27" s="45"/>
      <c r="B27" s="45" t="s">
        <v>37</v>
      </c>
      <c r="C27" s="47"/>
      <c r="D27" s="47"/>
      <c r="E27" s="47"/>
      <c r="F27" s="47"/>
      <c r="G27" s="61">
        <f>+G11</f>
        <v>2601162</v>
      </c>
      <c r="H27" s="54"/>
      <c r="I27" s="54"/>
      <c r="J27" s="62"/>
      <c r="K27" s="52"/>
      <c r="L27" s="45"/>
      <c r="N27" s="44" t="s">
        <v>341</v>
      </c>
    </row>
    <row r="28" spans="1:14" hidden="1">
      <c r="A28" s="45"/>
      <c r="B28" s="45" t="s">
        <v>10</v>
      </c>
      <c r="C28" s="47"/>
      <c r="D28" s="47"/>
      <c r="E28" s="47"/>
      <c r="F28" s="47"/>
      <c r="G28" s="104"/>
      <c r="H28" s="54"/>
      <c r="I28" s="54"/>
      <c r="J28" s="62"/>
      <c r="K28" s="52"/>
      <c r="L28" s="45"/>
    </row>
    <row r="29" spans="1:14" hidden="1">
      <c r="A29" s="45"/>
      <c r="B29" s="45" t="s">
        <v>2</v>
      </c>
      <c r="C29" s="47"/>
      <c r="D29" s="47"/>
      <c r="E29" s="47"/>
      <c r="F29" s="47"/>
      <c r="G29" s="104"/>
      <c r="H29" s="54"/>
      <c r="I29" s="54"/>
      <c r="J29" s="62"/>
      <c r="K29" s="63"/>
      <c r="L29" s="45"/>
    </row>
    <row r="30" spans="1:14" ht="15.75" thickBot="1">
      <c r="A30" s="45"/>
      <c r="B30" s="64"/>
      <c r="C30" s="65"/>
      <c r="D30" s="66"/>
      <c r="E30" s="66"/>
      <c r="F30" s="65"/>
      <c r="G30" s="56"/>
      <c r="H30" s="67"/>
      <c r="I30" s="66"/>
      <c r="K30" s="63"/>
      <c r="L30" s="45"/>
    </row>
    <row r="31" spans="1:14" ht="21.75" thickBot="1">
      <c r="A31" s="45"/>
      <c r="B31" s="68" t="s">
        <v>39</v>
      </c>
      <c r="C31" s="47"/>
      <c r="D31" s="54"/>
      <c r="E31" s="69"/>
      <c r="F31" s="47"/>
      <c r="G31" s="47"/>
      <c r="H31" s="70">
        <f>+H4+H6+H15</f>
        <v>141665578</v>
      </c>
      <c r="I31" s="54"/>
      <c r="K31" s="52"/>
      <c r="L31" s="45"/>
    </row>
    <row r="32" spans="1:14" ht="15.75">
      <c r="A32" s="45"/>
      <c r="B32" s="57"/>
      <c r="C32" s="47"/>
      <c r="D32" s="54"/>
      <c r="E32" s="54"/>
      <c r="F32" s="47"/>
      <c r="G32" s="47"/>
      <c r="H32" s="62"/>
      <c r="I32" s="54"/>
      <c r="K32" s="63"/>
      <c r="L32" s="45"/>
    </row>
    <row r="33" spans="1:12" ht="15.75">
      <c r="A33" s="45"/>
      <c r="B33" s="71" t="s">
        <v>40</v>
      </c>
      <c r="C33" s="47"/>
      <c r="D33" s="54"/>
      <c r="E33" s="54"/>
      <c r="F33" s="47"/>
      <c r="G33" s="47"/>
      <c r="H33" s="72">
        <f>SUM(G34:G37)</f>
        <v>0</v>
      </c>
      <c r="I33" s="54"/>
      <c r="K33" s="63"/>
      <c r="L33" s="45"/>
    </row>
    <row r="34" spans="1:12">
      <c r="A34" s="45"/>
      <c r="B34" s="45" t="s">
        <v>289</v>
      </c>
      <c r="C34" s="54"/>
      <c r="D34" s="54"/>
      <c r="E34" s="54"/>
      <c r="F34" s="47"/>
      <c r="G34" s="59">
        <f>+G23</f>
        <v>0</v>
      </c>
      <c r="H34" s="62"/>
      <c r="I34" s="54"/>
      <c r="K34" s="63"/>
      <c r="L34" s="45"/>
    </row>
    <row r="35" spans="1:12">
      <c r="A35" s="45"/>
      <c r="B35" s="73" t="s">
        <v>41</v>
      </c>
      <c r="C35" s="54"/>
      <c r="D35" s="54"/>
      <c r="E35" s="54"/>
      <c r="F35" s="47"/>
      <c r="G35" s="60">
        <f>+G34*0.342281</f>
        <v>0</v>
      </c>
      <c r="H35" s="62"/>
      <c r="I35" s="54"/>
      <c r="K35" s="63"/>
      <c r="L35" s="45"/>
    </row>
    <row r="36" spans="1:12">
      <c r="A36" s="45"/>
      <c r="B36" s="45" t="s">
        <v>289</v>
      </c>
      <c r="C36" s="54"/>
      <c r="D36" s="54"/>
      <c r="E36" s="54"/>
      <c r="F36" s="47"/>
      <c r="G36" s="60">
        <f>+G24</f>
        <v>0</v>
      </c>
      <c r="H36" s="62"/>
      <c r="I36" s="54"/>
      <c r="K36" s="63"/>
      <c r="L36" s="45"/>
    </row>
    <row r="37" spans="1:12">
      <c r="A37" s="45"/>
      <c r="B37" s="73" t="s">
        <v>41</v>
      </c>
      <c r="C37" s="54"/>
      <c r="D37" s="54"/>
      <c r="E37" s="54"/>
      <c r="F37" s="47"/>
      <c r="G37" s="61">
        <f>+G36*0.25</f>
        <v>0</v>
      </c>
      <c r="H37" s="62"/>
      <c r="I37" s="54"/>
      <c r="J37" s="140"/>
      <c r="K37" s="63"/>
      <c r="L37" s="45"/>
    </row>
    <row r="38" spans="1:12" ht="15.75" thickBot="1">
      <c r="A38" s="45"/>
      <c r="B38" s="45"/>
      <c r="C38" s="54"/>
      <c r="D38" s="54"/>
      <c r="E38" s="47"/>
      <c r="F38" s="47"/>
      <c r="G38" s="54"/>
      <c r="H38" s="62"/>
      <c r="I38" s="54"/>
      <c r="J38" s="140"/>
      <c r="K38" s="63"/>
      <c r="L38" s="45"/>
    </row>
    <row r="39" spans="1:12" ht="15.75" thickBot="1">
      <c r="A39" s="45"/>
      <c r="B39" s="74" t="s">
        <v>42</v>
      </c>
      <c r="C39" s="75"/>
      <c r="D39" s="50"/>
      <c r="E39" s="50"/>
      <c r="F39" s="75"/>
      <c r="G39" s="47"/>
      <c r="H39" s="70">
        <f>+H31+H33</f>
        <v>141665578</v>
      </c>
      <c r="I39" s="54"/>
      <c r="J39" s="140"/>
      <c r="K39" s="63"/>
      <c r="L39" s="45"/>
    </row>
    <row r="40" spans="1:12">
      <c r="A40" s="45"/>
      <c r="B40" s="74"/>
      <c r="C40" s="75"/>
      <c r="D40" s="50"/>
      <c r="E40" s="50"/>
      <c r="F40" s="75"/>
      <c r="G40" s="47"/>
      <c r="H40" s="51"/>
      <c r="I40" s="54"/>
      <c r="J40" s="140"/>
      <c r="K40" s="63"/>
      <c r="L40" s="45"/>
    </row>
    <row r="41" spans="1:12" ht="15.75">
      <c r="A41" s="45"/>
      <c r="B41" s="71" t="s">
        <v>43</v>
      </c>
      <c r="C41" s="75"/>
      <c r="D41" s="50"/>
      <c r="E41" s="50"/>
      <c r="F41" s="75"/>
      <c r="G41" s="47"/>
      <c r="H41" s="72"/>
      <c r="I41" s="54"/>
      <c r="K41" s="52"/>
      <c r="L41" s="45"/>
    </row>
    <row r="42" spans="1:12" ht="15.75">
      <c r="A42" s="45"/>
      <c r="B42" s="76"/>
      <c r="C42" s="75"/>
      <c r="D42" s="50"/>
      <c r="E42" s="50"/>
      <c r="F42" s="75"/>
      <c r="G42" s="47"/>
      <c r="H42" s="56"/>
      <c r="I42" s="54"/>
      <c r="K42" s="52"/>
      <c r="L42" s="45"/>
    </row>
    <row r="43" spans="1:12" ht="15.75">
      <c r="A43" s="45"/>
      <c r="B43" s="76"/>
      <c r="C43" s="77" t="s">
        <v>44</v>
      </c>
      <c r="D43" s="78"/>
      <c r="F43" s="75"/>
      <c r="G43" s="47"/>
      <c r="H43" s="56"/>
      <c r="I43" s="54"/>
      <c r="K43" s="52"/>
      <c r="L43" s="45"/>
    </row>
    <row r="44" spans="1:12" ht="15.75">
      <c r="A44" s="45"/>
      <c r="B44" s="76"/>
      <c r="C44" s="79" t="s">
        <v>3</v>
      </c>
      <c r="D44" s="72"/>
      <c r="F44" s="75"/>
      <c r="G44" s="47"/>
      <c r="H44" s="56"/>
      <c r="I44" s="54"/>
      <c r="K44" s="52"/>
      <c r="L44" s="45"/>
    </row>
    <row r="45" spans="1:12" ht="15.75">
      <c r="A45" s="45"/>
      <c r="B45" s="76"/>
      <c r="C45" s="79" t="s">
        <v>4</v>
      </c>
      <c r="D45" s="60"/>
      <c r="F45" s="75"/>
      <c r="G45" s="47"/>
      <c r="H45" s="56"/>
      <c r="I45" s="54"/>
      <c r="K45" s="52"/>
      <c r="L45" s="45"/>
    </row>
    <row r="46" spans="1:12" ht="15.75">
      <c r="A46" s="45"/>
      <c r="B46" s="76"/>
      <c r="C46" s="79" t="s">
        <v>5</v>
      </c>
      <c r="D46" s="72">
        <f>+D44+D45</f>
        <v>0</v>
      </c>
      <c r="F46" s="75"/>
      <c r="G46" s="47"/>
      <c r="H46" s="56"/>
      <c r="I46" s="54"/>
      <c r="K46" s="52"/>
      <c r="L46" s="45"/>
    </row>
    <row r="47" spans="1:12" ht="15.75">
      <c r="A47" s="45"/>
      <c r="B47" s="76"/>
      <c r="C47" s="81">
        <v>0.5</v>
      </c>
      <c r="D47" s="72">
        <f>+D46/2</f>
        <v>0</v>
      </c>
      <c r="F47" s="75"/>
      <c r="G47" s="47"/>
      <c r="H47" s="56"/>
      <c r="I47" s="54"/>
      <c r="K47" s="52"/>
      <c r="L47" s="45"/>
    </row>
    <row r="48" spans="1:12" ht="16.5" thickBot="1">
      <c r="A48" s="45"/>
      <c r="B48" s="57"/>
      <c r="C48" s="78"/>
      <c r="D48" s="78"/>
      <c r="F48" s="75"/>
      <c r="G48" s="47"/>
      <c r="H48" s="67"/>
      <c r="I48" s="54"/>
      <c r="K48" s="52"/>
      <c r="L48" s="45"/>
    </row>
    <row r="49" spans="1:12" ht="15.75" thickBot="1">
      <c r="A49" s="45"/>
      <c r="B49" s="74" t="s">
        <v>42</v>
      </c>
      <c r="C49" s="75"/>
      <c r="D49" s="50"/>
      <c r="E49" s="50"/>
      <c r="F49" s="75"/>
      <c r="G49" s="47"/>
      <c r="H49" s="70">
        <f>+H39+H41</f>
        <v>141665578</v>
      </c>
      <c r="I49" s="54"/>
      <c r="K49" s="52"/>
      <c r="L49" s="45"/>
    </row>
    <row r="50" spans="1:12">
      <c r="A50" s="45"/>
      <c r="B50" s="74"/>
      <c r="C50" s="75"/>
      <c r="D50" s="50"/>
      <c r="E50" s="50"/>
      <c r="F50" s="75"/>
      <c r="G50" s="47"/>
      <c r="H50" s="51"/>
      <c r="I50" s="54"/>
      <c r="K50" s="52"/>
      <c r="L50" s="45"/>
    </row>
    <row r="51" spans="1:12" ht="15.75">
      <c r="A51" s="45"/>
      <c r="B51" s="82" t="s">
        <v>45</v>
      </c>
      <c r="C51" s="83"/>
      <c r="D51" s="83"/>
      <c r="G51" s="83"/>
      <c r="H51" s="80"/>
      <c r="I51" s="83"/>
      <c r="K51" s="63"/>
      <c r="L51" s="45"/>
    </row>
    <row r="52" spans="1:12" ht="15.75">
      <c r="A52" s="45"/>
      <c r="B52" s="84"/>
      <c r="C52" s="75"/>
      <c r="D52" s="50"/>
      <c r="E52" s="50"/>
      <c r="F52" s="75"/>
      <c r="G52" s="47"/>
      <c r="H52" s="51"/>
      <c r="I52" s="54"/>
      <c r="K52" s="85"/>
      <c r="L52" s="45"/>
    </row>
    <row r="53" spans="1:12" ht="15.75" thickBot="1">
      <c r="A53" s="45"/>
      <c r="B53" s="74"/>
      <c r="C53" s="75"/>
      <c r="D53" s="50"/>
      <c r="E53" s="50"/>
      <c r="F53" s="75"/>
      <c r="G53" s="47"/>
      <c r="H53" s="51"/>
      <c r="I53" s="54"/>
      <c r="K53" s="85"/>
      <c r="L53" s="45"/>
    </row>
    <row r="54" spans="1:12" ht="21.75" thickBot="1">
      <c r="A54" s="45"/>
      <c r="B54" s="68" t="s">
        <v>46</v>
      </c>
      <c r="C54" s="47"/>
      <c r="D54" s="54"/>
      <c r="E54" s="69"/>
      <c r="F54" s="47"/>
      <c r="G54" s="47"/>
      <c r="H54" s="70">
        <f>+H49+H51</f>
        <v>141665578</v>
      </c>
      <c r="I54" s="54"/>
      <c r="K54" s="52"/>
      <c r="L54" s="45"/>
    </row>
    <row r="55" spans="1:12" ht="21.75" thickBot="1">
      <c r="A55" s="45"/>
      <c r="B55" s="68" t="s">
        <v>11</v>
      </c>
      <c r="C55" s="75"/>
      <c r="D55" s="50"/>
      <c r="E55" s="50"/>
      <c r="F55" s="75"/>
      <c r="G55" s="86">
        <v>0.25</v>
      </c>
      <c r="H55" s="70">
        <f>+H54*G55</f>
        <v>35416394.5</v>
      </c>
      <c r="I55" s="62"/>
      <c r="K55" s="85"/>
      <c r="L55" s="45"/>
    </row>
    <row r="56" spans="1:12" ht="15.75">
      <c r="A56" s="45"/>
      <c r="B56" s="57"/>
      <c r="C56" s="47"/>
      <c r="D56" s="54"/>
      <c r="E56" s="54"/>
      <c r="F56" s="47"/>
      <c r="G56" s="47"/>
      <c r="H56" s="54"/>
      <c r="I56" s="54"/>
      <c r="J56" s="62"/>
      <c r="K56" s="63"/>
      <c r="L56" s="45"/>
    </row>
    <row r="57" spans="1:12" ht="15.75">
      <c r="A57" s="45"/>
      <c r="B57" s="82" t="s">
        <v>57</v>
      </c>
      <c r="C57" s="83"/>
      <c r="D57" s="83"/>
      <c r="G57" s="83"/>
      <c r="H57" s="54"/>
      <c r="I57" s="54"/>
      <c r="J57" s="62"/>
      <c r="K57" s="63"/>
      <c r="L57" s="45"/>
    </row>
    <row r="58" spans="1:12">
      <c r="A58" s="45"/>
      <c r="B58" s="97" t="s">
        <v>59</v>
      </c>
      <c r="C58" s="83"/>
      <c r="D58" s="83"/>
      <c r="G58" s="83"/>
      <c r="H58" s="80"/>
      <c r="I58" s="54"/>
      <c r="J58" s="62"/>
      <c r="K58" s="63"/>
      <c r="L58" s="45"/>
    </row>
    <row r="59" spans="1:12" ht="15.75" thickBot="1">
      <c r="A59" s="45"/>
      <c r="B59" s="97" t="s">
        <v>59</v>
      </c>
      <c r="C59" s="83"/>
      <c r="D59" s="83"/>
      <c r="G59" s="83"/>
      <c r="H59" s="104"/>
      <c r="I59" s="54"/>
      <c r="J59" s="62"/>
      <c r="K59" s="63"/>
      <c r="L59" s="45"/>
    </row>
    <row r="60" spans="1:12" ht="15.75" thickBot="1">
      <c r="A60" s="45"/>
      <c r="B60" s="74" t="s">
        <v>58</v>
      </c>
      <c r="C60" s="75"/>
      <c r="D60" s="50"/>
      <c r="E60" s="50"/>
      <c r="F60" s="75"/>
      <c r="G60" s="86"/>
      <c r="H60" s="70">
        <f>+H55+H58+H59</f>
        <v>35416394.5</v>
      </c>
      <c r="I60" s="54"/>
      <c r="J60" s="62"/>
      <c r="K60" s="63"/>
      <c r="L60" s="45"/>
    </row>
    <row r="61" spans="1:12" ht="15.75">
      <c r="A61" s="45"/>
      <c r="B61" s="57"/>
      <c r="C61" s="47"/>
      <c r="D61" s="54"/>
      <c r="E61" s="54"/>
      <c r="F61" s="47"/>
      <c r="G61" s="47"/>
      <c r="H61" s="54"/>
      <c r="I61" s="54"/>
      <c r="J61" s="62"/>
      <c r="K61" s="63"/>
      <c r="L61" s="45"/>
    </row>
    <row r="62" spans="1:12" ht="15.75" thickBot="1">
      <c r="A62" s="45"/>
      <c r="B62" s="46" t="s">
        <v>47</v>
      </c>
      <c r="C62" s="47"/>
      <c r="D62" s="54"/>
      <c r="E62" s="54"/>
      <c r="F62" s="47"/>
      <c r="G62" s="47"/>
      <c r="H62" s="54"/>
      <c r="I62" s="54"/>
      <c r="J62" s="62"/>
      <c r="K62" s="63"/>
      <c r="L62" s="45"/>
    </row>
    <row r="63" spans="1:12" ht="15.75" thickBot="1">
      <c r="A63" s="45"/>
      <c r="B63" s="45" t="s">
        <v>2</v>
      </c>
      <c r="C63" s="54"/>
      <c r="D63" s="54"/>
      <c r="E63" s="54"/>
      <c r="F63" s="47"/>
      <c r="G63" s="70">
        <f>+G29</f>
        <v>0</v>
      </c>
      <c r="H63" s="54"/>
      <c r="I63" s="54"/>
      <c r="J63" s="62"/>
      <c r="K63" s="63"/>
      <c r="L63" s="45"/>
    </row>
    <row r="64" spans="1:12" ht="16.5" thickBot="1">
      <c r="A64" s="45"/>
      <c r="B64" s="84" t="s">
        <v>48</v>
      </c>
      <c r="C64" s="47"/>
      <c r="D64" s="54"/>
      <c r="E64" s="54"/>
      <c r="F64" s="86"/>
      <c r="G64" s="70">
        <f>+G63</f>
        <v>0</v>
      </c>
      <c r="H64" s="54"/>
      <c r="I64" s="54"/>
      <c r="J64" s="62"/>
      <c r="K64" s="63"/>
      <c r="L64" s="45"/>
    </row>
    <row r="65" spans="1:12" ht="15.75">
      <c r="A65" s="45"/>
      <c r="B65" s="84" t="s">
        <v>49</v>
      </c>
      <c r="C65" s="47"/>
      <c r="D65" s="54"/>
      <c r="E65" s="54"/>
      <c r="F65" s="87">
        <v>0.4</v>
      </c>
      <c r="G65" s="72">
        <f>+G64*F65</f>
        <v>0</v>
      </c>
      <c r="H65" s="54"/>
      <c r="I65" s="54"/>
      <c r="J65" s="62"/>
      <c r="K65" s="63"/>
      <c r="L65" s="45"/>
    </row>
    <row r="66" spans="1:12" ht="15.75">
      <c r="A66" s="45"/>
      <c r="B66" s="57"/>
      <c r="C66" s="47"/>
      <c r="D66" s="54"/>
      <c r="E66" s="54"/>
      <c r="F66" s="47"/>
      <c r="G66" s="47"/>
      <c r="H66" s="54"/>
      <c r="I66" s="54"/>
      <c r="J66" s="62"/>
      <c r="K66" s="63"/>
      <c r="L66" s="45"/>
    </row>
    <row r="67" spans="1:12" ht="15.75">
      <c r="A67" s="45"/>
      <c r="B67" s="91"/>
      <c r="C67" s="47"/>
      <c r="D67" s="54"/>
      <c r="E67" s="54"/>
      <c r="F67" s="54"/>
      <c r="G67" s="54"/>
      <c r="H67" s="54"/>
      <c r="I67" s="54"/>
      <c r="J67" s="62"/>
      <c r="K67" s="63"/>
      <c r="L67" s="45"/>
    </row>
    <row r="68" spans="1:12">
      <c r="A68" s="45"/>
      <c r="B68" s="92" t="s">
        <v>54</v>
      </c>
      <c r="C68" s="47"/>
      <c r="D68" s="54"/>
      <c r="E68" s="54"/>
      <c r="F68" s="54"/>
      <c r="G68" s="54"/>
      <c r="H68" s="54"/>
      <c r="I68" s="54"/>
      <c r="J68" s="62"/>
      <c r="K68" s="63"/>
      <c r="L68" s="45"/>
    </row>
    <row r="69" spans="1:12" ht="15.75" customHeight="1">
      <c r="A69" s="45"/>
      <c r="B69" s="433" t="s">
        <v>55</v>
      </c>
      <c r="C69" s="434"/>
      <c r="D69" s="434"/>
      <c r="E69" s="434"/>
      <c r="F69" s="434"/>
      <c r="G69" s="434"/>
      <c r="H69" s="434"/>
      <c r="I69" s="434"/>
      <c r="J69" s="434"/>
      <c r="K69" s="435"/>
      <c r="L69" s="45"/>
    </row>
    <row r="70" spans="1:12" ht="15.75" thickBot="1">
      <c r="A70" s="45"/>
      <c r="B70" s="436"/>
      <c r="C70" s="437"/>
      <c r="D70" s="437"/>
      <c r="E70" s="437"/>
      <c r="F70" s="437"/>
      <c r="G70" s="437"/>
      <c r="H70" s="437"/>
      <c r="I70" s="437"/>
      <c r="J70" s="437"/>
      <c r="K70" s="438"/>
      <c r="L70" s="45"/>
    </row>
  </sheetData>
  <mergeCells count="2">
    <mergeCell ref="B69:K70"/>
    <mergeCell ref="B2:K2"/>
  </mergeCell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40" zoomScale="142" zoomScaleNormal="142" workbookViewId="0">
      <selection activeCell="C115" sqref="C115"/>
    </sheetView>
  </sheetViews>
  <sheetFormatPr baseColWidth="10" defaultRowHeight="15"/>
  <cols>
    <col min="2" max="2" width="17.7109375" customWidth="1"/>
    <col min="4" max="4" width="21.140625" customWidth="1"/>
  </cols>
  <sheetData>
    <row r="1" spans="1:10">
      <c r="A1" s="150" t="s">
        <v>170</v>
      </c>
      <c r="B1" s="151"/>
      <c r="C1" s="152"/>
      <c r="D1" s="151"/>
      <c r="E1" s="151"/>
      <c r="F1" s="151"/>
      <c r="G1" s="151"/>
      <c r="H1" s="169"/>
      <c r="I1" s="151"/>
      <c r="J1" s="151"/>
    </row>
    <row r="2" spans="1:10">
      <c r="A2" s="153" t="s">
        <v>171</v>
      </c>
      <c r="B2" s="154"/>
      <c r="C2" s="155"/>
      <c r="D2" s="154"/>
      <c r="E2" s="154"/>
      <c r="F2" s="154"/>
      <c r="G2" s="154"/>
      <c r="H2" s="170"/>
      <c r="I2" s="154"/>
      <c r="J2" s="154"/>
    </row>
    <row r="3" spans="1:10">
      <c r="A3" s="153" t="s">
        <v>172</v>
      </c>
      <c r="B3" s="154"/>
      <c r="C3" s="155"/>
      <c r="D3" s="154"/>
      <c r="E3" s="154"/>
      <c r="F3" s="154"/>
      <c r="G3" s="154"/>
      <c r="H3" s="170"/>
      <c r="I3" s="154"/>
      <c r="J3" s="154"/>
    </row>
    <row r="4" spans="1:10">
      <c r="A4" s="153" t="s">
        <v>173</v>
      </c>
      <c r="B4" s="154"/>
      <c r="C4" s="155"/>
      <c r="D4" s="154"/>
      <c r="E4" s="154"/>
      <c r="F4" s="154"/>
      <c r="G4" s="154"/>
      <c r="H4" s="170"/>
      <c r="I4" s="154"/>
      <c r="J4" s="154"/>
    </row>
    <row r="5" spans="1:10">
      <c r="A5" s="153"/>
      <c r="B5" s="154"/>
      <c r="C5" s="155"/>
      <c r="D5" s="154"/>
      <c r="E5" s="154"/>
      <c r="F5" s="154"/>
      <c r="G5" s="154"/>
      <c r="H5" s="170"/>
      <c r="I5" s="154"/>
      <c r="J5" s="154"/>
    </row>
    <row r="6" spans="1:10">
      <c r="A6" s="171" t="s">
        <v>176</v>
      </c>
      <c r="B6" s="157"/>
      <c r="C6" s="157"/>
      <c r="D6" s="157"/>
      <c r="E6" s="157"/>
      <c r="F6" s="157"/>
      <c r="G6" s="154"/>
      <c r="H6" s="172"/>
    </row>
    <row r="7" spans="1:10">
      <c r="A7" s="153" t="s">
        <v>177</v>
      </c>
      <c r="B7" s="154"/>
      <c r="C7" s="154"/>
      <c r="D7" s="154"/>
      <c r="E7" s="154"/>
      <c r="F7" s="154"/>
      <c r="G7" s="154"/>
      <c r="H7" s="172"/>
    </row>
    <row r="8" spans="1:10">
      <c r="A8" s="153" t="s">
        <v>178</v>
      </c>
      <c r="B8" s="154"/>
      <c r="C8" s="154"/>
      <c r="D8" s="154"/>
      <c r="F8" s="154"/>
      <c r="G8" s="154"/>
      <c r="H8" s="172"/>
    </row>
    <row r="9" spans="1:10">
      <c r="A9" s="153"/>
      <c r="B9" s="154"/>
      <c r="D9" t="s">
        <v>189</v>
      </c>
      <c r="F9">
        <v>1</v>
      </c>
      <c r="H9" s="172"/>
      <c r="J9" s="154"/>
    </row>
    <row r="10" spans="1:10">
      <c r="A10" s="153"/>
      <c r="B10" s="154"/>
      <c r="C10" s="154"/>
      <c r="D10" s="154" t="s">
        <v>269</v>
      </c>
      <c r="E10" s="154"/>
      <c r="F10" s="154"/>
      <c r="G10" s="154"/>
      <c r="H10" s="172"/>
    </row>
    <row r="11" spans="1:10">
      <c r="A11" s="153"/>
      <c r="B11" s="154"/>
      <c r="C11" s="154"/>
      <c r="D11" s="154"/>
      <c r="E11" s="154"/>
      <c r="F11" s="154"/>
      <c r="G11" s="154"/>
      <c r="H11" s="170"/>
      <c r="I11" s="154"/>
      <c r="J11" s="154"/>
    </row>
    <row r="12" spans="1:10">
      <c r="A12" s="159" t="s">
        <v>181</v>
      </c>
      <c r="B12" s="154"/>
      <c r="C12" s="154"/>
      <c r="D12" s="154"/>
      <c r="E12" s="154" t="s">
        <v>174</v>
      </c>
      <c r="F12" s="154"/>
      <c r="G12" s="154"/>
      <c r="H12" s="172"/>
      <c r="J12" s="154"/>
    </row>
    <row r="13" spans="1:10">
      <c r="A13" s="153" t="s">
        <v>183</v>
      </c>
      <c r="B13" s="154"/>
      <c r="C13" s="154"/>
      <c r="D13" s="154"/>
      <c r="E13" s="154"/>
      <c r="F13" s="154"/>
      <c r="G13" s="154"/>
      <c r="H13" s="170"/>
      <c r="I13" s="154"/>
      <c r="J13" s="154"/>
    </row>
    <row r="14" spans="1:10">
      <c r="A14" s="153" t="s">
        <v>182</v>
      </c>
      <c r="B14" s="154"/>
      <c r="C14" s="154"/>
      <c r="D14" s="154"/>
      <c r="E14" s="154"/>
      <c r="F14" s="154"/>
      <c r="G14" s="154"/>
      <c r="H14" s="170"/>
      <c r="I14" s="154"/>
      <c r="J14" s="154"/>
    </row>
    <row r="15" spans="1:10">
      <c r="A15" s="153"/>
      <c r="B15" s="154"/>
      <c r="C15" s="154"/>
      <c r="D15" s="154"/>
      <c r="E15" s="154"/>
      <c r="F15" s="154"/>
      <c r="G15" s="154"/>
      <c r="H15" s="170"/>
      <c r="I15" s="154"/>
      <c r="J15" s="154"/>
    </row>
    <row r="16" spans="1:10" ht="15" customHeight="1">
      <c r="A16" s="173" t="s">
        <v>185</v>
      </c>
      <c r="B16" s="164"/>
      <c r="C16" s="165"/>
      <c r="D16" s="165"/>
      <c r="E16" s="166"/>
      <c r="F16" s="160"/>
      <c r="G16" s="154"/>
      <c r="H16" s="170"/>
      <c r="I16" s="154"/>
      <c r="J16" s="154"/>
    </row>
    <row r="17" spans="1:10">
      <c r="A17" s="537" t="s">
        <v>184</v>
      </c>
      <c r="B17" s="538" t="s">
        <v>160</v>
      </c>
      <c r="C17" s="539" t="s">
        <v>186</v>
      </c>
      <c r="D17" s="539"/>
      <c r="E17" s="168"/>
      <c r="F17" s="161"/>
      <c r="G17" s="154"/>
      <c r="H17" s="174"/>
      <c r="I17" s="158"/>
      <c r="J17" s="154"/>
    </row>
    <row r="18" spans="1:10" ht="26.25" customHeight="1">
      <c r="A18" s="537"/>
      <c r="B18" s="538"/>
      <c r="C18" s="163" t="s">
        <v>187</v>
      </c>
      <c r="D18" s="163" t="s">
        <v>188</v>
      </c>
      <c r="E18" s="163" t="s">
        <v>175</v>
      </c>
      <c r="F18" s="162"/>
      <c r="G18" s="154"/>
      <c r="H18" s="170"/>
      <c r="I18" s="154"/>
      <c r="J18" s="154"/>
    </row>
    <row r="19" spans="1:10">
      <c r="A19" s="175">
        <f>+F12</f>
        <v>0</v>
      </c>
      <c r="B19" s="94">
        <f>+'DJ 1923'!G93</f>
        <v>127499020.2</v>
      </c>
      <c r="C19" s="94">
        <f>+'DJ 1923'!H93</f>
        <v>31874755.050000001</v>
      </c>
      <c r="D19" s="167">
        <f>+'DJ 1923'!I93</f>
        <v>0</v>
      </c>
      <c r="E19" s="269">
        <f>+'DJ 1923'!J93</f>
        <v>0</v>
      </c>
      <c r="F19" s="154"/>
      <c r="G19" s="154"/>
      <c r="H19" s="170"/>
      <c r="I19" s="154"/>
      <c r="J19" s="154"/>
    </row>
    <row r="20" spans="1:10">
      <c r="A20" s="153"/>
      <c r="B20" s="154"/>
      <c r="C20" s="154"/>
      <c r="D20" s="154"/>
      <c r="E20" s="154"/>
      <c r="F20" s="154"/>
      <c r="G20" s="154"/>
      <c r="H20" s="170"/>
      <c r="I20" s="154"/>
      <c r="J20" s="154"/>
    </row>
    <row r="21" spans="1:10">
      <c r="A21" s="153" t="s">
        <v>190</v>
      </c>
      <c r="B21" s="154"/>
      <c r="C21" s="154"/>
      <c r="D21" s="154"/>
      <c r="E21" s="154"/>
      <c r="F21" s="154"/>
      <c r="G21" s="154"/>
      <c r="H21" s="170"/>
      <c r="I21" s="154"/>
      <c r="J21" s="154"/>
    </row>
    <row r="22" spans="1:10">
      <c r="A22" s="153"/>
      <c r="B22" s="154"/>
      <c r="C22" s="154"/>
      <c r="D22" s="154"/>
      <c r="E22" s="154"/>
      <c r="F22" s="154"/>
      <c r="G22" s="154"/>
      <c r="H22" s="170"/>
      <c r="I22" s="154"/>
      <c r="J22" s="154"/>
    </row>
    <row r="23" spans="1:10" ht="15.75" thickBot="1">
      <c r="A23" s="176"/>
      <c r="B23" s="177"/>
      <c r="C23" s="177"/>
      <c r="D23" s="177"/>
      <c r="E23" s="177"/>
      <c r="F23" s="177"/>
      <c r="G23" s="177"/>
      <c r="H23" s="178"/>
      <c r="I23" s="154"/>
      <c r="J23" s="154"/>
    </row>
    <row r="24" spans="1:10" ht="15.75" thickBot="1">
      <c r="A24" s="176"/>
      <c r="B24" s="177"/>
      <c r="C24" s="177"/>
      <c r="D24" s="177"/>
      <c r="E24" s="177"/>
      <c r="F24" s="177"/>
      <c r="G24" s="177"/>
      <c r="H24" s="178"/>
    </row>
    <row r="25" spans="1:10">
      <c r="A25" s="150" t="s">
        <v>170</v>
      </c>
      <c r="B25" s="151"/>
      <c r="C25" s="270">
        <f>+$C1</f>
        <v>0</v>
      </c>
      <c r="D25" s="151"/>
      <c r="E25" s="151"/>
      <c r="F25" s="151"/>
      <c r="G25" s="151"/>
      <c r="H25" s="169"/>
    </row>
    <row r="26" spans="1:10">
      <c r="A26" s="153" t="s">
        <v>171</v>
      </c>
      <c r="B26" s="154"/>
      <c r="C26" s="154">
        <f>+$C2</f>
        <v>0</v>
      </c>
      <c r="D26" s="154"/>
      <c r="E26" s="154"/>
      <c r="F26" s="154"/>
      <c r="G26" s="154"/>
      <c r="H26" s="170"/>
    </row>
    <row r="27" spans="1:10">
      <c r="A27" s="153" t="s">
        <v>172</v>
      </c>
      <c r="B27" s="154"/>
      <c r="C27" s="154">
        <f>+$C3</f>
        <v>0</v>
      </c>
      <c r="D27" s="154"/>
      <c r="E27" s="154"/>
      <c r="F27" s="154"/>
      <c r="G27" s="154"/>
      <c r="H27" s="170"/>
    </row>
    <row r="28" spans="1:10">
      <c r="A28" s="153" t="s">
        <v>173</v>
      </c>
      <c r="B28" s="154"/>
      <c r="C28" s="154">
        <f>+$C4</f>
        <v>0</v>
      </c>
      <c r="D28" s="154"/>
      <c r="E28" s="154"/>
      <c r="F28" s="154"/>
      <c r="G28" s="154"/>
      <c r="H28" s="170"/>
    </row>
    <row r="29" spans="1:10">
      <c r="A29" s="153"/>
      <c r="B29" s="154"/>
      <c r="C29" s="155"/>
      <c r="D29" s="154"/>
      <c r="E29" s="154"/>
      <c r="F29" s="154"/>
      <c r="G29" s="154"/>
      <c r="H29" s="170"/>
    </row>
    <row r="30" spans="1:10">
      <c r="A30" s="171" t="s">
        <v>176</v>
      </c>
      <c r="B30" s="157"/>
      <c r="C30" s="157"/>
      <c r="D30" s="157"/>
      <c r="E30" s="157"/>
      <c r="F30" s="157"/>
      <c r="G30" s="154"/>
      <c r="H30" s="172"/>
    </row>
    <row r="31" spans="1:10">
      <c r="A31" s="153" t="s">
        <v>177</v>
      </c>
      <c r="B31" s="154"/>
      <c r="C31" s="154"/>
      <c r="D31" s="154"/>
      <c r="E31" s="154"/>
      <c r="F31" s="154"/>
      <c r="G31" s="154"/>
      <c r="H31" s="172"/>
    </row>
    <row r="32" spans="1:10">
      <c r="A32" s="153" t="s">
        <v>178</v>
      </c>
      <c r="B32" s="154"/>
      <c r="C32" s="154"/>
      <c r="D32" s="154"/>
      <c r="F32" s="154"/>
      <c r="G32" s="154"/>
      <c r="H32" s="172"/>
    </row>
    <row r="33" spans="1:8">
      <c r="A33" s="153"/>
      <c r="B33" s="154"/>
      <c r="D33" t="s">
        <v>189</v>
      </c>
      <c r="F33">
        <f>+F9+1</f>
        <v>2</v>
      </c>
      <c r="H33" s="172"/>
    </row>
    <row r="34" spans="1:8">
      <c r="A34" s="153"/>
      <c r="B34" s="154"/>
      <c r="C34" s="154"/>
      <c r="D34" s="154" t="s">
        <v>269</v>
      </c>
      <c r="E34" s="154"/>
      <c r="F34" s="154"/>
      <c r="G34" s="154"/>
      <c r="H34" s="172"/>
    </row>
    <row r="35" spans="1:8">
      <c r="A35" s="153"/>
      <c r="B35" s="154"/>
      <c r="C35" s="154"/>
      <c r="D35" s="154"/>
      <c r="E35" s="154"/>
      <c r="F35" s="154"/>
      <c r="G35" s="154"/>
      <c r="H35" s="170"/>
    </row>
    <row r="36" spans="1:8">
      <c r="A36" s="159" t="s">
        <v>181</v>
      </c>
      <c r="B36" s="154"/>
      <c r="C36" s="154"/>
      <c r="D36" s="154"/>
      <c r="E36" s="154" t="s">
        <v>174</v>
      </c>
      <c r="F36" s="154"/>
      <c r="G36" s="154"/>
      <c r="H36" s="172"/>
    </row>
    <row r="37" spans="1:8">
      <c r="A37" s="153" t="s">
        <v>183</v>
      </c>
      <c r="B37" s="154"/>
      <c r="C37" s="154"/>
      <c r="D37" s="154"/>
      <c r="E37" s="154"/>
      <c r="F37" s="154"/>
      <c r="G37" s="154"/>
      <c r="H37" s="170"/>
    </row>
    <row r="38" spans="1:8">
      <c r="A38" s="153" t="s">
        <v>182</v>
      </c>
      <c r="B38" s="154"/>
      <c r="C38" s="154"/>
      <c r="D38" s="154"/>
      <c r="E38" s="154"/>
      <c r="F38" s="154"/>
      <c r="G38" s="154"/>
      <c r="H38" s="170"/>
    </row>
    <row r="39" spans="1:8">
      <c r="A39" s="153"/>
      <c r="B39" s="154"/>
      <c r="C39" s="154"/>
      <c r="D39" s="154"/>
      <c r="E39" s="154"/>
      <c r="F39" s="154"/>
      <c r="G39" s="154"/>
      <c r="H39" s="170"/>
    </row>
    <row r="40" spans="1:8">
      <c r="A40" s="173" t="s">
        <v>185</v>
      </c>
      <c r="B40" s="164"/>
      <c r="C40" s="165"/>
      <c r="D40" s="165"/>
      <c r="E40" s="166"/>
      <c r="F40" s="160"/>
      <c r="G40" s="154"/>
      <c r="H40" s="170"/>
    </row>
    <row r="41" spans="1:8">
      <c r="A41" s="537" t="s">
        <v>184</v>
      </c>
      <c r="B41" s="538" t="s">
        <v>160</v>
      </c>
      <c r="C41" s="539" t="s">
        <v>186</v>
      </c>
      <c r="D41" s="539"/>
      <c r="E41" s="168"/>
      <c r="F41" s="161"/>
      <c r="G41" s="154"/>
      <c r="H41" s="174"/>
    </row>
    <row r="42" spans="1:8" ht="16.5">
      <c r="A42" s="537"/>
      <c r="B42" s="538"/>
      <c r="C42" s="163" t="s">
        <v>187</v>
      </c>
      <c r="D42" s="163" t="s">
        <v>188</v>
      </c>
      <c r="E42" s="163" t="s">
        <v>175</v>
      </c>
      <c r="F42" s="162"/>
      <c r="G42" s="154"/>
      <c r="H42" s="170"/>
    </row>
    <row r="43" spans="1:8">
      <c r="A43" s="175">
        <f>+F36</f>
        <v>0</v>
      </c>
      <c r="B43" s="94">
        <f>+'DJ 1923'!G94</f>
        <v>14166557.800000001</v>
      </c>
      <c r="C43" s="94">
        <f>+'DJ 1923'!H94</f>
        <v>3541639.45</v>
      </c>
      <c r="D43" s="167">
        <f>+'DJ 1923'!I94</f>
        <v>0</v>
      </c>
      <c r="E43" s="269">
        <f>+'DJ 1923'!J94</f>
        <v>0</v>
      </c>
      <c r="F43" s="154"/>
      <c r="G43" s="154"/>
      <c r="H43" s="170"/>
    </row>
    <row r="44" spans="1:8">
      <c r="A44" s="153"/>
      <c r="B44" s="154"/>
      <c r="C44" s="154"/>
      <c r="D44" s="154"/>
      <c r="E44" s="154"/>
      <c r="F44" s="154"/>
      <c r="G44" s="154"/>
      <c r="H44" s="170"/>
    </row>
    <row r="45" spans="1:8">
      <c r="A45" s="153" t="s">
        <v>190</v>
      </c>
      <c r="B45" s="154"/>
      <c r="C45" s="154"/>
      <c r="D45" s="154"/>
      <c r="E45" s="154"/>
      <c r="F45" s="154"/>
      <c r="G45" s="154"/>
      <c r="H45" s="170"/>
    </row>
    <row r="46" spans="1:8">
      <c r="A46" s="153"/>
      <c r="B46" s="154"/>
      <c r="C46" s="154"/>
      <c r="D46" s="154"/>
      <c r="E46" s="154"/>
      <c r="F46" s="154"/>
      <c r="G46" s="154"/>
      <c r="H46" s="170"/>
    </row>
    <row r="47" spans="1:8" ht="15.75" thickBot="1">
      <c r="A47" s="176"/>
      <c r="B47" s="177"/>
      <c r="C47" s="177"/>
      <c r="D47" s="177"/>
      <c r="E47" s="177"/>
      <c r="F47" s="177"/>
      <c r="G47" s="177"/>
      <c r="H47" s="178"/>
    </row>
    <row r="48" spans="1:8" ht="15.75" thickBot="1"/>
    <row r="49" spans="1:8">
      <c r="A49" s="150" t="s">
        <v>170</v>
      </c>
      <c r="B49" s="151"/>
      <c r="C49" s="270">
        <f>+$C25</f>
        <v>0</v>
      </c>
      <c r="D49" s="151"/>
      <c r="E49" s="151"/>
      <c r="F49" s="151"/>
      <c r="G49" s="151"/>
      <c r="H49" s="169"/>
    </row>
    <row r="50" spans="1:8">
      <c r="A50" s="153" t="s">
        <v>171</v>
      </c>
      <c r="B50" s="154"/>
      <c r="C50" s="154">
        <f>+$C26</f>
        <v>0</v>
      </c>
      <c r="D50" s="154"/>
      <c r="E50" s="154"/>
      <c r="F50" s="154"/>
      <c r="G50" s="154"/>
      <c r="H50" s="170"/>
    </row>
    <row r="51" spans="1:8">
      <c r="A51" s="153" t="s">
        <v>172</v>
      </c>
      <c r="B51" s="154"/>
      <c r="C51" s="154">
        <f>+$C27</f>
        <v>0</v>
      </c>
      <c r="D51" s="154"/>
      <c r="E51" s="154"/>
      <c r="F51" s="154"/>
      <c r="G51" s="154"/>
      <c r="H51" s="170"/>
    </row>
    <row r="52" spans="1:8">
      <c r="A52" s="153" t="s">
        <v>173</v>
      </c>
      <c r="B52" s="154"/>
      <c r="C52" s="154">
        <f>+$C28</f>
        <v>0</v>
      </c>
      <c r="D52" s="154"/>
      <c r="E52" s="154"/>
      <c r="F52" s="154"/>
      <c r="G52" s="154"/>
      <c r="H52" s="170"/>
    </row>
    <row r="53" spans="1:8">
      <c r="A53" s="153"/>
      <c r="B53" s="154"/>
      <c r="C53" s="155"/>
      <c r="D53" s="154"/>
      <c r="E53" s="154"/>
      <c r="F53" s="154"/>
      <c r="G53" s="154"/>
      <c r="H53" s="170"/>
    </row>
    <row r="54" spans="1:8">
      <c r="A54" s="171" t="s">
        <v>176</v>
      </c>
      <c r="B54" s="157"/>
      <c r="C54" s="157"/>
      <c r="D54" s="157"/>
      <c r="E54" s="157"/>
      <c r="F54" s="157"/>
      <c r="G54" s="154"/>
      <c r="H54" s="172"/>
    </row>
    <row r="55" spans="1:8">
      <c r="A55" s="153" t="s">
        <v>177</v>
      </c>
      <c r="B55" s="154"/>
      <c r="C55" s="154"/>
      <c r="D55" s="154"/>
      <c r="E55" s="154"/>
      <c r="F55" s="154"/>
      <c r="G55" s="154"/>
      <c r="H55" s="172"/>
    </row>
    <row r="56" spans="1:8">
      <c r="A56" s="153" t="s">
        <v>178</v>
      </c>
      <c r="B56" s="154"/>
      <c r="C56" s="154"/>
      <c r="D56" s="154"/>
      <c r="F56" s="154"/>
      <c r="G56" s="154"/>
      <c r="H56" s="172"/>
    </row>
    <row r="57" spans="1:8">
      <c r="A57" s="153"/>
      <c r="B57" s="154"/>
      <c r="D57" t="s">
        <v>189</v>
      </c>
      <c r="F57">
        <f>+F33+1</f>
        <v>3</v>
      </c>
      <c r="H57" s="172"/>
    </row>
    <row r="58" spans="1:8">
      <c r="A58" s="153"/>
      <c r="B58" s="154"/>
      <c r="C58" s="154"/>
      <c r="D58" s="154" t="s">
        <v>269</v>
      </c>
      <c r="E58" s="154"/>
      <c r="F58" s="154"/>
      <c r="G58" s="154"/>
      <c r="H58" s="172"/>
    </row>
    <row r="59" spans="1:8">
      <c r="A59" s="153"/>
      <c r="B59" s="154"/>
      <c r="C59" s="154"/>
      <c r="D59" s="154"/>
      <c r="E59" s="154"/>
      <c r="F59" s="154"/>
      <c r="G59" s="154"/>
      <c r="H59" s="170"/>
    </row>
    <row r="60" spans="1:8">
      <c r="A60" s="159" t="s">
        <v>181</v>
      </c>
      <c r="B60" s="154"/>
      <c r="C60" s="154"/>
      <c r="D60" s="154"/>
      <c r="E60" s="154" t="s">
        <v>174</v>
      </c>
      <c r="F60" s="154"/>
      <c r="G60" s="154"/>
      <c r="H60" s="172"/>
    </row>
    <row r="61" spans="1:8">
      <c r="A61" s="153" t="s">
        <v>183</v>
      </c>
      <c r="B61" s="154"/>
      <c r="C61" s="154"/>
      <c r="D61" s="154"/>
      <c r="E61" s="154"/>
      <c r="F61" s="154"/>
      <c r="G61" s="154"/>
      <c r="H61" s="170"/>
    </row>
    <row r="62" spans="1:8">
      <c r="A62" s="153" t="s">
        <v>182</v>
      </c>
      <c r="B62" s="154"/>
      <c r="C62" s="154"/>
      <c r="D62" s="154"/>
      <c r="E62" s="154"/>
      <c r="F62" s="154"/>
      <c r="G62" s="154"/>
      <c r="H62" s="170"/>
    </row>
    <row r="63" spans="1:8">
      <c r="A63" s="153"/>
      <c r="B63" s="154"/>
      <c r="C63" s="154"/>
      <c r="D63" s="154"/>
      <c r="E63" s="154"/>
      <c r="F63" s="154"/>
      <c r="G63" s="154"/>
      <c r="H63" s="170"/>
    </row>
    <row r="64" spans="1:8">
      <c r="A64" s="173" t="s">
        <v>185</v>
      </c>
      <c r="B64" s="164"/>
      <c r="C64" s="165"/>
      <c r="D64" s="165"/>
      <c r="E64" s="166"/>
      <c r="F64" s="160"/>
      <c r="G64" s="154"/>
      <c r="H64" s="170"/>
    </row>
    <row r="65" spans="1:8">
      <c r="A65" s="537" t="s">
        <v>184</v>
      </c>
      <c r="B65" s="538" t="s">
        <v>160</v>
      </c>
      <c r="C65" s="539" t="s">
        <v>186</v>
      </c>
      <c r="D65" s="539"/>
      <c r="E65" s="168"/>
      <c r="F65" s="161"/>
      <c r="G65" s="154"/>
      <c r="H65" s="174"/>
    </row>
    <row r="66" spans="1:8" ht="16.5">
      <c r="A66" s="537"/>
      <c r="B66" s="538"/>
      <c r="C66" s="163" t="s">
        <v>187</v>
      </c>
      <c r="D66" s="163" t="s">
        <v>188</v>
      </c>
      <c r="E66" s="163" t="s">
        <v>175</v>
      </c>
      <c r="F66" s="162"/>
      <c r="G66" s="154"/>
      <c r="H66" s="170"/>
    </row>
    <row r="67" spans="1:8">
      <c r="A67" s="175">
        <f>+F60</f>
        <v>0</v>
      </c>
      <c r="B67" s="94">
        <f>+'DJ 1923'!G95</f>
        <v>0</v>
      </c>
      <c r="C67" s="94">
        <f>+'DJ 1923'!H95</f>
        <v>0</v>
      </c>
      <c r="D67" s="167">
        <f>+'DJ 1923'!I95</f>
        <v>0</v>
      </c>
      <c r="E67" s="269">
        <f>+'DJ 1923'!J95</f>
        <v>0</v>
      </c>
      <c r="F67" s="154"/>
      <c r="G67" s="154"/>
      <c r="H67" s="170"/>
    </row>
    <row r="68" spans="1:8">
      <c r="A68" s="153"/>
      <c r="B68" s="154"/>
      <c r="C68" s="154"/>
      <c r="D68" s="154"/>
      <c r="E68" s="154"/>
      <c r="F68" s="154"/>
      <c r="G68" s="154"/>
      <c r="H68" s="170"/>
    </row>
    <row r="69" spans="1:8">
      <c r="A69" s="153" t="s">
        <v>190</v>
      </c>
      <c r="B69" s="154"/>
      <c r="C69" s="154"/>
      <c r="D69" s="154"/>
      <c r="E69" s="154"/>
      <c r="F69" s="154"/>
      <c r="G69" s="154"/>
      <c r="H69" s="170"/>
    </row>
    <row r="70" spans="1:8">
      <c r="A70" s="153"/>
      <c r="B70" s="154"/>
      <c r="C70" s="154"/>
      <c r="D70" s="154"/>
      <c r="E70" s="154"/>
      <c r="F70" s="154"/>
      <c r="G70" s="154"/>
      <c r="H70" s="170"/>
    </row>
    <row r="71" spans="1:8" ht="15.75" thickBot="1">
      <c r="A71" s="176"/>
      <c r="B71" s="177"/>
      <c r="C71" s="177"/>
      <c r="D71" s="177"/>
      <c r="E71" s="177"/>
      <c r="F71" s="177"/>
      <c r="G71" s="177"/>
      <c r="H71" s="178"/>
    </row>
    <row r="72" spans="1:8" ht="15.75" thickBot="1"/>
    <row r="73" spans="1:8">
      <c r="A73" s="150" t="s">
        <v>170</v>
      </c>
      <c r="B73" s="151"/>
      <c r="C73" s="270">
        <f>+$C49</f>
        <v>0</v>
      </c>
      <c r="D73" s="151"/>
      <c r="E73" s="151"/>
      <c r="F73" s="151"/>
      <c r="G73" s="151"/>
      <c r="H73" s="169"/>
    </row>
    <row r="74" spans="1:8">
      <c r="A74" s="153" t="s">
        <v>171</v>
      </c>
      <c r="B74" s="154"/>
      <c r="C74" s="154">
        <f>+$C50</f>
        <v>0</v>
      </c>
      <c r="D74" s="154"/>
      <c r="E74" s="154"/>
      <c r="F74" s="154"/>
      <c r="G74" s="154"/>
      <c r="H74" s="170"/>
    </row>
    <row r="75" spans="1:8">
      <c r="A75" s="153" t="s">
        <v>172</v>
      </c>
      <c r="B75" s="154"/>
      <c r="C75" s="154">
        <f>+$C51</f>
        <v>0</v>
      </c>
      <c r="D75" s="154"/>
      <c r="E75" s="154"/>
      <c r="F75" s="154"/>
      <c r="G75" s="154"/>
      <c r="H75" s="170"/>
    </row>
    <row r="76" spans="1:8">
      <c r="A76" s="153" t="s">
        <v>173</v>
      </c>
      <c r="B76" s="154"/>
      <c r="C76" s="154">
        <f>+$C52</f>
        <v>0</v>
      </c>
      <c r="D76" s="154"/>
      <c r="E76" s="154"/>
      <c r="F76" s="154"/>
      <c r="G76" s="154"/>
      <c r="H76" s="170"/>
    </row>
    <row r="77" spans="1:8">
      <c r="A77" s="153"/>
      <c r="B77" s="154"/>
      <c r="C77" s="155"/>
      <c r="D77" s="154"/>
      <c r="E77" s="154"/>
      <c r="F77" s="154"/>
      <c r="G77" s="154"/>
      <c r="H77" s="170"/>
    </row>
    <row r="78" spans="1:8">
      <c r="A78" s="171" t="s">
        <v>176</v>
      </c>
      <c r="B78" s="157"/>
      <c r="C78" s="157"/>
      <c r="D78" s="157"/>
      <c r="E78" s="157"/>
      <c r="F78" s="157"/>
      <c r="G78" s="154"/>
      <c r="H78" s="172"/>
    </row>
    <row r="79" spans="1:8">
      <c r="A79" s="153" t="s">
        <v>177</v>
      </c>
      <c r="B79" s="154"/>
      <c r="C79" s="154"/>
      <c r="D79" s="154"/>
      <c r="E79" s="154"/>
      <c r="F79" s="154"/>
      <c r="G79" s="154"/>
      <c r="H79" s="172"/>
    </row>
    <row r="80" spans="1:8">
      <c r="A80" s="153" t="s">
        <v>178</v>
      </c>
      <c r="B80" s="154"/>
      <c r="C80" s="154"/>
      <c r="D80" s="154"/>
      <c r="F80" s="154"/>
      <c r="G80" s="154"/>
      <c r="H80" s="172"/>
    </row>
    <row r="81" spans="1:8">
      <c r="A81" s="153"/>
      <c r="B81" s="154"/>
      <c r="D81" t="s">
        <v>189</v>
      </c>
      <c r="F81">
        <f>+F57+1</f>
        <v>4</v>
      </c>
      <c r="H81" s="172"/>
    </row>
    <row r="82" spans="1:8">
      <c r="A82" s="153"/>
      <c r="B82" s="154"/>
      <c r="C82" s="154"/>
      <c r="D82" s="154" t="s">
        <v>269</v>
      </c>
      <c r="E82" s="154"/>
      <c r="F82" s="154"/>
      <c r="G82" s="154"/>
      <c r="H82" s="172"/>
    </row>
    <row r="83" spans="1:8">
      <c r="A83" s="153"/>
      <c r="B83" s="154"/>
      <c r="C83" s="154"/>
      <c r="D83" s="154"/>
      <c r="E83" s="154"/>
      <c r="F83" s="154"/>
      <c r="G83" s="154"/>
      <c r="H83" s="170"/>
    </row>
    <row r="84" spans="1:8">
      <c r="A84" s="159" t="s">
        <v>181</v>
      </c>
      <c r="B84" s="154"/>
      <c r="C84" s="154"/>
      <c r="D84" s="154"/>
      <c r="E84" s="154" t="s">
        <v>174</v>
      </c>
      <c r="F84" s="154"/>
      <c r="G84" s="154"/>
      <c r="H84" s="172"/>
    </row>
    <row r="85" spans="1:8">
      <c r="A85" s="153" t="s">
        <v>183</v>
      </c>
      <c r="B85" s="154"/>
      <c r="C85" s="154"/>
      <c r="D85" s="154"/>
      <c r="E85" s="154"/>
      <c r="F85" s="154"/>
      <c r="G85" s="154"/>
      <c r="H85" s="170"/>
    </row>
    <row r="86" spans="1:8">
      <c r="A86" s="153" t="s">
        <v>182</v>
      </c>
      <c r="B86" s="154"/>
      <c r="C86" s="154"/>
      <c r="D86" s="154"/>
      <c r="E86" s="154"/>
      <c r="F86" s="154"/>
      <c r="G86" s="154"/>
      <c r="H86" s="170"/>
    </row>
    <row r="87" spans="1:8">
      <c r="A87" s="153"/>
      <c r="B87" s="154"/>
      <c r="C87" s="154"/>
      <c r="D87" s="154"/>
      <c r="E87" s="154"/>
      <c r="F87" s="154"/>
      <c r="G87" s="154"/>
      <c r="H87" s="170"/>
    </row>
    <row r="88" spans="1:8">
      <c r="A88" s="173" t="s">
        <v>185</v>
      </c>
      <c r="B88" s="164"/>
      <c r="C88" s="165"/>
      <c r="D88" s="165"/>
      <c r="E88" s="166"/>
      <c r="F88" s="160"/>
      <c r="G88" s="154"/>
      <c r="H88" s="170"/>
    </row>
    <row r="89" spans="1:8">
      <c r="A89" s="537" t="s">
        <v>184</v>
      </c>
      <c r="B89" s="538" t="s">
        <v>160</v>
      </c>
      <c r="C89" s="539" t="s">
        <v>186</v>
      </c>
      <c r="D89" s="539"/>
      <c r="E89" s="168"/>
      <c r="F89" s="161"/>
      <c r="G89" s="154"/>
      <c r="H89" s="174"/>
    </row>
    <row r="90" spans="1:8" ht="16.5">
      <c r="A90" s="537"/>
      <c r="B90" s="538"/>
      <c r="C90" s="163" t="s">
        <v>187</v>
      </c>
      <c r="D90" s="163" t="s">
        <v>188</v>
      </c>
      <c r="E90" s="163" t="s">
        <v>175</v>
      </c>
      <c r="F90" s="162"/>
      <c r="G90" s="154"/>
      <c r="H90" s="170"/>
    </row>
    <row r="91" spans="1:8">
      <c r="A91" s="175">
        <f>+F84</f>
        <v>0</v>
      </c>
      <c r="B91" s="94">
        <f>+'DJ 1923'!G96</f>
        <v>0</v>
      </c>
      <c r="C91" s="94">
        <f>+'DJ 1923'!H96</f>
        <v>0</v>
      </c>
      <c r="D91" s="167">
        <f>+'DJ 1923'!I96</f>
        <v>0</v>
      </c>
      <c r="E91" s="269">
        <f>+'DJ 1923'!J96</f>
        <v>0</v>
      </c>
      <c r="F91" s="154"/>
      <c r="G91" s="154"/>
      <c r="H91" s="170"/>
    </row>
    <row r="92" spans="1:8">
      <c r="A92" s="153"/>
      <c r="B92" s="154"/>
      <c r="C92" s="154"/>
      <c r="D92" s="154"/>
      <c r="E92" s="154"/>
      <c r="F92" s="154"/>
      <c r="G92" s="154"/>
      <c r="H92" s="170"/>
    </row>
    <row r="93" spans="1:8">
      <c r="A93" s="153" t="s">
        <v>190</v>
      </c>
      <c r="B93" s="154"/>
      <c r="C93" s="154"/>
      <c r="D93" s="154"/>
      <c r="E93" s="154"/>
      <c r="F93" s="154"/>
      <c r="G93" s="154"/>
      <c r="H93" s="170"/>
    </row>
    <row r="94" spans="1:8">
      <c r="A94" s="153"/>
      <c r="B94" s="154"/>
      <c r="C94" s="154"/>
      <c r="D94" s="154"/>
      <c r="E94" s="154"/>
      <c r="F94" s="154"/>
      <c r="G94" s="154"/>
      <c r="H94" s="170"/>
    </row>
    <row r="95" spans="1:8" ht="15.75" thickBot="1">
      <c r="A95" s="176"/>
      <c r="B95" s="177"/>
      <c r="C95" s="177"/>
      <c r="D95" s="177"/>
      <c r="E95" s="177"/>
      <c r="F95" s="177"/>
      <c r="G95" s="177"/>
      <c r="H95" s="178"/>
    </row>
    <row r="96" spans="1:8" ht="15.75" thickBot="1"/>
    <row r="97" spans="1:8">
      <c r="A97" s="150" t="s">
        <v>170</v>
      </c>
      <c r="B97" s="151"/>
      <c r="C97" s="270">
        <f>+$C73</f>
        <v>0</v>
      </c>
      <c r="D97" s="151"/>
      <c r="E97" s="151"/>
      <c r="F97" s="151"/>
      <c r="G97" s="151"/>
      <c r="H97" s="169"/>
    </row>
    <row r="98" spans="1:8">
      <c r="A98" s="153" t="s">
        <v>171</v>
      </c>
      <c r="B98" s="154"/>
      <c r="C98" s="154">
        <f>+$C74</f>
        <v>0</v>
      </c>
      <c r="D98" s="154"/>
      <c r="E98" s="154"/>
      <c r="F98" s="154"/>
      <c r="G98" s="154"/>
      <c r="H98" s="170"/>
    </row>
    <row r="99" spans="1:8">
      <c r="A99" s="153" t="s">
        <v>172</v>
      </c>
      <c r="B99" s="154"/>
      <c r="C99" s="154">
        <f>+$C75</f>
        <v>0</v>
      </c>
      <c r="D99" s="154"/>
      <c r="E99" s="154"/>
      <c r="F99" s="154"/>
      <c r="G99" s="154"/>
      <c r="H99" s="170"/>
    </row>
    <row r="100" spans="1:8">
      <c r="A100" s="153" t="s">
        <v>173</v>
      </c>
      <c r="B100" s="154"/>
      <c r="C100" s="154">
        <f>+$C76</f>
        <v>0</v>
      </c>
      <c r="D100" s="154"/>
      <c r="E100" s="154"/>
      <c r="F100" s="154"/>
      <c r="G100" s="154"/>
      <c r="H100" s="170"/>
    </row>
    <row r="101" spans="1:8">
      <c r="A101" s="153"/>
      <c r="B101" s="154"/>
      <c r="C101" s="155"/>
      <c r="D101" s="154"/>
      <c r="E101" s="154"/>
      <c r="F101" s="154"/>
      <c r="G101" s="154"/>
      <c r="H101" s="170"/>
    </row>
    <row r="102" spans="1:8">
      <c r="A102" s="171" t="s">
        <v>176</v>
      </c>
      <c r="B102" s="157"/>
      <c r="C102" s="157"/>
      <c r="D102" s="157"/>
      <c r="E102" s="157"/>
      <c r="F102" s="157"/>
      <c r="G102" s="154"/>
      <c r="H102" s="172"/>
    </row>
    <row r="103" spans="1:8">
      <c r="A103" s="153" t="s">
        <v>177</v>
      </c>
      <c r="B103" s="154"/>
      <c r="C103" s="154"/>
      <c r="D103" s="154"/>
      <c r="E103" s="154"/>
      <c r="F103" s="154"/>
      <c r="G103" s="154"/>
      <c r="H103" s="172"/>
    </row>
    <row r="104" spans="1:8">
      <c r="A104" s="153" t="s">
        <v>178</v>
      </c>
      <c r="B104" s="154"/>
      <c r="C104" s="154"/>
      <c r="D104" s="154"/>
      <c r="F104" s="154"/>
      <c r="G104" s="154"/>
      <c r="H104" s="172"/>
    </row>
    <row r="105" spans="1:8">
      <c r="A105" s="153"/>
      <c r="B105" s="154"/>
      <c r="D105" t="s">
        <v>189</v>
      </c>
      <c r="F105">
        <f>+F81+1</f>
        <v>5</v>
      </c>
      <c r="H105" s="172"/>
    </row>
    <row r="106" spans="1:8">
      <c r="A106" s="153"/>
      <c r="B106" s="154"/>
      <c r="C106" s="154"/>
      <c r="D106" s="154" t="s">
        <v>269</v>
      </c>
      <c r="E106" s="154"/>
      <c r="F106" s="154"/>
      <c r="G106" s="154"/>
      <c r="H106" s="172"/>
    </row>
    <row r="107" spans="1:8">
      <c r="A107" s="153"/>
      <c r="B107" s="154"/>
      <c r="C107" s="154"/>
      <c r="D107" s="154"/>
      <c r="E107" s="154"/>
      <c r="F107" s="154"/>
      <c r="G107" s="154"/>
      <c r="H107" s="170"/>
    </row>
    <row r="108" spans="1:8">
      <c r="A108" s="159" t="s">
        <v>181</v>
      </c>
      <c r="B108" s="154"/>
      <c r="C108" s="154"/>
      <c r="D108" s="154"/>
      <c r="E108" s="154" t="s">
        <v>174</v>
      </c>
      <c r="F108" s="154"/>
      <c r="G108" s="154"/>
      <c r="H108" s="172"/>
    </row>
    <row r="109" spans="1:8">
      <c r="A109" s="153" t="s">
        <v>183</v>
      </c>
      <c r="B109" s="154"/>
      <c r="C109" s="154"/>
      <c r="D109" s="154"/>
      <c r="E109" s="154"/>
      <c r="F109" s="154"/>
      <c r="G109" s="154"/>
      <c r="H109" s="170"/>
    </row>
    <row r="110" spans="1:8">
      <c r="A110" s="153" t="s">
        <v>182</v>
      </c>
      <c r="B110" s="154"/>
      <c r="C110" s="154"/>
      <c r="D110" s="154"/>
      <c r="E110" s="154"/>
      <c r="F110" s="154"/>
      <c r="G110" s="154"/>
      <c r="H110" s="170"/>
    </row>
    <row r="111" spans="1:8">
      <c r="A111" s="153"/>
      <c r="B111" s="154"/>
      <c r="C111" s="154"/>
      <c r="D111" s="154"/>
      <c r="E111" s="154"/>
      <c r="F111" s="154"/>
      <c r="G111" s="154"/>
      <c r="H111" s="170"/>
    </row>
    <row r="112" spans="1:8">
      <c r="A112" s="173" t="s">
        <v>185</v>
      </c>
      <c r="B112" s="164"/>
      <c r="C112" s="165"/>
      <c r="D112" s="165"/>
      <c r="E112" s="166"/>
      <c r="F112" s="160"/>
      <c r="G112" s="154"/>
      <c r="H112" s="170"/>
    </row>
    <row r="113" spans="1:8">
      <c r="A113" s="537" t="s">
        <v>184</v>
      </c>
      <c r="B113" s="538" t="s">
        <v>160</v>
      </c>
      <c r="C113" s="539" t="s">
        <v>186</v>
      </c>
      <c r="D113" s="539"/>
      <c r="E113" s="168"/>
      <c r="F113" s="161"/>
      <c r="G113" s="154"/>
      <c r="H113" s="174"/>
    </row>
    <row r="114" spans="1:8" ht="16.5">
      <c r="A114" s="537"/>
      <c r="B114" s="538"/>
      <c r="C114" s="163" t="s">
        <v>187</v>
      </c>
      <c r="D114" s="163" t="s">
        <v>188</v>
      </c>
      <c r="E114" s="163" t="s">
        <v>175</v>
      </c>
      <c r="F114" s="162"/>
      <c r="G114" s="154"/>
      <c r="H114" s="170"/>
    </row>
    <row r="115" spans="1:8">
      <c r="A115" s="175">
        <f>+F108</f>
        <v>0</v>
      </c>
      <c r="B115" s="94">
        <f>+'DJ 1923'!G97</f>
        <v>0</v>
      </c>
      <c r="C115" s="94">
        <f>+'DJ 1923'!H97</f>
        <v>0</v>
      </c>
      <c r="D115" s="167">
        <f>+'DJ 1923'!I97</f>
        <v>0</v>
      </c>
      <c r="E115" s="269">
        <f>+'DJ 1923'!J97</f>
        <v>0</v>
      </c>
      <c r="F115" s="154"/>
      <c r="G115" s="154"/>
      <c r="H115" s="170"/>
    </row>
    <row r="116" spans="1:8">
      <c r="A116" s="153"/>
      <c r="B116" s="154"/>
      <c r="C116" s="154"/>
      <c r="D116" s="154"/>
      <c r="E116" s="154"/>
      <c r="F116" s="154"/>
      <c r="G116" s="154"/>
      <c r="H116" s="170"/>
    </row>
    <row r="117" spans="1:8">
      <c r="A117" s="153" t="s">
        <v>190</v>
      </c>
      <c r="B117" s="154"/>
      <c r="C117" s="154"/>
      <c r="D117" s="154"/>
      <c r="E117" s="154"/>
      <c r="F117" s="154"/>
      <c r="G117" s="154"/>
      <c r="H117" s="170"/>
    </row>
    <row r="118" spans="1:8">
      <c r="A118" s="153"/>
      <c r="B118" s="154"/>
      <c r="C118" s="154"/>
      <c r="D118" s="154"/>
      <c r="E118" s="154"/>
      <c r="F118" s="154"/>
      <c r="G118" s="154"/>
      <c r="H118" s="170"/>
    </row>
    <row r="119" spans="1:8" ht="15.75" thickBot="1">
      <c r="A119" s="176"/>
      <c r="B119" s="177"/>
      <c r="C119" s="177"/>
      <c r="D119" s="177"/>
      <c r="E119" s="177"/>
      <c r="F119" s="177"/>
      <c r="G119" s="177"/>
      <c r="H119" s="178"/>
    </row>
  </sheetData>
  <mergeCells count="15">
    <mergeCell ref="C17:D17"/>
    <mergeCell ref="B17:B18"/>
    <mergeCell ref="A17:A18"/>
    <mergeCell ref="A41:A42"/>
    <mergeCell ref="B41:B42"/>
    <mergeCell ref="C41:D41"/>
    <mergeCell ref="A113:A114"/>
    <mergeCell ref="B113:B114"/>
    <mergeCell ref="C113:D113"/>
    <mergeCell ref="A65:A66"/>
    <mergeCell ref="B65:B66"/>
    <mergeCell ref="C65:D65"/>
    <mergeCell ref="A89:A90"/>
    <mergeCell ref="B89:B90"/>
    <mergeCell ref="C89:D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124" zoomScaleNormal="124" workbookViewId="0">
      <selection activeCell="C9" sqref="C9"/>
    </sheetView>
  </sheetViews>
  <sheetFormatPr baseColWidth="10" defaultRowHeight="15"/>
  <cols>
    <col min="1" max="1" width="13" customWidth="1"/>
    <col min="2" max="4" width="14" customWidth="1"/>
    <col min="5" max="5" width="14.5703125" customWidth="1"/>
    <col min="7" max="10" width="0" hidden="1" customWidth="1"/>
    <col min="13" max="13" width="12.28515625" bestFit="1" customWidth="1"/>
  </cols>
  <sheetData>
    <row r="1" spans="1:16">
      <c r="A1" s="156" t="s">
        <v>305</v>
      </c>
      <c r="B1" s="156"/>
      <c r="C1" s="156"/>
      <c r="D1" s="156"/>
    </row>
    <row r="2" spans="1:16">
      <c r="A2" s="156"/>
      <c r="B2" s="156"/>
      <c r="C2" s="156"/>
      <c r="D2" s="156"/>
    </row>
    <row r="3" spans="1:16">
      <c r="A3" s="238"/>
      <c r="B3" s="492" t="s">
        <v>306</v>
      </c>
      <c r="C3" s="492"/>
      <c r="D3" s="238"/>
      <c r="E3" s="238"/>
      <c r="F3" s="492" t="s">
        <v>323</v>
      </c>
      <c r="G3" s="492"/>
      <c r="H3" s="492"/>
      <c r="I3" s="492"/>
      <c r="J3" s="492"/>
    </row>
    <row r="4" spans="1:16">
      <c r="A4" s="272" t="s">
        <v>324</v>
      </c>
      <c r="B4" s="168">
        <v>1</v>
      </c>
      <c r="C4" s="168">
        <v>2</v>
      </c>
      <c r="D4" s="168"/>
      <c r="E4" s="272" t="s">
        <v>322</v>
      </c>
      <c r="F4" s="168">
        <f>+B4</f>
        <v>1</v>
      </c>
      <c r="G4" s="168">
        <f>+C4</f>
        <v>2</v>
      </c>
      <c r="H4" s="168" t="s">
        <v>307</v>
      </c>
      <c r="I4" s="168" t="s">
        <v>308</v>
      </c>
      <c r="J4" s="168" t="s">
        <v>309</v>
      </c>
    </row>
    <row r="5" spans="1:16">
      <c r="A5" s="272" t="s">
        <v>310</v>
      </c>
      <c r="B5" s="44">
        <f>+F5/E5</f>
        <v>5000000</v>
      </c>
      <c r="C5" s="44"/>
      <c r="D5" s="129">
        <f t="shared" ref="D5:D16" si="0">SUM(B5:C5)</f>
        <v>5000000</v>
      </c>
      <c r="E5" s="273">
        <v>1.0209999999999999</v>
      </c>
      <c r="F5" s="129">
        <v>5105000</v>
      </c>
      <c r="G5" s="129">
        <f t="shared" ref="G5:G16" si="1">+E5*C5</f>
        <v>0</v>
      </c>
      <c r="H5" s="129" t="e">
        <f>+E5*#REF!</f>
        <v>#REF!</v>
      </c>
      <c r="I5" s="129" t="e">
        <f>+E5*#REF!</f>
        <v>#REF!</v>
      </c>
      <c r="J5" s="129" t="e">
        <f>+E5*#REF!</f>
        <v>#REF!</v>
      </c>
      <c r="K5" s="280">
        <f>+D5*E5</f>
        <v>5105000</v>
      </c>
      <c r="O5" s="44"/>
    </row>
    <row r="6" spans="1:16">
      <c r="A6" s="272" t="s">
        <v>311</v>
      </c>
      <c r="B6" s="44">
        <f t="shared" ref="B6:B16" si="2">+F6/E6</f>
        <v>10000000</v>
      </c>
      <c r="C6" s="44"/>
      <c r="D6" s="129">
        <f t="shared" si="0"/>
        <v>10000000</v>
      </c>
      <c r="E6" s="273">
        <v>1.016</v>
      </c>
      <c r="F6" s="129">
        <v>10160000</v>
      </c>
      <c r="G6" s="129">
        <f t="shared" si="1"/>
        <v>0</v>
      </c>
      <c r="H6" s="129" t="e">
        <f>+E6*#REF!</f>
        <v>#REF!</v>
      </c>
      <c r="I6" s="129" t="e">
        <f>+E6*#REF!</f>
        <v>#REF!</v>
      </c>
      <c r="J6" s="129" t="e">
        <f>+E6*#REF!</f>
        <v>#REF!</v>
      </c>
      <c r="K6" s="280">
        <f t="shared" ref="K6:K16" si="3">+D6*E6</f>
        <v>10160000</v>
      </c>
      <c r="O6" s="44"/>
    </row>
    <row r="7" spans="1:16">
      <c r="A7" s="272" t="s">
        <v>312</v>
      </c>
      <c r="B7" s="44">
        <f t="shared" si="2"/>
        <v>10056875.616979271</v>
      </c>
      <c r="C7" s="44"/>
      <c r="D7" s="129">
        <f t="shared" si="0"/>
        <v>10056875.616979271</v>
      </c>
      <c r="E7" s="273">
        <v>1.0129999999999999</v>
      </c>
      <c r="F7" s="129">
        <v>10187615</v>
      </c>
      <c r="G7" s="129">
        <f t="shared" si="1"/>
        <v>0</v>
      </c>
      <c r="H7" s="129" t="e">
        <f>+E7*#REF!</f>
        <v>#REF!</v>
      </c>
      <c r="I7" s="129" t="e">
        <f>+E7*#REF!</f>
        <v>#REF!</v>
      </c>
      <c r="J7" s="129" t="e">
        <f>+E7*#REF!</f>
        <v>#REF!</v>
      </c>
      <c r="K7" s="280">
        <f t="shared" si="3"/>
        <v>10187615</v>
      </c>
      <c r="L7" s="44"/>
      <c r="O7" s="44"/>
    </row>
    <row r="8" spans="1:16">
      <c r="A8" s="272" t="s">
        <v>313</v>
      </c>
      <c r="B8" s="44">
        <f t="shared" si="2"/>
        <v>5358758.17641229</v>
      </c>
      <c r="C8" s="44"/>
      <c r="D8" s="129">
        <f t="shared" si="0"/>
        <v>5358758.17641229</v>
      </c>
      <c r="E8" s="273">
        <v>1.0089999999999999</v>
      </c>
      <c r="F8" s="129">
        <v>5406987</v>
      </c>
      <c r="G8" s="129">
        <f t="shared" si="1"/>
        <v>0</v>
      </c>
      <c r="H8" s="129" t="e">
        <f>+E8*#REF!</f>
        <v>#REF!</v>
      </c>
      <c r="I8" s="129" t="e">
        <f>+E8*#REF!</f>
        <v>#REF!</v>
      </c>
      <c r="J8" s="129" t="e">
        <f>+E8*#REF!</f>
        <v>#REF!</v>
      </c>
      <c r="K8" s="280">
        <f t="shared" si="3"/>
        <v>5406987</v>
      </c>
      <c r="O8" s="44"/>
      <c r="P8" s="44"/>
    </row>
    <row r="9" spans="1:16">
      <c r="A9" s="272" t="s">
        <v>314</v>
      </c>
      <c r="B9" s="44">
        <f t="shared" si="2"/>
        <v>5000000.0000000009</v>
      </c>
      <c r="C9" s="44"/>
      <c r="D9" s="129">
        <f t="shared" si="0"/>
        <v>5000000.0000000009</v>
      </c>
      <c r="E9" s="273">
        <v>1.0069999999999999</v>
      </c>
      <c r="F9" s="129">
        <v>5035000</v>
      </c>
      <c r="G9" s="129">
        <f t="shared" si="1"/>
        <v>0</v>
      </c>
      <c r="H9" s="129" t="e">
        <f>+E9*#REF!</f>
        <v>#REF!</v>
      </c>
      <c r="I9" s="129" t="e">
        <f>+E9*#REF!</f>
        <v>#REF!</v>
      </c>
      <c r="J9" s="129" t="e">
        <f>+E9*#REF!</f>
        <v>#REF!</v>
      </c>
      <c r="K9" s="280">
        <f t="shared" si="3"/>
        <v>5035000</v>
      </c>
      <c r="P9" s="44"/>
    </row>
    <row r="10" spans="1:16">
      <c r="A10" s="272" t="s">
        <v>315</v>
      </c>
      <c r="B10" s="44">
        <f t="shared" si="2"/>
        <v>5000000</v>
      </c>
      <c r="C10" s="44"/>
      <c r="D10" s="129">
        <f t="shared" si="0"/>
        <v>5000000</v>
      </c>
      <c r="E10" s="273">
        <v>1.006</v>
      </c>
      <c r="F10" s="129">
        <v>5030000</v>
      </c>
      <c r="G10" s="129">
        <f t="shared" si="1"/>
        <v>0</v>
      </c>
      <c r="H10" s="129" t="e">
        <f>+E10*#REF!</f>
        <v>#REF!</v>
      </c>
      <c r="I10" s="129" t="e">
        <f>+E10*#REF!</f>
        <v>#REF!</v>
      </c>
      <c r="J10" s="129" t="e">
        <f>+E10*#REF!</f>
        <v>#REF!</v>
      </c>
      <c r="K10" s="280">
        <f t="shared" si="3"/>
        <v>5030000</v>
      </c>
      <c r="P10" s="44"/>
    </row>
    <row r="11" spans="1:16">
      <c r="A11" s="272" t="s">
        <v>316</v>
      </c>
      <c r="B11" s="44">
        <f t="shared" si="2"/>
        <v>20000000</v>
      </c>
      <c r="C11" s="44"/>
      <c r="D11" s="129">
        <f t="shared" si="0"/>
        <v>20000000</v>
      </c>
      <c r="E11" s="273">
        <v>1.01</v>
      </c>
      <c r="F11" s="129">
        <v>20200000</v>
      </c>
      <c r="G11" s="129">
        <f t="shared" si="1"/>
        <v>0</v>
      </c>
      <c r="H11" s="129" t="e">
        <f>+E11*#REF!</f>
        <v>#REF!</v>
      </c>
      <c r="I11" s="129" t="e">
        <f>+E11*#REF!</f>
        <v>#REF!</v>
      </c>
      <c r="J11" s="129" t="e">
        <f>+E11*#REF!</f>
        <v>#REF!</v>
      </c>
      <c r="K11" s="280">
        <f t="shared" si="3"/>
        <v>20200000</v>
      </c>
      <c r="P11" s="44"/>
    </row>
    <row r="12" spans="1:16">
      <c r="A12" s="272" t="s">
        <v>317</v>
      </c>
      <c r="B12" s="44">
        <f t="shared" si="2"/>
        <v>15000000.000000002</v>
      </c>
      <c r="C12" s="44"/>
      <c r="D12" s="129">
        <f t="shared" si="0"/>
        <v>15000000.000000002</v>
      </c>
      <c r="E12" s="273">
        <v>1.0069999999999999</v>
      </c>
      <c r="F12" s="129">
        <v>15105000</v>
      </c>
      <c r="G12" s="129">
        <f t="shared" si="1"/>
        <v>0</v>
      </c>
      <c r="H12" s="129" t="e">
        <f>+E12*#REF!</f>
        <v>#REF!</v>
      </c>
      <c r="I12" s="129" t="e">
        <f>+E12*#REF!</f>
        <v>#REF!</v>
      </c>
      <c r="J12" s="129" t="e">
        <f>+E12*#REF!</f>
        <v>#REF!</v>
      </c>
      <c r="K12" s="280">
        <f t="shared" si="3"/>
        <v>15105000</v>
      </c>
      <c r="P12" s="44"/>
    </row>
    <row r="13" spans="1:16">
      <c r="A13" s="272" t="s">
        <v>318</v>
      </c>
      <c r="B13" s="44">
        <f t="shared" si="2"/>
        <v>10000000.000000002</v>
      </c>
      <c r="C13" s="44"/>
      <c r="D13" s="129">
        <f t="shared" si="0"/>
        <v>10000000.000000002</v>
      </c>
      <c r="E13" s="273">
        <v>1.0049999999999999</v>
      </c>
      <c r="F13" s="129">
        <v>10050000</v>
      </c>
      <c r="G13" s="129">
        <f t="shared" si="1"/>
        <v>0</v>
      </c>
      <c r="H13" s="129" t="e">
        <f>+E13*#REF!</f>
        <v>#REF!</v>
      </c>
      <c r="I13" s="129" t="e">
        <f>+E13*#REF!</f>
        <v>#REF!</v>
      </c>
      <c r="J13" s="129" t="e">
        <f>+E13*#REF!</f>
        <v>#REF!</v>
      </c>
      <c r="K13" s="280">
        <f t="shared" si="3"/>
        <v>10050000</v>
      </c>
      <c r="P13" s="44"/>
    </row>
    <row r="14" spans="1:16">
      <c r="A14" s="272" t="s">
        <v>319</v>
      </c>
      <c r="B14" s="44">
        <f t="shared" si="2"/>
        <v>18605299.900695138</v>
      </c>
      <c r="C14" s="44"/>
      <c r="D14" s="129">
        <f t="shared" si="0"/>
        <v>18605299.900695138</v>
      </c>
      <c r="E14" s="273">
        <v>1.0069999999999999</v>
      </c>
      <c r="F14" s="129">
        <v>18735537</v>
      </c>
      <c r="G14" s="129">
        <f t="shared" si="1"/>
        <v>0</v>
      </c>
      <c r="H14" s="129" t="e">
        <f>+E14*#REF!</f>
        <v>#REF!</v>
      </c>
      <c r="I14" s="129" t="e">
        <f>+E14*#REF!</f>
        <v>#REF!</v>
      </c>
      <c r="J14" s="129" t="e">
        <f>+E14*#REF!</f>
        <v>#REF!</v>
      </c>
      <c r="K14" s="280">
        <f t="shared" si="3"/>
        <v>18735537</v>
      </c>
      <c r="L14" s="44">
        <f>SUM(K5:K14)</f>
        <v>105015139</v>
      </c>
      <c r="M14" s="44"/>
      <c r="N14" s="44"/>
      <c r="P14" s="44"/>
    </row>
    <row r="15" spans="1:16">
      <c r="A15" s="272" t="s">
        <v>320</v>
      </c>
      <c r="B15" s="44">
        <f t="shared" si="2"/>
        <v>10000000.000000002</v>
      </c>
      <c r="C15" s="44"/>
      <c r="D15" s="129">
        <f t="shared" si="0"/>
        <v>10000000.000000002</v>
      </c>
      <c r="E15" s="273">
        <v>1.0009999999999999</v>
      </c>
      <c r="F15" s="129">
        <v>10010000</v>
      </c>
      <c r="G15" s="129">
        <f t="shared" si="1"/>
        <v>0</v>
      </c>
      <c r="H15" s="129" t="e">
        <f>+E15*#REF!</f>
        <v>#REF!</v>
      </c>
      <c r="I15" s="129" t="e">
        <f>+E15*#REF!</f>
        <v>#REF!</v>
      </c>
      <c r="J15" s="129" t="e">
        <f>+E15*#REF!</f>
        <v>#REF!</v>
      </c>
      <c r="K15" s="280">
        <f t="shared" si="3"/>
        <v>10010000</v>
      </c>
      <c r="L15" s="44">
        <f>-'REGISTROS AT2018'!E26-L14</f>
        <v>6281528</v>
      </c>
      <c r="M15" s="44">
        <f>K15-L15</f>
        <v>3728472</v>
      </c>
      <c r="P15" s="44"/>
    </row>
    <row r="16" spans="1:16">
      <c r="A16" s="272" t="s">
        <v>321</v>
      </c>
      <c r="B16" s="44">
        <f t="shared" si="2"/>
        <v>80000000</v>
      </c>
      <c r="C16" s="44"/>
      <c r="D16" s="129">
        <f t="shared" si="0"/>
        <v>80000000</v>
      </c>
      <c r="E16" s="273">
        <v>1</v>
      </c>
      <c r="F16" s="129">
        <v>80000000</v>
      </c>
      <c r="G16" s="129">
        <f t="shared" si="1"/>
        <v>0</v>
      </c>
      <c r="H16" s="129" t="e">
        <f>+E16*#REF!</f>
        <v>#REF!</v>
      </c>
      <c r="I16" s="129" t="e">
        <f>+E16*#REF!</f>
        <v>#REF!</v>
      </c>
      <c r="J16" s="129" t="e">
        <f>+E16*#REF!</f>
        <v>#REF!</v>
      </c>
      <c r="K16" s="280">
        <f t="shared" si="3"/>
        <v>80000000</v>
      </c>
      <c r="M16" s="44">
        <f>K16</f>
        <v>80000000</v>
      </c>
      <c r="P16" s="44"/>
    </row>
    <row r="17" spans="1:16">
      <c r="A17" s="272" t="s">
        <v>14</v>
      </c>
      <c r="B17" s="129">
        <f>SUM(B5:B16)</f>
        <v>194020933.6940867</v>
      </c>
      <c r="C17" s="129">
        <f t="shared" ref="C17:D17" si="4">SUM(C5:C16)</f>
        <v>0</v>
      </c>
      <c r="D17" s="129">
        <f t="shared" si="4"/>
        <v>194020933.6940867</v>
      </c>
      <c r="E17" s="246"/>
      <c r="F17" s="129">
        <f>SUM(F5:F16)</f>
        <v>195025139</v>
      </c>
      <c r="G17" s="129">
        <f t="shared" ref="G17:P17" si="5">SUM(G5:G16)</f>
        <v>0</v>
      </c>
      <c r="H17" s="129" t="e">
        <f t="shared" si="5"/>
        <v>#REF!</v>
      </c>
      <c r="I17" s="129" t="e">
        <f t="shared" si="5"/>
        <v>#REF!</v>
      </c>
      <c r="J17" s="129" t="e">
        <f t="shared" si="5"/>
        <v>#REF!</v>
      </c>
      <c r="K17" s="129">
        <f t="shared" si="5"/>
        <v>195025139</v>
      </c>
      <c r="L17" s="129">
        <f>SUM(L14:L16)</f>
        <v>111296667</v>
      </c>
      <c r="M17" s="129">
        <f>SUM(M14:M16)</f>
        <v>83728472</v>
      </c>
      <c r="N17" s="129"/>
      <c r="O17" s="129">
        <f t="shared" si="5"/>
        <v>0</v>
      </c>
      <c r="P17" s="129">
        <f t="shared" si="5"/>
        <v>0</v>
      </c>
    </row>
    <row r="18" spans="1:16">
      <c r="F18" s="129"/>
    </row>
    <row r="19" spans="1:16">
      <c r="K19" s="44"/>
    </row>
    <row r="20" spans="1:16">
      <c r="K20" s="44"/>
    </row>
    <row r="21" spans="1:16">
      <c r="K21" s="44"/>
    </row>
  </sheetData>
  <mergeCells count="2">
    <mergeCell ref="B3:C3"/>
    <mergeCell ref="F3:J3"/>
  </mergeCells>
  <pageMargins left="0.7" right="0.7" top="0.75" bottom="0.75" header="0.3" footer="0.3"/>
  <pageSetup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R58"/>
  <sheetViews>
    <sheetView showGridLines="0" topLeftCell="A20" zoomScale="91" zoomScaleNormal="91" zoomScaleSheetLayoutView="100" workbookViewId="0">
      <selection activeCell="G31" sqref="G31"/>
    </sheetView>
  </sheetViews>
  <sheetFormatPr baseColWidth="10" defaultColWidth="5.7109375" defaultRowHeight="12" customHeight="1"/>
  <cols>
    <col min="1" max="1" width="2.140625" style="179" customWidth="1"/>
    <col min="2" max="2" width="4.85546875" style="179" customWidth="1"/>
    <col min="3" max="3" width="9.28515625" style="179" customWidth="1"/>
    <col min="4" max="4" width="5.42578125" style="179" customWidth="1"/>
    <col min="5" max="5" width="15.85546875" style="179" customWidth="1"/>
    <col min="6" max="6" width="14.85546875" style="179" customWidth="1"/>
    <col min="7" max="7" width="15.140625" style="179" customWidth="1"/>
    <col min="8" max="8" width="14.7109375" style="179" customWidth="1"/>
    <col min="9" max="9" width="20.5703125" style="179" customWidth="1"/>
    <col min="10" max="10" width="16.42578125" style="179" customWidth="1"/>
    <col min="11" max="11" width="17" style="179" customWidth="1"/>
    <col min="12" max="12" width="18.85546875" style="179" customWidth="1"/>
    <col min="13" max="13" width="21.42578125" style="179" customWidth="1"/>
    <col min="14" max="14" width="18.5703125" style="179" customWidth="1"/>
    <col min="15" max="15" width="15.5703125" style="179" customWidth="1"/>
    <col min="16" max="16" width="15.7109375" style="179" customWidth="1"/>
    <col min="17" max="17" width="14.42578125" style="179" customWidth="1"/>
    <col min="18" max="19" width="16.42578125" style="179" customWidth="1"/>
    <col min="20" max="20" width="13.42578125" style="179" customWidth="1"/>
    <col min="21" max="21" width="13.140625" style="179" customWidth="1"/>
    <col min="22" max="22" width="14.140625" style="179" customWidth="1"/>
    <col min="23" max="23" width="14.85546875" style="179" customWidth="1"/>
    <col min="24" max="24" width="10" style="179" customWidth="1"/>
    <col min="25" max="16384" width="5.7109375" style="179"/>
  </cols>
  <sheetData>
    <row r="5" spans="2:24" ht="12" customHeight="1">
      <c r="V5" s="180"/>
      <c r="W5" s="181" t="s">
        <v>110</v>
      </c>
    </row>
    <row r="6" spans="2:24" ht="12" customHeight="1">
      <c r="B6" s="154" t="s">
        <v>191</v>
      </c>
      <c r="C6" s="154"/>
      <c r="G6" s="182"/>
      <c r="O6" s="183"/>
      <c r="P6" s="183"/>
      <c r="Q6" s="183"/>
      <c r="V6" s="181" t="s">
        <v>70</v>
      </c>
      <c r="W6" s="167"/>
    </row>
    <row r="7" spans="2:24" ht="11.25">
      <c r="Q7" s="183"/>
      <c r="U7" s="184"/>
      <c r="V7" s="182"/>
      <c r="X7" s="184"/>
    </row>
    <row r="8" spans="2:24" ht="11.25">
      <c r="U8" s="184"/>
      <c r="V8" s="182"/>
      <c r="X8" s="184"/>
    </row>
    <row r="9" spans="2:24" ht="12" customHeight="1">
      <c r="B9" s="185" t="s">
        <v>192</v>
      </c>
      <c r="C9" s="186"/>
    </row>
    <row r="10" spans="2:24" ht="12" customHeight="1">
      <c r="B10" s="571" t="s">
        <v>193</v>
      </c>
      <c r="C10" s="571"/>
      <c r="D10" s="571"/>
      <c r="E10" s="571"/>
      <c r="F10" s="571" t="s">
        <v>77</v>
      </c>
      <c r="G10" s="571"/>
    </row>
    <row r="11" spans="2:24" ht="12" customHeight="1">
      <c r="B11" s="571"/>
      <c r="C11" s="571"/>
      <c r="D11" s="571"/>
      <c r="E11" s="571"/>
      <c r="F11" s="572"/>
      <c r="G11" s="571"/>
      <c r="P11" s="184"/>
      <c r="R11" s="182"/>
      <c r="S11" s="182"/>
    </row>
    <row r="12" spans="2:24" ht="12" customHeight="1">
      <c r="B12" s="571" t="s">
        <v>155</v>
      </c>
      <c r="C12" s="571"/>
      <c r="D12" s="571"/>
      <c r="E12" s="571"/>
      <c r="F12" s="571" t="s">
        <v>72</v>
      </c>
      <c r="G12" s="571"/>
      <c r="Q12" s="183"/>
    </row>
    <row r="13" spans="2:24" ht="12" customHeight="1">
      <c r="B13" s="571"/>
      <c r="C13" s="571"/>
      <c r="D13" s="571"/>
      <c r="E13" s="571"/>
      <c r="F13" s="571"/>
      <c r="G13" s="571"/>
      <c r="R13" s="187"/>
      <c r="S13" s="187"/>
    </row>
    <row r="14" spans="2:24" ht="12" customHeight="1">
      <c r="B14" s="188" t="s">
        <v>194</v>
      </c>
      <c r="C14" s="189"/>
      <c r="E14" s="190"/>
      <c r="F14" s="571" t="s">
        <v>79</v>
      </c>
      <c r="G14" s="571"/>
      <c r="O14" s="543"/>
      <c r="P14" s="543"/>
      <c r="Q14" s="183"/>
      <c r="R14" s="187"/>
      <c r="S14" s="187"/>
    </row>
    <row r="15" spans="2:24" ht="12" customHeight="1">
      <c r="B15" s="571"/>
      <c r="C15" s="571"/>
      <c r="D15" s="571"/>
      <c r="E15" s="571"/>
      <c r="F15" s="571"/>
      <c r="G15" s="571"/>
      <c r="O15" s="183"/>
      <c r="P15" s="183"/>
    </row>
    <row r="17" spans="2:32" ht="11.25">
      <c r="O17" s="183"/>
      <c r="P17" s="183"/>
      <c r="Q17" s="183"/>
      <c r="R17" s="183"/>
      <c r="S17" s="183"/>
      <c r="T17" s="183"/>
      <c r="U17" s="183"/>
      <c r="V17" s="183"/>
      <c r="W17" s="183"/>
      <c r="AF17" s="182"/>
    </row>
    <row r="18" spans="2:32" ht="12" customHeight="1">
      <c r="B18" s="186" t="s">
        <v>195</v>
      </c>
      <c r="C18" s="186"/>
    </row>
    <row r="19" spans="2:32" ht="12" customHeight="1">
      <c r="B19" s="186"/>
      <c r="C19" s="186"/>
    </row>
    <row r="20" spans="2:32" s="194" customFormat="1" ht="26.25" customHeight="1">
      <c r="B20" s="445" t="s">
        <v>156</v>
      </c>
      <c r="C20" s="453" t="s">
        <v>196</v>
      </c>
      <c r="D20" s="453"/>
      <c r="E20" s="445" t="s">
        <v>197</v>
      </c>
      <c r="F20" s="442" t="s">
        <v>12</v>
      </c>
      <c r="G20" s="445" t="s">
        <v>198</v>
      </c>
      <c r="H20" s="445" t="s">
        <v>199</v>
      </c>
      <c r="I20" s="448" t="s">
        <v>200</v>
      </c>
      <c r="J20" s="449"/>
      <c r="K20" s="449"/>
      <c r="L20" s="449"/>
      <c r="M20" s="449"/>
      <c r="N20" s="448" t="s">
        <v>201</v>
      </c>
      <c r="O20" s="449"/>
      <c r="P20" s="449"/>
      <c r="Q20" s="449"/>
      <c r="R20" s="449"/>
      <c r="S20" s="445" t="s">
        <v>202</v>
      </c>
      <c r="T20" s="450" t="s">
        <v>203</v>
      </c>
      <c r="U20" s="569" t="s">
        <v>204</v>
      </c>
      <c r="V20" s="569"/>
      <c r="W20" s="569"/>
      <c r="X20" s="569"/>
      <c r="Y20" s="569"/>
      <c r="AA20" s="195"/>
    </row>
    <row r="21" spans="2:32" s="194" customFormat="1" ht="20.25" customHeight="1">
      <c r="B21" s="446"/>
      <c r="C21" s="453"/>
      <c r="D21" s="453"/>
      <c r="E21" s="446"/>
      <c r="F21" s="443"/>
      <c r="G21" s="446"/>
      <c r="H21" s="446"/>
      <c r="I21" s="453" t="s">
        <v>205</v>
      </c>
      <c r="J21" s="448" t="s">
        <v>206</v>
      </c>
      <c r="K21" s="449"/>
      <c r="L21" s="449"/>
      <c r="M21" s="454"/>
      <c r="N21" s="443" t="s">
        <v>207</v>
      </c>
      <c r="O21" s="455"/>
      <c r="P21" s="443" t="s">
        <v>208</v>
      </c>
      <c r="Q21" s="451"/>
      <c r="R21" s="451"/>
      <c r="S21" s="446"/>
      <c r="T21" s="451"/>
      <c r="U21" s="569"/>
      <c r="V21" s="569"/>
      <c r="W21" s="569"/>
      <c r="X21" s="569"/>
      <c r="Y21" s="569"/>
      <c r="AA21" s="195"/>
    </row>
    <row r="22" spans="2:32" ht="30" customHeight="1">
      <c r="B22" s="446"/>
      <c r="C22" s="453"/>
      <c r="D22" s="453"/>
      <c r="E22" s="446"/>
      <c r="F22" s="443"/>
      <c r="G22" s="446"/>
      <c r="H22" s="446"/>
      <c r="I22" s="453"/>
      <c r="J22" s="454" t="s">
        <v>206</v>
      </c>
      <c r="K22" s="450" t="s">
        <v>209</v>
      </c>
      <c r="L22" s="450"/>
      <c r="M22" s="457"/>
      <c r="N22" s="443"/>
      <c r="O22" s="455"/>
      <c r="P22" s="443"/>
      <c r="Q22" s="451"/>
      <c r="R22" s="451"/>
      <c r="S22" s="446"/>
      <c r="T22" s="451"/>
      <c r="U22" s="569"/>
      <c r="V22" s="569"/>
      <c r="W22" s="569"/>
      <c r="X22" s="569"/>
      <c r="Y22" s="569"/>
    </row>
    <row r="23" spans="2:32" ht="12" customHeight="1">
      <c r="B23" s="446"/>
      <c r="C23" s="453"/>
      <c r="D23" s="453"/>
      <c r="E23" s="446"/>
      <c r="F23" s="443"/>
      <c r="G23" s="446"/>
      <c r="H23" s="446"/>
      <c r="I23" s="453"/>
      <c r="J23" s="454"/>
      <c r="K23" s="452"/>
      <c r="L23" s="452"/>
      <c r="M23" s="456"/>
      <c r="N23" s="444"/>
      <c r="O23" s="456"/>
      <c r="P23" s="444"/>
      <c r="Q23" s="452"/>
      <c r="R23" s="452"/>
      <c r="S23" s="446"/>
      <c r="T23" s="451"/>
      <c r="U23" s="558" t="s">
        <v>210</v>
      </c>
      <c r="V23" s="558" t="s">
        <v>211</v>
      </c>
      <c r="W23" s="558" t="s">
        <v>212</v>
      </c>
      <c r="X23" s="570" t="s">
        <v>213</v>
      </c>
      <c r="Y23" s="570"/>
    </row>
    <row r="24" spans="2:32" ht="68.25" customHeight="1">
      <c r="B24" s="447"/>
      <c r="C24" s="453"/>
      <c r="D24" s="453"/>
      <c r="E24" s="447"/>
      <c r="F24" s="444"/>
      <c r="G24" s="447"/>
      <c r="H24" s="447"/>
      <c r="I24" s="453"/>
      <c r="J24" s="454"/>
      <c r="K24" s="145" t="s">
        <v>214</v>
      </c>
      <c r="L24" s="198" t="s">
        <v>215</v>
      </c>
      <c r="M24" s="198" t="s">
        <v>216</v>
      </c>
      <c r="N24" s="191" t="s">
        <v>217</v>
      </c>
      <c r="O24" s="191" t="s">
        <v>218</v>
      </c>
      <c r="P24" s="191" t="s">
        <v>218</v>
      </c>
      <c r="Q24" s="191" t="s">
        <v>217</v>
      </c>
      <c r="R24" s="192" t="s">
        <v>219</v>
      </c>
      <c r="S24" s="447"/>
      <c r="T24" s="452"/>
      <c r="U24" s="559"/>
      <c r="V24" s="559"/>
      <c r="W24" s="559"/>
      <c r="X24" s="570"/>
      <c r="Y24" s="570"/>
    </row>
    <row r="25" spans="2:32" s="204" customFormat="1" ht="12" customHeight="1">
      <c r="B25" s="200">
        <v>1</v>
      </c>
      <c r="C25" s="544">
        <v>100</v>
      </c>
      <c r="D25" s="544"/>
      <c r="E25" s="200" t="s">
        <v>325</v>
      </c>
      <c r="F25" s="216">
        <f>SUM(G25:M25)</f>
        <v>252246740.90400001</v>
      </c>
      <c r="G25" s="216">
        <f>+'REGISTROS AT2018'!E11</f>
        <v>0</v>
      </c>
      <c r="H25" s="216">
        <f>+'REGISTROS AT2018'!F11</f>
        <v>0</v>
      </c>
      <c r="I25" s="216">
        <f>+'REGISTROS AT2018'!G11</f>
        <v>0</v>
      </c>
      <c r="J25" s="216">
        <f>+'REGISTROS AT2018'!H11</f>
        <v>0</v>
      </c>
      <c r="K25" s="216">
        <f>+'REGISTROS AT2018'!I11</f>
        <v>0</v>
      </c>
      <c r="L25" s="216">
        <f>+'REGISTROS AT2018'!J11</f>
        <v>0</v>
      </c>
      <c r="M25" s="216">
        <f>+'REGISTROS AT2018'!K11</f>
        <v>252246740.90400001</v>
      </c>
      <c r="N25" s="216"/>
      <c r="O25" s="216"/>
      <c r="P25" s="216">
        <f>+'REGISTROS AT2018'!O11</f>
        <v>34897443.344999999</v>
      </c>
      <c r="Q25" s="216">
        <f>+'REGISTROS AT2018'!P11</f>
        <v>0</v>
      </c>
      <c r="R25" s="216">
        <f>+'REGISTROS AT2018'!Q11</f>
        <v>0</v>
      </c>
      <c r="S25" s="216">
        <f>+'REGISTROS AT2018'!R11</f>
        <v>0</v>
      </c>
      <c r="T25" s="216">
        <f>+'REGISTROS AT2018'!S11</f>
        <v>110508571.102</v>
      </c>
      <c r="U25" s="202"/>
      <c r="V25" s="202"/>
      <c r="W25" s="202"/>
      <c r="X25" s="545"/>
      <c r="Y25" s="545"/>
    </row>
    <row r="26" spans="2:32" s="204" customFormat="1" ht="12" customHeight="1">
      <c r="B26" s="200">
        <v>2</v>
      </c>
      <c r="C26" s="544">
        <v>101</v>
      </c>
      <c r="D26" s="544"/>
      <c r="E26" s="200" t="s">
        <v>326</v>
      </c>
      <c r="F26" s="216">
        <f t="shared" ref="F26:F31" si="0">SUM(G26:M26)</f>
        <v>141665578</v>
      </c>
      <c r="G26" s="216">
        <f>+'REGISTROS AT2018'!E12</f>
        <v>141665578</v>
      </c>
      <c r="H26" s="200"/>
      <c r="I26" s="200"/>
      <c r="J26" s="200"/>
      <c r="K26" s="200"/>
      <c r="L26" s="201"/>
      <c r="M26" s="201"/>
      <c r="N26" s="202"/>
      <c r="O26" s="201"/>
      <c r="P26" s="202"/>
      <c r="Q26" s="203"/>
      <c r="R26" s="202"/>
      <c r="S26" s="202"/>
      <c r="T26" s="202"/>
      <c r="U26" s="202"/>
      <c r="V26" s="202"/>
      <c r="W26" s="202"/>
      <c r="X26" s="545"/>
      <c r="Y26" s="545"/>
    </row>
    <row r="27" spans="2:32" s="204" customFormat="1" ht="12" customHeight="1">
      <c r="B27" s="200">
        <v>3</v>
      </c>
      <c r="C27" s="544">
        <v>102</v>
      </c>
      <c r="D27" s="544"/>
      <c r="E27" s="200" t="str">
        <f>+E26</f>
        <v>31.12.2017</v>
      </c>
      <c r="F27" s="216">
        <f t="shared" si="0"/>
        <v>0</v>
      </c>
      <c r="G27" s="200"/>
      <c r="H27" s="216">
        <f>+'REGISTROS AT2018'!F17</f>
        <v>0</v>
      </c>
      <c r="I27" s="200"/>
      <c r="J27" s="216"/>
      <c r="K27" s="200"/>
      <c r="L27" s="201"/>
      <c r="M27" s="201"/>
      <c r="N27" s="202"/>
      <c r="O27" s="201"/>
      <c r="P27" s="202"/>
      <c r="Q27" s="203"/>
      <c r="R27" s="202"/>
      <c r="S27" s="202"/>
      <c r="T27" s="202"/>
      <c r="U27" s="202"/>
      <c r="V27" s="202"/>
      <c r="W27" s="202"/>
      <c r="X27" s="545"/>
      <c r="Y27" s="545"/>
    </row>
    <row r="28" spans="2:32" s="204" customFormat="1" ht="12" customHeight="1">
      <c r="B28" s="200">
        <v>4</v>
      </c>
      <c r="C28" s="544">
        <v>103</v>
      </c>
      <c r="D28" s="544"/>
      <c r="E28" s="200" t="str">
        <f>+E27</f>
        <v>31.12.2017</v>
      </c>
      <c r="F28" s="216">
        <f t="shared" si="0"/>
        <v>0</v>
      </c>
      <c r="G28" s="216"/>
      <c r="H28" s="200"/>
      <c r="I28" s="200"/>
      <c r="J28" s="200"/>
      <c r="K28" s="200"/>
      <c r="L28" s="201"/>
      <c r="M28" s="201"/>
      <c r="N28" s="202"/>
      <c r="O28" s="201"/>
      <c r="P28" s="202"/>
      <c r="Q28" s="203"/>
      <c r="R28" s="202"/>
      <c r="S28" s="202"/>
      <c r="T28" s="202"/>
      <c r="U28" s="202"/>
      <c r="V28" s="202"/>
      <c r="W28" s="202"/>
      <c r="X28" s="545"/>
      <c r="Y28" s="545"/>
    </row>
    <row r="29" spans="2:32" s="204" customFormat="1" ht="12" customHeight="1">
      <c r="B29" s="200">
        <v>5</v>
      </c>
      <c r="C29" s="544">
        <v>104</v>
      </c>
      <c r="D29" s="544"/>
      <c r="E29" s="200" t="str">
        <f>+E28</f>
        <v>31.12.2017</v>
      </c>
      <c r="F29" s="216">
        <f t="shared" si="0"/>
        <v>0</v>
      </c>
      <c r="G29" s="216"/>
      <c r="H29" s="200"/>
      <c r="I29" s="216">
        <f>+'REGISTROS AT2018'!G18</f>
        <v>0</v>
      </c>
      <c r="J29" s="216">
        <f>+'REGISTROS AT2018'!H19</f>
        <v>0</v>
      </c>
      <c r="K29" s="216">
        <f>+'REGISTROS AT2018'!I20</f>
        <v>0</v>
      </c>
      <c r="L29" s="201">
        <f>+'REGISTROS AT2018'!J21</f>
        <v>0</v>
      </c>
      <c r="M29" s="201">
        <f>+'REGISTROS AT2018'!K22</f>
        <v>0</v>
      </c>
      <c r="N29" s="202"/>
      <c r="O29" s="201"/>
      <c r="P29" s="202"/>
      <c r="Q29" s="203"/>
      <c r="R29" s="202"/>
      <c r="S29" s="202"/>
      <c r="T29" s="202"/>
      <c r="U29" s="202"/>
      <c r="V29" s="202"/>
      <c r="W29" s="202"/>
      <c r="X29" s="545"/>
      <c r="Y29" s="545"/>
    </row>
    <row r="30" spans="2:32" s="204" customFormat="1" ht="12" customHeight="1">
      <c r="B30" s="200">
        <v>6</v>
      </c>
      <c r="C30" s="544">
        <v>105</v>
      </c>
      <c r="D30" s="544"/>
      <c r="E30" s="200" t="str">
        <f>+E29</f>
        <v>31.12.2017</v>
      </c>
      <c r="F30" s="216">
        <f t="shared" si="0"/>
        <v>-30368911</v>
      </c>
      <c r="G30" s="216">
        <f>+'REGISTROS AT2018'!E13+'REGISTROS AT2018'!E14</f>
        <v>-30368911</v>
      </c>
      <c r="H30" s="200"/>
      <c r="I30" s="200"/>
      <c r="J30" s="200"/>
      <c r="K30" s="200"/>
      <c r="L30" s="201"/>
      <c r="M30" s="201"/>
      <c r="N30" s="202"/>
      <c r="O30" s="201"/>
      <c r="P30" s="202"/>
      <c r="Q30" s="203"/>
      <c r="R30" s="202"/>
      <c r="S30" s="202"/>
      <c r="T30" s="202"/>
      <c r="U30" s="202"/>
      <c r="V30" s="202"/>
      <c r="W30" s="202"/>
      <c r="X30" s="545"/>
      <c r="Y30" s="545"/>
    </row>
    <row r="31" spans="2:32" s="204" customFormat="1" ht="12" customHeight="1">
      <c r="B31" s="200">
        <v>7</v>
      </c>
      <c r="C31" s="544">
        <v>106</v>
      </c>
      <c r="D31" s="544"/>
      <c r="E31" s="200" t="str">
        <f>+E30</f>
        <v>31.12.2017</v>
      </c>
      <c r="F31" s="216">
        <f t="shared" si="0"/>
        <v>-195025139</v>
      </c>
      <c r="G31" s="216">
        <f>SUM('REGISTROS AT2018'!E26:E30)</f>
        <v>-111296667</v>
      </c>
      <c r="H31" s="216">
        <f>SUM('REGISTROS AT2018'!F26:F30)</f>
        <v>0</v>
      </c>
      <c r="I31" s="216">
        <f>SUM('REGISTROS AT2018'!G26:G30)</f>
        <v>0</v>
      </c>
      <c r="J31" s="216">
        <f>SUM('REGISTROS AT2018'!H26:H30)</f>
        <v>0</v>
      </c>
      <c r="K31" s="216">
        <f>SUM('REGISTROS AT2018'!I26:I30)</f>
        <v>0</v>
      </c>
      <c r="L31" s="201">
        <f>SUM('REGISTROS AT2018'!J26:J30)</f>
        <v>0</v>
      </c>
      <c r="M31" s="201">
        <f>+'REGISTROS AT2018'!K26</f>
        <v>-83728472</v>
      </c>
      <c r="N31" s="202"/>
      <c r="O31" s="201"/>
      <c r="P31" s="202"/>
      <c r="Q31" s="203"/>
      <c r="R31" s="202"/>
      <c r="S31" s="202"/>
      <c r="T31" s="202"/>
      <c r="U31" s="202"/>
      <c r="V31" s="202"/>
      <c r="W31" s="202">
        <f>-T31</f>
        <v>0</v>
      </c>
      <c r="X31" s="545"/>
      <c r="Y31" s="545"/>
    </row>
    <row r="32" spans="2:32" ht="11.25">
      <c r="B32" s="200"/>
      <c r="C32" s="544"/>
      <c r="D32" s="544"/>
      <c r="E32" s="200"/>
      <c r="F32" s="216"/>
      <c r="G32" s="216"/>
      <c r="H32" s="200"/>
      <c r="I32" s="200"/>
      <c r="J32" s="200"/>
      <c r="K32" s="200"/>
      <c r="L32" s="201"/>
      <c r="M32" s="201"/>
      <c r="N32" s="202"/>
      <c r="O32" s="201"/>
      <c r="P32" s="202"/>
      <c r="Q32" s="203"/>
      <c r="R32" s="202"/>
      <c r="S32" s="202"/>
      <c r="T32" s="202"/>
      <c r="U32" s="202"/>
      <c r="V32" s="202"/>
      <c r="W32" s="202"/>
      <c r="X32" s="545"/>
      <c r="Y32" s="545"/>
    </row>
    <row r="33" spans="2:25" ht="11.25">
      <c r="B33" s="200"/>
      <c r="C33" s="544"/>
      <c r="D33" s="544"/>
      <c r="E33" s="200"/>
      <c r="F33" s="216"/>
      <c r="G33" s="216"/>
      <c r="H33" s="200"/>
      <c r="I33" s="200"/>
      <c r="J33" s="200"/>
      <c r="K33" s="200"/>
      <c r="L33" s="201"/>
      <c r="M33" s="201"/>
      <c r="N33" s="202"/>
      <c r="O33" s="201"/>
      <c r="P33" s="202"/>
      <c r="Q33" s="203"/>
      <c r="R33" s="202"/>
      <c r="S33" s="202"/>
      <c r="T33" s="202"/>
      <c r="U33" s="202"/>
      <c r="V33" s="202"/>
      <c r="W33" s="202"/>
      <c r="X33" s="545"/>
      <c r="Y33" s="545"/>
    </row>
    <row r="34" spans="2:25" ht="11.25" hidden="1"/>
    <row r="35" spans="2:25" ht="11.25" hidden="1"/>
    <row r="36" spans="2:25" ht="11.25">
      <c r="B36" s="186" t="s">
        <v>220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195"/>
      <c r="Q36" s="195"/>
      <c r="R36" s="205"/>
      <c r="S36" s="205"/>
      <c r="T36" s="205"/>
    </row>
    <row r="37" spans="2:25" ht="11.25" hidden="1">
      <c r="B37" s="186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195"/>
      <c r="Q37" s="195"/>
      <c r="R37" s="205"/>
      <c r="S37" s="205"/>
      <c r="T37" s="205"/>
    </row>
    <row r="38" spans="2:25" ht="11.25" hidden="1">
      <c r="B38" s="186"/>
      <c r="C38" s="205"/>
      <c r="D38" s="205"/>
      <c r="E38" s="205"/>
      <c r="F38" s="205"/>
      <c r="G38" s="205"/>
      <c r="I38" s="205"/>
      <c r="J38" s="205"/>
      <c r="K38" s="205"/>
      <c r="L38" s="205"/>
      <c r="M38" s="205"/>
      <c r="N38" s="205"/>
      <c r="O38" s="205"/>
      <c r="P38" s="195"/>
      <c r="Q38" s="195"/>
      <c r="R38" s="205"/>
      <c r="S38" s="205"/>
      <c r="T38" s="205"/>
    </row>
    <row r="39" spans="2:25" ht="11.25">
      <c r="B39" s="557" t="s">
        <v>221</v>
      </c>
      <c r="C39" s="557"/>
      <c r="D39" s="557"/>
      <c r="E39" s="557"/>
      <c r="F39" s="557"/>
      <c r="G39" s="557"/>
      <c r="H39" s="217">
        <f>+'REGISTROS AT2018'!Q7</f>
        <v>0.31578947222826248</v>
      </c>
      <c r="I39" s="205"/>
      <c r="J39" s="205"/>
      <c r="K39" s="205"/>
      <c r="L39" s="205"/>
      <c r="M39" s="205"/>
      <c r="N39" s="205"/>
      <c r="O39" s="205"/>
      <c r="P39" s="195"/>
      <c r="Q39" s="195"/>
      <c r="R39" s="205"/>
      <c r="S39" s="205"/>
      <c r="T39" s="205"/>
    </row>
    <row r="40" spans="2:25" ht="11.25" hidden="1"/>
    <row r="41" spans="2:25" ht="11.25"/>
    <row r="42" spans="2:25" ht="15" customHeight="1">
      <c r="B42" s="540" t="s">
        <v>222</v>
      </c>
      <c r="C42" s="541"/>
      <c r="D42" s="541"/>
      <c r="E42" s="541"/>
      <c r="F42" s="541"/>
      <c r="G42" s="541"/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541"/>
      <c r="S42" s="541"/>
      <c r="T42" s="541"/>
      <c r="U42" s="541"/>
      <c r="V42" s="542"/>
    </row>
    <row r="43" spans="2:25" ht="21" customHeight="1">
      <c r="B43" s="442" t="s">
        <v>223</v>
      </c>
      <c r="C43" s="450"/>
      <c r="D43" s="457"/>
      <c r="E43" s="445" t="s">
        <v>199</v>
      </c>
      <c r="F43" s="448" t="s">
        <v>200</v>
      </c>
      <c r="G43" s="449"/>
      <c r="H43" s="449"/>
      <c r="I43" s="449"/>
      <c r="J43" s="454"/>
      <c r="K43" s="448" t="s">
        <v>224</v>
      </c>
      <c r="L43" s="449"/>
      <c r="M43" s="449"/>
      <c r="N43" s="449"/>
      <c r="O43" s="454"/>
      <c r="P43" s="445" t="s">
        <v>202</v>
      </c>
      <c r="Q43" s="445" t="s">
        <v>203</v>
      </c>
      <c r="R43" s="560" t="s">
        <v>204</v>
      </c>
      <c r="S43" s="561"/>
      <c r="T43" s="561"/>
      <c r="U43" s="562"/>
      <c r="V43" s="554" t="s">
        <v>225</v>
      </c>
    </row>
    <row r="44" spans="2:25" ht="21" customHeight="1">
      <c r="B44" s="443"/>
      <c r="C44" s="451"/>
      <c r="D44" s="455"/>
      <c r="E44" s="446"/>
      <c r="F44" s="446" t="s">
        <v>205</v>
      </c>
      <c r="G44" s="448" t="s">
        <v>206</v>
      </c>
      <c r="H44" s="449"/>
      <c r="I44" s="449"/>
      <c r="J44" s="454"/>
      <c r="K44" s="442" t="s">
        <v>207</v>
      </c>
      <c r="L44" s="457"/>
      <c r="M44" s="450" t="s">
        <v>208</v>
      </c>
      <c r="N44" s="450"/>
      <c r="O44" s="457"/>
      <c r="P44" s="446"/>
      <c r="Q44" s="446"/>
      <c r="R44" s="563"/>
      <c r="S44" s="564"/>
      <c r="T44" s="564"/>
      <c r="U44" s="565"/>
      <c r="V44" s="555"/>
    </row>
    <row r="45" spans="2:25" ht="19.5" customHeight="1">
      <c r="B45" s="443"/>
      <c r="C45" s="451"/>
      <c r="D45" s="455"/>
      <c r="E45" s="446"/>
      <c r="F45" s="446"/>
      <c r="G45" s="446" t="s">
        <v>206</v>
      </c>
      <c r="H45" s="444" t="s">
        <v>209</v>
      </c>
      <c r="I45" s="452"/>
      <c r="J45" s="456"/>
      <c r="K45" s="444"/>
      <c r="L45" s="456"/>
      <c r="M45" s="452"/>
      <c r="N45" s="452"/>
      <c r="O45" s="456"/>
      <c r="P45" s="446"/>
      <c r="Q45" s="446"/>
      <c r="R45" s="566"/>
      <c r="S45" s="567"/>
      <c r="T45" s="567"/>
      <c r="U45" s="568"/>
      <c r="V45" s="555"/>
    </row>
    <row r="46" spans="2:25" ht="57" customHeight="1">
      <c r="B46" s="444"/>
      <c r="C46" s="452"/>
      <c r="D46" s="456"/>
      <c r="E46" s="447"/>
      <c r="F46" s="447"/>
      <c r="G46" s="447"/>
      <c r="H46" s="191" t="s">
        <v>214</v>
      </c>
      <c r="I46" s="191" t="s">
        <v>215</v>
      </c>
      <c r="J46" s="143" t="s">
        <v>216</v>
      </c>
      <c r="K46" s="192" t="s">
        <v>217</v>
      </c>
      <c r="L46" s="191" t="s">
        <v>218</v>
      </c>
      <c r="M46" s="192" t="s">
        <v>218</v>
      </c>
      <c r="N46" s="191" t="s">
        <v>217</v>
      </c>
      <c r="O46" s="191"/>
      <c r="P46" s="447"/>
      <c r="Q46" s="447"/>
      <c r="R46" s="193" t="s">
        <v>210</v>
      </c>
      <c r="S46" s="193" t="s">
        <v>211</v>
      </c>
      <c r="T46" s="193" t="s">
        <v>212</v>
      </c>
      <c r="U46" s="197" t="s">
        <v>226</v>
      </c>
      <c r="V46" s="556"/>
    </row>
    <row r="47" spans="2:25" ht="11.25" customHeight="1">
      <c r="B47" s="546">
        <f>SUM(G25:G33)</f>
        <v>0</v>
      </c>
      <c r="C47" s="547"/>
      <c r="D47" s="548"/>
      <c r="E47" s="207">
        <f>SUM(H25:H33)</f>
        <v>0</v>
      </c>
      <c r="F47" s="207">
        <f>SUM(I25:I33)</f>
        <v>0</v>
      </c>
      <c r="G47" s="207">
        <f>SUM(J25:J33)</f>
        <v>0</v>
      </c>
      <c r="H47" s="207">
        <f t="shared" ref="H47:N47" si="1">SUM(K25:K33)</f>
        <v>0</v>
      </c>
      <c r="I47" s="207">
        <f t="shared" si="1"/>
        <v>0</v>
      </c>
      <c r="J47" s="207">
        <f t="shared" si="1"/>
        <v>168518268.90400001</v>
      </c>
      <c r="K47" s="207">
        <f t="shared" si="1"/>
        <v>0</v>
      </c>
      <c r="L47" s="207">
        <f t="shared" si="1"/>
        <v>0</v>
      </c>
      <c r="M47" s="207">
        <f t="shared" si="1"/>
        <v>34897443.344999999</v>
      </c>
      <c r="N47" s="207">
        <f t="shared" si="1"/>
        <v>0</v>
      </c>
      <c r="O47" s="251"/>
      <c r="P47" s="198"/>
      <c r="Q47" s="218">
        <f>+T25</f>
        <v>110508571.102</v>
      </c>
      <c r="R47" s="199"/>
      <c r="S47" s="199"/>
      <c r="T47" s="199"/>
      <c r="U47" s="206"/>
      <c r="V47" s="207"/>
    </row>
    <row r="48" spans="2:25" ht="11.25"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195"/>
      <c r="Q48" s="195"/>
      <c r="R48" s="205"/>
      <c r="S48" s="205"/>
      <c r="T48" s="205"/>
    </row>
    <row r="49" spans="2:44" ht="11.25"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195"/>
      <c r="Q49" s="195"/>
      <c r="R49" s="205"/>
      <c r="S49" s="205"/>
      <c r="T49" s="205"/>
    </row>
    <row r="50" spans="2:44" ht="11.25">
      <c r="B50" s="549" t="s">
        <v>168</v>
      </c>
      <c r="C50" s="549"/>
      <c r="D50" s="549"/>
      <c r="E50" s="549"/>
      <c r="F50" s="549"/>
      <c r="G50" s="549"/>
      <c r="H50" s="549"/>
      <c r="I50" s="549"/>
      <c r="J50" s="549"/>
      <c r="K50" s="549"/>
      <c r="L50" s="549"/>
      <c r="M50" s="549"/>
      <c r="N50" s="549"/>
      <c r="O50" s="549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</row>
    <row r="51" spans="2:44" ht="12" customHeight="1"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</row>
    <row r="52" spans="2:44" ht="12" customHeight="1"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</row>
    <row r="53" spans="2:44" ht="12" customHeight="1">
      <c r="C53" s="550" t="s">
        <v>227</v>
      </c>
      <c r="D53" s="550"/>
      <c r="E53" s="183"/>
      <c r="F53" s="183"/>
      <c r="G53" s="183"/>
      <c r="H53" s="183"/>
      <c r="I53" s="179" t="s">
        <v>227</v>
      </c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</row>
    <row r="54" spans="2:44" ht="12" customHeight="1">
      <c r="B54" s="551" t="s">
        <v>169</v>
      </c>
      <c r="C54" s="552"/>
      <c r="D54" s="552"/>
      <c r="E54" s="552"/>
      <c r="F54" s="552"/>
      <c r="G54" s="553"/>
      <c r="H54" s="183"/>
      <c r="I54" s="551" t="s">
        <v>228</v>
      </c>
      <c r="J54" s="552"/>
      <c r="K54" s="552"/>
      <c r="L54" s="552"/>
      <c r="M54" s="552"/>
      <c r="N54" s="553"/>
      <c r="Q54" s="183"/>
      <c r="R54" s="183"/>
      <c r="S54" s="183"/>
      <c r="T54" s="183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3"/>
      <c r="AO54" s="183"/>
      <c r="AP54" s="183"/>
      <c r="AQ54" s="183"/>
      <c r="AR54" s="183"/>
    </row>
    <row r="55" spans="2:44" ht="12" customHeight="1">
      <c r="B55" s="540">
        <f>+'DJ 1923'!B109:F109</f>
        <v>1</v>
      </c>
      <c r="C55" s="541"/>
      <c r="D55" s="541"/>
      <c r="E55" s="541"/>
      <c r="F55" s="541"/>
      <c r="G55" s="542"/>
      <c r="I55" s="540"/>
      <c r="J55" s="541"/>
      <c r="K55" s="541"/>
      <c r="L55" s="541"/>
      <c r="M55" s="541"/>
      <c r="N55" s="542"/>
      <c r="AN55" s="183"/>
      <c r="AO55" s="183"/>
      <c r="AP55" s="183"/>
      <c r="AQ55" s="183"/>
      <c r="AR55" s="183"/>
    </row>
    <row r="56" spans="2:44" ht="11.25">
      <c r="AH56" s="543"/>
      <c r="AI56" s="543"/>
      <c r="AJ56" s="543"/>
      <c r="AK56" s="543"/>
      <c r="AL56" s="543"/>
      <c r="AM56" s="543"/>
    </row>
    <row r="58" spans="2:44" ht="11.25">
      <c r="N58" s="183"/>
      <c r="O58" s="183"/>
      <c r="P58" s="183"/>
      <c r="Q58" s="183"/>
      <c r="R58" s="183"/>
      <c r="S58" s="183"/>
      <c r="T58" s="183"/>
    </row>
  </sheetData>
  <mergeCells count="75">
    <mergeCell ref="B10:E10"/>
    <mergeCell ref="F10:G10"/>
    <mergeCell ref="B11:E11"/>
    <mergeCell ref="F11:G11"/>
    <mergeCell ref="B12:E12"/>
    <mergeCell ref="F12:G12"/>
    <mergeCell ref="B13:E13"/>
    <mergeCell ref="F13:G13"/>
    <mergeCell ref="F14:G14"/>
    <mergeCell ref="O14:P14"/>
    <mergeCell ref="B15:E15"/>
    <mergeCell ref="F15:G15"/>
    <mergeCell ref="B20:B24"/>
    <mergeCell ref="C20:D24"/>
    <mergeCell ref="E20:E24"/>
    <mergeCell ref="F20:F24"/>
    <mergeCell ref="G20:G24"/>
    <mergeCell ref="H20:H24"/>
    <mergeCell ref="I20:M20"/>
    <mergeCell ref="N20:R20"/>
    <mergeCell ref="S20:S24"/>
    <mergeCell ref="T20:T24"/>
    <mergeCell ref="I21:I24"/>
    <mergeCell ref="J21:M21"/>
    <mergeCell ref="N21:O23"/>
    <mergeCell ref="P21:R23"/>
    <mergeCell ref="J22:J24"/>
    <mergeCell ref="K22:M23"/>
    <mergeCell ref="U23:U24"/>
    <mergeCell ref="V23:V24"/>
    <mergeCell ref="W23:W24"/>
    <mergeCell ref="R43:U45"/>
    <mergeCell ref="U20:Y22"/>
    <mergeCell ref="X23:Y24"/>
    <mergeCell ref="C25:D25"/>
    <mergeCell ref="X25:Y25"/>
    <mergeCell ref="B39:G39"/>
    <mergeCell ref="B42:V42"/>
    <mergeCell ref="B43:D46"/>
    <mergeCell ref="E43:E46"/>
    <mergeCell ref="F43:J43"/>
    <mergeCell ref="C33:D33"/>
    <mergeCell ref="X31:Y31"/>
    <mergeCell ref="C32:D32"/>
    <mergeCell ref="X32:Y32"/>
    <mergeCell ref="K43:O43"/>
    <mergeCell ref="B50:O50"/>
    <mergeCell ref="C53:D53"/>
    <mergeCell ref="B54:G54"/>
    <mergeCell ref="I54:N54"/>
    <mergeCell ref="V43:V46"/>
    <mergeCell ref="F44:F46"/>
    <mergeCell ref="G44:J44"/>
    <mergeCell ref="K44:L45"/>
    <mergeCell ref="M44:O45"/>
    <mergeCell ref="G45:G46"/>
    <mergeCell ref="H45:J45"/>
    <mergeCell ref="P43:P46"/>
    <mergeCell ref="Q43:Q46"/>
    <mergeCell ref="B55:G55"/>
    <mergeCell ref="I55:N55"/>
    <mergeCell ref="AH56:AM56"/>
    <mergeCell ref="C26:D26"/>
    <mergeCell ref="X26:Y26"/>
    <mergeCell ref="C27:D27"/>
    <mergeCell ref="X27:Y27"/>
    <mergeCell ref="C28:D28"/>
    <mergeCell ref="B47:D47"/>
    <mergeCell ref="C29:D29"/>
    <mergeCell ref="X29:Y29"/>
    <mergeCell ref="C30:D30"/>
    <mergeCell ref="X30:Y30"/>
    <mergeCell ref="X33:Y33"/>
    <mergeCell ref="X28:Y28"/>
    <mergeCell ref="C31:D31"/>
  </mergeCells>
  <pageMargins left="0.25" right="0.25" top="0.75" bottom="0.75" header="0.3" footer="0.3"/>
  <pageSetup paperSize="14" scale="4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102"/>
  <sheetViews>
    <sheetView showGridLines="0" showWhiteSpace="0" view="pageBreakPreview" topLeftCell="B81" zoomScale="98" zoomScaleNormal="100" zoomScaleSheetLayoutView="98" workbookViewId="0">
      <pane xSplit="1" topLeftCell="C1" activePane="topRight" state="frozen"/>
      <selection activeCell="B13" sqref="B13"/>
      <selection pane="topRight" activeCell="D28" sqref="D28"/>
    </sheetView>
  </sheetViews>
  <sheetFormatPr baseColWidth="10" defaultColWidth="5.7109375" defaultRowHeight="12" customHeight="1"/>
  <cols>
    <col min="1" max="1" width="3.28515625" style="179" customWidth="1"/>
    <col min="2" max="2" width="12.28515625" style="179" customWidth="1"/>
    <col min="3" max="3" width="18.140625" style="179" customWidth="1"/>
    <col min="4" max="4" width="21.42578125" style="179" customWidth="1"/>
    <col min="5" max="5" width="18.85546875" style="179" customWidth="1"/>
    <col min="6" max="6" width="15.42578125" style="179" customWidth="1"/>
    <col min="7" max="7" width="11.140625" style="179" customWidth="1"/>
    <col min="8" max="8" width="14.5703125" style="179" customWidth="1"/>
    <col min="9" max="9" width="21.42578125" style="179" customWidth="1"/>
    <col min="10" max="10" width="19.28515625" style="179" customWidth="1"/>
    <col min="11" max="11" width="14.42578125" style="179" customWidth="1"/>
    <col min="12" max="12" width="17.7109375" style="179" customWidth="1"/>
    <col min="13" max="13" width="15.140625" style="179" customWidth="1"/>
    <col min="14" max="14" width="20.7109375" style="179" customWidth="1"/>
    <col min="15" max="15" width="19.140625" style="179" customWidth="1"/>
    <col min="16" max="16" width="16.7109375" style="179" customWidth="1"/>
    <col min="17" max="18" width="14.85546875" style="179" customWidth="1"/>
    <col min="19" max="19" width="13.5703125" style="179" customWidth="1"/>
    <col min="20" max="20" width="13.7109375" style="179" customWidth="1"/>
    <col min="21" max="21" width="13.42578125" style="179" customWidth="1"/>
    <col min="22" max="22" width="12.140625" style="179" bestFit="1" customWidth="1"/>
    <col min="23" max="16384" width="5.7109375" style="179"/>
  </cols>
  <sheetData>
    <row r="2" spans="2:25" ht="12" customHeight="1">
      <c r="E2" s="219"/>
      <c r="F2" s="219"/>
    </row>
    <row r="5" spans="2:25" ht="12" customHeight="1">
      <c r="L5" s="180"/>
      <c r="M5" s="180"/>
    </row>
    <row r="6" spans="2:25" ht="22.5" customHeight="1">
      <c r="B6" s="589" t="s">
        <v>231</v>
      </c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S6" s="180"/>
      <c r="T6" s="220" t="s">
        <v>232</v>
      </c>
    </row>
    <row r="7" spans="2:25" ht="12.75">
      <c r="N7" s="184"/>
      <c r="O7" s="182"/>
      <c r="S7" s="181" t="s">
        <v>70</v>
      </c>
      <c r="T7" s="167"/>
    </row>
    <row r="8" spans="2:25" ht="11.25">
      <c r="N8" s="184"/>
      <c r="O8" s="182"/>
    </row>
    <row r="9" spans="2:25" ht="12" customHeight="1">
      <c r="B9" s="221" t="s">
        <v>233</v>
      </c>
      <c r="C9" s="222"/>
    </row>
    <row r="10" spans="2:25" ht="12" customHeight="1">
      <c r="B10" s="223" t="s">
        <v>193</v>
      </c>
      <c r="C10" s="224"/>
      <c r="D10" s="526" t="s">
        <v>328</v>
      </c>
      <c r="E10" s="527"/>
      <c r="H10" s="543"/>
      <c r="I10" s="543"/>
      <c r="J10" s="543"/>
      <c r="K10" s="543"/>
      <c r="L10" s="543"/>
      <c r="M10" s="543"/>
    </row>
    <row r="11" spans="2:25" ht="12" customHeight="1">
      <c r="B11" s="225" t="s">
        <v>329</v>
      </c>
      <c r="C11" s="224"/>
      <c r="D11" s="232"/>
      <c r="E11" s="227"/>
      <c r="H11" s="543"/>
      <c r="I11" s="543"/>
      <c r="J11" s="543"/>
      <c r="K11" s="543"/>
      <c r="L11" s="543"/>
      <c r="M11" s="543"/>
    </row>
    <row r="12" spans="2:25" ht="12" customHeight="1">
      <c r="B12" s="225" t="s">
        <v>155</v>
      </c>
      <c r="C12" s="224"/>
      <c r="D12" s="526"/>
      <c r="E12" s="527"/>
      <c r="H12" s="543"/>
      <c r="I12" s="543"/>
      <c r="J12" s="543"/>
      <c r="K12" s="543"/>
      <c r="L12" s="543"/>
      <c r="M12" s="543"/>
    </row>
    <row r="13" spans="2:25" ht="12" customHeight="1">
      <c r="B13" s="225"/>
      <c r="C13" s="224"/>
      <c r="D13" s="226"/>
      <c r="E13" s="227"/>
      <c r="H13" s="543"/>
      <c r="I13" s="543"/>
      <c r="J13" s="543"/>
      <c r="K13" s="543"/>
      <c r="L13" s="543"/>
      <c r="M13" s="543"/>
    </row>
    <row r="14" spans="2:25" ht="12" customHeight="1">
      <c r="B14" s="225" t="s">
        <v>194</v>
      </c>
      <c r="C14" s="224"/>
      <c r="D14" s="585"/>
      <c r="E14" s="586"/>
      <c r="H14" s="543"/>
      <c r="I14" s="543"/>
      <c r="J14" s="543"/>
      <c r="K14" s="543"/>
      <c r="L14" s="543"/>
      <c r="M14" s="543"/>
    </row>
    <row r="15" spans="2:25" ht="12" customHeight="1">
      <c r="B15" s="225"/>
      <c r="C15" s="224"/>
      <c r="D15" s="587"/>
      <c r="E15" s="588"/>
      <c r="H15" s="543"/>
      <c r="I15" s="543"/>
      <c r="J15" s="543"/>
      <c r="K15" s="543"/>
      <c r="L15" s="543"/>
      <c r="M15" s="543"/>
    </row>
    <row r="16" spans="2:25" ht="11.25">
      <c r="L16" s="183"/>
      <c r="M16" s="183"/>
      <c r="N16" s="183"/>
      <c r="O16" s="183"/>
      <c r="P16" s="183"/>
      <c r="Q16" s="183"/>
      <c r="R16" s="183"/>
      <c r="S16" s="183"/>
      <c r="Y16" s="182"/>
    </row>
    <row r="17" spans="2:22" ht="12" customHeight="1">
      <c r="B17" s="222" t="s">
        <v>234</v>
      </c>
      <c r="C17" s="222"/>
    </row>
    <row r="18" spans="2:22" ht="25.5" customHeight="1">
      <c r="B18" s="445" t="s">
        <v>156</v>
      </c>
      <c r="C18" s="442" t="s">
        <v>235</v>
      </c>
      <c r="D18" s="442" t="s">
        <v>236</v>
      </c>
      <c r="E18" s="583" t="s">
        <v>237</v>
      </c>
      <c r="F18" s="584"/>
      <c r="G18" s="584"/>
      <c r="H18" s="584"/>
      <c r="I18" s="584"/>
      <c r="J18" s="584"/>
      <c r="K18" s="584"/>
      <c r="L18" s="584"/>
      <c r="M18" s="448" t="s">
        <v>238</v>
      </c>
      <c r="N18" s="449"/>
      <c r="O18" s="449"/>
      <c r="P18" s="449"/>
      <c r="Q18" s="449"/>
      <c r="R18" s="454"/>
      <c r="S18" s="453" t="s">
        <v>239</v>
      </c>
      <c r="T18" s="453" t="s">
        <v>240</v>
      </c>
      <c r="V18" s="451"/>
    </row>
    <row r="19" spans="2:22" ht="24.75" customHeight="1">
      <c r="B19" s="446"/>
      <c r="C19" s="443"/>
      <c r="D19" s="443"/>
      <c r="E19" s="442" t="s">
        <v>241</v>
      </c>
      <c r="F19" s="450"/>
      <c r="G19" s="450"/>
      <c r="H19" s="457"/>
      <c r="I19" s="540" t="s">
        <v>242</v>
      </c>
      <c r="J19" s="541"/>
      <c r="K19" s="541"/>
      <c r="L19" s="542"/>
      <c r="M19" s="443" t="s">
        <v>207</v>
      </c>
      <c r="N19" s="455"/>
      <c r="O19" s="443" t="s">
        <v>208</v>
      </c>
      <c r="P19" s="451"/>
      <c r="Q19" s="455"/>
      <c r="R19" s="446" t="s">
        <v>202</v>
      </c>
      <c r="S19" s="453"/>
      <c r="T19" s="453"/>
      <c r="V19" s="451"/>
    </row>
    <row r="20" spans="2:22" ht="27.75" customHeight="1">
      <c r="B20" s="446"/>
      <c r="C20" s="443"/>
      <c r="D20" s="443"/>
      <c r="E20" s="445" t="s">
        <v>243</v>
      </c>
      <c r="F20" s="445" t="s">
        <v>244</v>
      </c>
      <c r="G20" s="445" t="s">
        <v>211</v>
      </c>
      <c r="H20" s="445" t="s">
        <v>210</v>
      </c>
      <c r="I20" s="448" t="s">
        <v>245</v>
      </c>
      <c r="J20" s="541"/>
      <c r="K20" s="541"/>
      <c r="L20" s="541"/>
      <c r="M20" s="443"/>
      <c r="N20" s="455"/>
      <c r="O20" s="443"/>
      <c r="P20" s="451"/>
      <c r="Q20" s="455"/>
      <c r="R20" s="446"/>
      <c r="S20" s="453"/>
      <c r="T20" s="453"/>
      <c r="V20" s="451"/>
    </row>
    <row r="21" spans="2:22" ht="18" customHeight="1">
      <c r="B21" s="446"/>
      <c r="C21" s="443"/>
      <c r="D21" s="443"/>
      <c r="E21" s="446"/>
      <c r="F21" s="446"/>
      <c r="G21" s="446"/>
      <c r="H21" s="446"/>
      <c r="I21" s="445" t="s">
        <v>246</v>
      </c>
      <c r="J21" s="540" t="s">
        <v>247</v>
      </c>
      <c r="K21" s="541"/>
      <c r="L21" s="542"/>
      <c r="M21" s="444"/>
      <c r="N21" s="456"/>
      <c r="O21" s="443"/>
      <c r="P21" s="451"/>
      <c r="Q21" s="455"/>
      <c r="R21" s="446"/>
      <c r="S21" s="453"/>
      <c r="T21" s="453"/>
      <c r="V21" s="451"/>
    </row>
    <row r="22" spans="2:22" ht="23.25" customHeight="1">
      <c r="B22" s="446"/>
      <c r="C22" s="443"/>
      <c r="D22" s="443"/>
      <c r="E22" s="446"/>
      <c r="F22" s="446"/>
      <c r="G22" s="446"/>
      <c r="H22" s="446"/>
      <c r="I22" s="446"/>
      <c r="J22" s="445" t="s">
        <v>247</v>
      </c>
      <c r="K22" s="445" t="s">
        <v>209</v>
      </c>
      <c r="L22" s="445" t="s">
        <v>216</v>
      </c>
      <c r="M22" s="445" t="s">
        <v>217</v>
      </c>
      <c r="N22" s="445" t="s">
        <v>218</v>
      </c>
      <c r="O22" s="445" t="s">
        <v>218</v>
      </c>
      <c r="P22" s="445" t="s">
        <v>217</v>
      </c>
      <c r="Q22" s="445" t="s">
        <v>219</v>
      </c>
      <c r="R22" s="446"/>
      <c r="S22" s="453"/>
      <c r="T22" s="453"/>
      <c r="V22" s="451"/>
    </row>
    <row r="23" spans="2:22" ht="56.25" customHeight="1">
      <c r="B23" s="447"/>
      <c r="C23" s="444"/>
      <c r="D23" s="444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53"/>
      <c r="T23" s="453"/>
      <c r="V23" s="451"/>
    </row>
    <row r="24" spans="2:22" ht="13.5" customHeight="1">
      <c r="B24" s="206">
        <v>1</v>
      </c>
      <c r="C24" s="281">
        <v>42736</v>
      </c>
      <c r="D24" s="206">
        <v>1</v>
      </c>
      <c r="E24" s="206"/>
      <c r="F24" s="248"/>
      <c r="G24" s="206"/>
      <c r="H24" s="248"/>
      <c r="I24" s="248"/>
      <c r="J24" s="248"/>
      <c r="K24" s="248">
        <v>5105000</v>
      </c>
      <c r="L24" s="248"/>
      <c r="M24" s="206"/>
      <c r="N24" s="206"/>
      <c r="O24" s="248"/>
      <c r="P24" s="206"/>
      <c r="Q24" s="206"/>
      <c r="R24" s="206"/>
      <c r="S24" s="206"/>
      <c r="T24" s="206"/>
      <c r="U24" s="184"/>
      <c r="V24" s="184"/>
    </row>
    <row r="25" spans="2:22" ht="13.5" customHeight="1">
      <c r="B25" s="206">
        <v>2</v>
      </c>
      <c r="C25" s="281">
        <v>42767</v>
      </c>
      <c r="D25" s="432">
        <v>1</v>
      </c>
      <c r="E25" s="206"/>
      <c r="F25" s="206"/>
      <c r="G25" s="206"/>
      <c r="H25" s="206"/>
      <c r="I25" s="206"/>
      <c r="J25" s="248"/>
      <c r="K25" s="248">
        <v>10160000</v>
      </c>
      <c r="L25" s="206"/>
      <c r="M25" s="206"/>
      <c r="N25" s="206"/>
      <c r="O25" s="206"/>
      <c r="P25" s="206"/>
      <c r="Q25" s="206"/>
      <c r="R25" s="206"/>
      <c r="S25" s="206"/>
      <c r="T25" s="206"/>
      <c r="U25" s="184"/>
      <c r="V25" s="184"/>
    </row>
    <row r="26" spans="2:22" ht="13.5" customHeight="1">
      <c r="B26" s="206">
        <v>3</v>
      </c>
      <c r="C26" s="281">
        <v>42795</v>
      </c>
      <c r="D26" s="432">
        <v>1</v>
      </c>
      <c r="E26" s="206"/>
      <c r="F26" s="206"/>
      <c r="G26" s="206"/>
      <c r="H26" s="206"/>
      <c r="I26" s="206"/>
      <c r="J26" s="248"/>
      <c r="K26" s="248">
        <v>10187615</v>
      </c>
      <c r="L26" s="206"/>
      <c r="M26" s="206"/>
      <c r="N26" s="206"/>
      <c r="O26" s="206"/>
      <c r="P26" s="206"/>
      <c r="Q26" s="206"/>
      <c r="R26" s="206"/>
      <c r="S26" s="206"/>
      <c r="T26" s="206"/>
      <c r="U26" s="184"/>
      <c r="V26" s="184"/>
    </row>
    <row r="27" spans="2:22" ht="13.5" customHeight="1">
      <c r="B27" s="206">
        <v>4</v>
      </c>
      <c r="C27" s="281">
        <v>42826</v>
      </c>
      <c r="D27" s="432">
        <v>1</v>
      </c>
      <c r="E27" s="206"/>
      <c r="F27" s="206"/>
      <c r="G27" s="206"/>
      <c r="H27" s="206"/>
      <c r="I27" s="206"/>
      <c r="J27" s="248"/>
      <c r="K27" s="248">
        <v>5406987</v>
      </c>
      <c r="L27" s="206"/>
      <c r="M27" s="206"/>
      <c r="N27" s="206"/>
      <c r="O27" s="206"/>
      <c r="P27" s="206"/>
      <c r="Q27" s="206"/>
      <c r="R27" s="206"/>
      <c r="S27" s="206"/>
      <c r="T27" s="206"/>
      <c r="U27" s="184"/>
      <c r="V27" s="184"/>
    </row>
    <row r="28" spans="2:22" ht="13.5" customHeight="1">
      <c r="B28" s="206">
        <v>5</v>
      </c>
      <c r="C28" s="281">
        <v>42856</v>
      </c>
      <c r="D28" s="432">
        <v>1</v>
      </c>
      <c r="E28" s="206"/>
      <c r="F28" s="206"/>
      <c r="G28" s="206"/>
      <c r="H28" s="206"/>
      <c r="I28" s="206"/>
      <c r="J28" s="248"/>
      <c r="K28" s="248">
        <v>5035000</v>
      </c>
      <c r="L28" s="248"/>
      <c r="M28" s="206"/>
      <c r="N28" s="206"/>
      <c r="O28" s="206"/>
      <c r="P28" s="206"/>
      <c r="Q28" s="206"/>
      <c r="R28" s="206"/>
      <c r="S28" s="206"/>
      <c r="T28" s="206"/>
      <c r="U28" s="184"/>
      <c r="V28" s="184"/>
    </row>
    <row r="29" spans="2:22" ht="13.5" customHeight="1">
      <c r="B29" s="206">
        <v>6</v>
      </c>
      <c r="C29" s="281">
        <v>42887</v>
      </c>
      <c r="D29" s="432">
        <v>1</v>
      </c>
      <c r="E29" s="206"/>
      <c r="F29" s="206"/>
      <c r="G29" s="206"/>
      <c r="H29" s="206"/>
      <c r="I29" s="206"/>
      <c r="J29" s="248"/>
      <c r="K29" s="248">
        <v>5030000</v>
      </c>
      <c r="L29" s="248"/>
      <c r="M29" s="206"/>
      <c r="N29" s="206"/>
      <c r="O29" s="206"/>
      <c r="P29" s="206"/>
      <c r="Q29" s="206"/>
      <c r="R29" s="206"/>
      <c r="S29" s="206"/>
      <c r="T29" s="206"/>
      <c r="U29" s="184"/>
      <c r="V29" s="184"/>
    </row>
    <row r="30" spans="2:22" ht="13.5" customHeight="1">
      <c r="B30" s="206">
        <v>7</v>
      </c>
      <c r="C30" s="281">
        <v>42917</v>
      </c>
      <c r="D30" s="432">
        <v>1</v>
      </c>
      <c r="E30" s="206"/>
      <c r="F30" s="206"/>
      <c r="G30" s="206"/>
      <c r="H30" s="206"/>
      <c r="I30" s="206"/>
      <c r="J30" s="248"/>
      <c r="K30" s="248">
        <v>20200000</v>
      </c>
      <c r="L30" s="248"/>
      <c r="M30" s="206"/>
      <c r="N30" s="206"/>
      <c r="O30" s="206"/>
      <c r="P30" s="206"/>
      <c r="Q30" s="206"/>
      <c r="R30" s="206"/>
      <c r="S30" s="206"/>
      <c r="T30" s="206"/>
      <c r="U30" s="184"/>
      <c r="V30" s="184"/>
    </row>
    <row r="31" spans="2:22" ht="13.5" customHeight="1">
      <c r="B31" s="206">
        <v>8</v>
      </c>
      <c r="C31" s="281">
        <v>42948</v>
      </c>
      <c r="D31" s="432">
        <v>1</v>
      </c>
      <c r="E31" s="206"/>
      <c r="F31" s="206"/>
      <c r="G31" s="206"/>
      <c r="H31" s="206"/>
      <c r="I31" s="206"/>
      <c r="J31" s="248"/>
      <c r="K31" s="248">
        <v>15105000</v>
      </c>
      <c r="L31" s="248"/>
      <c r="M31" s="206"/>
      <c r="N31" s="206"/>
      <c r="O31" s="206"/>
      <c r="P31" s="206"/>
      <c r="Q31" s="206"/>
      <c r="R31" s="206"/>
      <c r="S31" s="206"/>
      <c r="T31" s="206"/>
      <c r="U31" s="184"/>
      <c r="V31" s="184"/>
    </row>
    <row r="32" spans="2:22" ht="13.5" customHeight="1">
      <c r="B32" s="206">
        <v>9</v>
      </c>
      <c r="C32" s="281">
        <v>42979</v>
      </c>
      <c r="D32" s="432">
        <v>1</v>
      </c>
      <c r="E32" s="206"/>
      <c r="F32" s="206"/>
      <c r="G32" s="206"/>
      <c r="H32" s="206"/>
      <c r="I32" s="206"/>
      <c r="J32" s="248"/>
      <c r="K32" s="248">
        <v>10050000</v>
      </c>
      <c r="L32" s="248"/>
      <c r="M32" s="206"/>
      <c r="N32" s="206"/>
      <c r="O32" s="206"/>
      <c r="P32" s="206"/>
      <c r="Q32" s="206"/>
      <c r="R32" s="206"/>
      <c r="S32" s="206"/>
      <c r="T32" s="206"/>
      <c r="U32" s="184"/>
      <c r="V32" s="184"/>
    </row>
    <row r="33" spans="2:22" ht="13.5" customHeight="1">
      <c r="B33" s="206">
        <v>10</v>
      </c>
      <c r="C33" s="281">
        <v>43009</v>
      </c>
      <c r="D33" s="432">
        <v>1</v>
      </c>
      <c r="E33" s="206"/>
      <c r="F33" s="206"/>
      <c r="G33" s="206"/>
      <c r="H33" s="206"/>
      <c r="I33" s="206"/>
      <c r="J33" s="248"/>
      <c r="K33" s="248">
        <v>18735537</v>
      </c>
      <c r="L33" s="248"/>
      <c r="M33" s="206"/>
      <c r="N33" s="206"/>
      <c r="O33" s="206"/>
      <c r="P33" s="206"/>
      <c r="Q33" s="206"/>
      <c r="R33" s="206"/>
      <c r="S33" s="206"/>
      <c r="T33" s="206"/>
      <c r="U33" s="184"/>
      <c r="V33" s="184"/>
    </row>
    <row r="34" spans="2:22" ht="13.5" customHeight="1">
      <c r="B34" s="206">
        <v>11</v>
      </c>
      <c r="C34" s="281">
        <v>43040</v>
      </c>
      <c r="D34" s="432">
        <v>1</v>
      </c>
      <c r="E34" s="206"/>
      <c r="F34" s="206"/>
      <c r="G34" s="206"/>
      <c r="H34" s="206"/>
      <c r="I34" s="206"/>
      <c r="J34" s="248"/>
      <c r="K34" s="248">
        <f>'retiros o dividendos ejercicio'!L15</f>
        <v>6281528</v>
      </c>
      <c r="L34" s="248">
        <f>'retiros o dividendos ejercicio'!M15</f>
        <v>3728472</v>
      </c>
      <c r="M34" s="206"/>
      <c r="N34" s="206"/>
      <c r="O34" s="206"/>
      <c r="P34" s="206"/>
      <c r="Q34" s="206"/>
      <c r="R34" s="206"/>
      <c r="S34" s="206"/>
      <c r="T34" s="206"/>
      <c r="U34" s="184"/>
      <c r="V34" s="184"/>
    </row>
    <row r="35" spans="2:22" ht="13.5" customHeight="1" thickBot="1">
      <c r="B35" s="206">
        <v>12</v>
      </c>
      <c r="C35" s="281">
        <v>43070</v>
      </c>
      <c r="D35" s="432">
        <v>1</v>
      </c>
      <c r="E35" s="206"/>
      <c r="F35" s="206"/>
      <c r="G35" s="206"/>
      <c r="H35" s="206"/>
      <c r="I35" s="206"/>
      <c r="J35" s="248"/>
      <c r="K35" s="248"/>
      <c r="L35" s="248">
        <f>'retiros o dividendos ejercicio'!M16</f>
        <v>80000000</v>
      </c>
      <c r="M35" s="206"/>
      <c r="N35" s="206"/>
      <c r="O35" s="206"/>
      <c r="P35" s="206"/>
      <c r="Q35" s="206"/>
      <c r="R35" s="206"/>
      <c r="S35" s="206"/>
      <c r="T35" s="206"/>
      <c r="U35" s="184"/>
      <c r="V35" s="184"/>
    </row>
    <row r="36" spans="2:22" ht="13.5" hidden="1" customHeight="1">
      <c r="B36" s="206"/>
      <c r="C36" s="281"/>
      <c r="D36" s="206"/>
      <c r="E36" s="206"/>
      <c r="F36" s="248"/>
      <c r="G36" s="206"/>
      <c r="H36" s="248"/>
      <c r="I36" s="248"/>
      <c r="J36" s="248"/>
      <c r="K36" s="248"/>
      <c r="L36" s="248"/>
      <c r="M36" s="206"/>
      <c r="N36" s="206"/>
      <c r="O36" s="248"/>
      <c r="P36" s="206"/>
      <c r="Q36" s="206"/>
      <c r="R36" s="206"/>
      <c r="S36" s="206"/>
      <c r="T36" s="206"/>
      <c r="U36" s="184"/>
      <c r="V36" s="184"/>
    </row>
    <row r="37" spans="2:22" ht="13.5" hidden="1" customHeight="1">
      <c r="B37" s="206"/>
      <c r="C37" s="281"/>
      <c r="D37" s="206"/>
      <c r="E37" s="206"/>
      <c r="F37" s="206"/>
      <c r="G37" s="206"/>
      <c r="H37" s="206"/>
      <c r="I37" s="206"/>
      <c r="J37" s="248"/>
      <c r="K37" s="248"/>
      <c r="L37" s="206"/>
      <c r="M37" s="206"/>
      <c r="N37" s="206"/>
      <c r="O37" s="206"/>
      <c r="P37" s="206"/>
      <c r="Q37" s="206"/>
      <c r="R37" s="206"/>
      <c r="S37" s="206"/>
      <c r="T37" s="206"/>
      <c r="U37" s="184"/>
      <c r="V37" s="184"/>
    </row>
    <row r="38" spans="2:22" ht="13.5" hidden="1" customHeight="1">
      <c r="B38" s="206"/>
      <c r="C38" s="281"/>
      <c r="D38" s="206"/>
      <c r="E38" s="206"/>
      <c r="F38" s="206"/>
      <c r="G38" s="206"/>
      <c r="H38" s="206"/>
      <c r="I38" s="206"/>
      <c r="J38" s="248"/>
      <c r="K38" s="248"/>
      <c r="L38" s="206"/>
      <c r="M38" s="206"/>
      <c r="N38" s="206"/>
      <c r="O38" s="206"/>
      <c r="P38" s="206"/>
      <c r="Q38" s="206"/>
      <c r="R38" s="206"/>
      <c r="S38" s="206"/>
      <c r="T38" s="206"/>
      <c r="U38" s="184"/>
      <c r="V38" s="184"/>
    </row>
    <row r="39" spans="2:22" ht="13.5" hidden="1" customHeight="1">
      <c r="B39" s="206"/>
      <c r="C39" s="281"/>
      <c r="D39" s="206"/>
      <c r="E39" s="206"/>
      <c r="F39" s="206"/>
      <c r="G39" s="206"/>
      <c r="H39" s="206"/>
      <c r="I39" s="206"/>
      <c r="J39" s="248"/>
      <c r="K39" s="248"/>
      <c r="L39" s="206"/>
      <c r="M39" s="206"/>
      <c r="N39" s="206"/>
      <c r="O39" s="206"/>
      <c r="P39" s="206"/>
      <c r="Q39" s="206"/>
      <c r="R39" s="206"/>
      <c r="S39" s="206"/>
      <c r="T39" s="206"/>
      <c r="U39" s="184"/>
      <c r="V39" s="184"/>
    </row>
    <row r="40" spans="2:22" ht="13.5" hidden="1" customHeight="1">
      <c r="B40" s="206"/>
      <c r="C40" s="281"/>
      <c r="D40" s="206"/>
      <c r="E40" s="206"/>
      <c r="F40" s="206"/>
      <c r="G40" s="206"/>
      <c r="H40" s="206"/>
      <c r="I40" s="206"/>
      <c r="J40" s="248"/>
      <c r="K40" s="248"/>
      <c r="L40" s="206"/>
      <c r="M40" s="206"/>
      <c r="N40" s="206"/>
      <c r="O40" s="206"/>
      <c r="P40" s="206"/>
      <c r="Q40" s="206"/>
      <c r="R40" s="206"/>
      <c r="S40" s="206"/>
      <c r="T40" s="206"/>
      <c r="U40" s="184"/>
      <c r="V40" s="184"/>
    </row>
    <row r="41" spans="2:22" ht="13.5" hidden="1" customHeight="1">
      <c r="B41" s="206"/>
      <c r="C41" s="281"/>
      <c r="D41" s="206"/>
      <c r="E41" s="206"/>
      <c r="F41" s="206"/>
      <c r="G41" s="206"/>
      <c r="H41" s="206"/>
      <c r="I41" s="206"/>
      <c r="J41" s="248"/>
      <c r="K41" s="248"/>
      <c r="L41" s="206"/>
      <c r="M41" s="206"/>
      <c r="N41" s="206"/>
      <c r="O41" s="206"/>
      <c r="P41" s="206"/>
      <c r="Q41" s="206"/>
      <c r="R41" s="206"/>
      <c r="S41" s="206"/>
      <c r="T41" s="206"/>
      <c r="U41" s="184"/>
      <c r="V41" s="184"/>
    </row>
    <row r="42" spans="2:22" ht="13.5" hidden="1" customHeight="1">
      <c r="B42" s="206"/>
      <c r="C42" s="281"/>
      <c r="D42" s="206"/>
      <c r="E42" s="206"/>
      <c r="F42" s="206"/>
      <c r="G42" s="206"/>
      <c r="H42" s="206"/>
      <c r="I42" s="206"/>
      <c r="J42" s="248"/>
      <c r="K42" s="248"/>
      <c r="L42" s="206"/>
      <c r="M42" s="206"/>
      <c r="N42" s="206"/>
      <c r="O42" s="206"/>
      <c r="P42" s="206"/>
      <c r="Q42" s="206"/>
      <c r="R42" s="206"/>
      <c r="S42" s="206"/>
      <c r="T42" s="206"/>
      <c r="U42" s="184"/>
      <c r="V42" s="184"/>
    </row>
    <row r="43" spans="2:22" ht="13.5" hidden="1" customHeight="1">
      <c r="B43" s="206"/>
      <c r="C43" s="281"/>
      <c r="D43" s="206"/>
      <c r="E43" s="206"/>
      <c r="F43" s="206"/>
      <c r="G43" s="206"/>
      <c r="H43" s="206"/>
      <c r="I43" s="206"/>
      <c r="J43" s="248"/>
      <c r="K43" s="248"/>
      <c r="L43" s="206"/>
      <c r="M43" s="206"/>
      <c r="N43" s="206"/>
      <c r="O43" s="206"/>
      <c r="P43" s="206"/>
      <c r="Q43" s="206"/>
      <c r="R43" s="206"/>
      <c r="S43" s="206"/>
      <c r="T43" s="206"/>
      <c r="U43" s="184"/>
      <c r="V43" s="184"/>
    </row>
    <row r="44" spans="2:22" ht="13.5" hidden="1" customHeight="1">
      <c r="B44" s="206"/>
      <c r="C44" s="281"/>
      <c r="D44" s="206"/>
      <c r="E44" s="206"/>
      <c r="F44" s="206"/>
      <c r="G44" s="206"/>
      <c r="H44" s="206"/>
      <c r="I44" s="206"/>
      <c r="J44" s="248"/>
      <c r="K44" s="248"/>
      <c r="L44" s="206"/>
      <c r="M44" s="206"/>
      <c r="N44" s="206"/>
      <c r="O44" s="206"/>
      <c r="P44" s="206"/>
      <c r="Q44" s="206"/>
      <c r="R44" s="206"/>
      <c r="S44" s="206"/>
      <c r="T44" s="206"/>
      <c r="U44" s="184"/>
      <c r="V44" s="184"/>
    </row>
    <row r="45" spans="2:22" ht="13.5" hidden="1" customHeight="1">
      <c r="B45" s="206"/>
      <c r="C45" s="281"/>
      <c r="D45" s="206"/>
      <c r="E45" s="206"/>
      <c r="F45" s="206"/>
      <c r="G45" s="206"/>
      <c r="H45" s="206"/>
      <c r="I45" s="206"/>
      <c r="J45" s="248"/>
      <c r="K45" s="248"/>
      <c r="L45" s="206"/>
      <c r="M45" s="206"/>
      <c r="N45" s="206"/>
      <c r="O45" s="206"/>
      <c r="P45" s="206"/>
      <c r="Q45" s="206"/>
      <c r="R45" s="206"/>
      <c r="S45" s="206"/>
      <c r="T45" s="206"/>
      <c r="U45" s="184"/>
      <c r="V45" s="184"/>
    </row>
    <row r="46" spans="2:22" ht="13.5" hidden="1" customHeight="1">
      <c r="B46" s="206"/>
      <c r="C46" s="281"/>
      <c r="D46" s="206"/>
      <c r="E46" s="206"/>
      <c r="F46" s="206"/>
      <c r="G46" s="206"/>
      <c r="H46" s="206"/>
      <c r="I46" s="206"/>
      <c r="J46" s="248"/>
      <c r="K46" s="248"/>
      <c r="L46" s="206"/>
      <c r="M46" s="206"/>
      <c r="N46" s="206"/>
      <c r="O46" s="206"/>
      <c r="P46" s="206"/>
      <c r="Q46" s="206"/>
      <c r="R46" s="206"/>
      <c r="S46" s="206"/>
      <c r="T46" s="206"/>
      <c r="U46" s="184"/>
      <c r="V46" s="184"/>
    </row>
    <row r="47" spans="2:22" ht="13.5" hidden="1" customHeight="1">
      <c r="B47" s="206"/>
      <c r="C47" s="281"/>
      <c r="D47" s="206"/>
      <c r="E47" s="206"/>
      <c r="F47" s="206"/>
      <c r="G47" s="206"/>
      <c r="H47" s="206"/>
      <c r="I47" s="206"/>
      <c r="J47" s="248"/>
      <c r="K47" s="248"/>
      <c r="L47" s="206"/>
      <c r="M47" s="206"/>
      <c r="N47" s="206"/>
      <c r="O47" s="206"/>
      <c r="P47" s="206"/>
      <c r="Q47" s="206"/>
      <c r="R47" s="206"/>
      <c r="S47" s="206"/>
      <c r="T47" s="206"/>
      <c r="U47" s="184"/>
      <c r="V47" s="184"/>
    </row>
    <row r="48" spans="2:22" s="229" customFormat="1" ht="12" hidden="1" customHeight="1">
      <c r="B48" s="206">
        <v>50</v>
      </c>
      <c r="C48" s="281">
        <v>42767</v>
      </c>
      <c r="D48" s="206" t="s">
        <v>302</v>
      </c>
      <c r="E48" s="206"/>
      <c r="F48" s="248"/>
      <c r="G48" s="206"/>
      <c r="H48" s="206"/>
      <c r="I48" s="206"/>
      <c r="J48" s="248"/>
      <c r="K48" s="248">
        <f>+'retiros o dividendos ejercicio'!G17</f>
        <v>0</v>
      </c>
      <c r="L48" s="206"/>
      <c r="M48" s="206"/>
      <c r="N48" s="206"/>
      <c r="O48" s="206"/>
      <c r="P48" s="206"/>
      <c r="Q48" s="206"/>
      <c r="R48" s="206"/>
      <c r="S48" s="206"/>
      <c r="T48" s="206"/>
    </row>
    <row r="49" spans="2:20" s="229" customFormat="1" ht="12" hidden="1" customHeight="1">
      <c r="B49" s="206">
        <v>51</v>
      </c>
      <c r="C49" s="281">
        <v>42795</v>
      </c>
      <c r="D49" s="206" t="s">
        <v>302</v>
      </c>
      <c r="E49" s="206"/>
      <c r="F49" s="248"/>
      <c r="G49" s="206"/>
      <c r="H49" s="206"/>
      <c r="I49" s="206"/>
      <c r="J49" s="248"/>
      <c r="K49" s="248">
        <f>+'retiros o dividendos ejercicio'!G18</f>
        <v>0</v>
      </c>
      <c r="L49" s="206"/>
      <c r="M49" s="206"/>
      <c r="N49" s="206"/>
      <c r="O49" s="206"/>
      <c r="P49" s="206"/>
      <c r="Q49" s="206"/>
      <c r="R49" s="206"/>
      <c r="S49" s="206"/>
      <c r="T49" s="206"/>
    </row>
    <row r="50" spans="2:20" s="229" customFormat="1" ht="12" hidden="1" customHeight="1">
      <c r="B50" s="206">
        <v>52</v>
      </c>
      <c r="C50" s="281">
        <v>42826</v>
      </c>
      <c r="D50" s="206" t="s">
        <v>302</v>
      </c>
      <c r="E50" s="206"/>
      <c r="F50" s="248"/>
      <c r="G50" s="206"/>
      <c r="H50" s="206"/>
      <c r="I50" s="206"/>
      <c r="J50" s="248"/>
      <c r="K50" s="248">
        <f>+'retiros o dividendos ejercicio'!G19</f>
        <v>0</v>
      </c>
      <c r="L50" s="206"/>
      <c r="M50" s="206"/>
      <c r="N50" s="206"/>
      <c r="O50" s="206"/>
      <c r="P50" s="206"/>
      <c r="Q50" s="206"/>
      <c r="R50" s="206"/>
      <c r="S50" s="206"/>
      <c r="T50" s="206"/>
    </row>
    <row r="51" spans="2:20" s="229" customFormat="1" ht="12" hidden="1" customHeight="1">
      <c r="B51" s="206">
        <v>53</v>
      </c>
      <c r="C51" s="281">
        <v>42856</v>
      </c>
      <c r="D51" s="206" t="s">
        <v>302</v>
      </c>
      <c r="E51" s="206"/>
      <c r="F51" s="248"/>
      <c r="G51" s="206"/>
      <c r="H51" s="206"/>
      <c r="I51" s="206"/>
      <c r="J51" s="248"/>
      <c r="K51" s="248">
        <f>+'retiros o dividendos ejercicio'!G20</f>
        <v>0</v>
      </c>
      <c r="L51" s="206"/>
      <c r="M51" s="206"/>
      <c r="N51" s="206"/>
      <c r="O51" s="206"/>
      <c r="P51" s="206"/>
      <c r="Q51" s="206"/>
      <c r="R51" s="206"/>
      <c r="S51" s="206"/>
      <c r="T51" s="206"/>
    </row>
    <row r="52" spans="2:20" s="229" customFormat="1" ht="12" hidden="1" customHeight="1">
      <c r="B52" s="206">
        <v>54</v>
      </c>
      <c r="C52" s="281">
        <v>42887</v>
      </c>
      <c r="D52" s="206" t="s">
        <v>302</v>
      </c>
      <c r="E52" s="206"/>
      <c r="F52" s="248"/>
      <c r="G52" s="206"/>
      <c r="H52" s="206"/>
      <c r="I52" s="206"/>
      <c r="J52" s="248"/>
      <c r="K52" s="248">
        <f>+'retiros o dividendos ejercicio'!G21</f>
        <v>0</v>
      </c>
      <c r="L52" s="206"/>
      <c r="M52" s="206"/>
      <c r="N52" s="206"/>
      <c r="O52" s="206"/>
      <c r="P52" s="206"/>
      <c r="Q52" s="206"/>
      <c r="R52" s="206"/>
      <c r="S52" s="206"/>
      <c r="T52" s="206"/>
    </row>
    <row r="53" spans="2:20" s="229" customFormat="1" ht="12" hidden="1" customHeight="1">
      <c r="B53" s="206">
        <v>55</v>
      </c>
      <c r="C53" s="281">
        <v>42917</v>
      </c>
      <c r="D53" s="206" t="s">
        <v>302</v>
      </c>
      <c r="E53" s="206"/>
      <c r="F53" s="248"/>
      <c r="G53" s="206"/>
      <c r="H53" s="206"/>
      <c r="I53" s="206"/>
      <c r="J53" s="248"/>
      <c r="K53" s="248">
        <f>+'retiros o dividendos ejercicio'!G22</f>
        <v>0</v>
      </c>
      <c r="L53" s="206"/>
      <c r="M53" s="206"/>
      <c r="N53" s="206"/>
      <c r="O53" s="248"/>
      <c r="P53" s="206"/>
      <c r="Q53" s="206"/>
      <c r="R53" s="206"/>
      <c r="S53" s="206"/>
      <c r="T53" s="206"/>
    </row>
    <row r="54" spans="2:20" s="229" customFormat="1" ht="12" hidden="1" customHeight="1">
      <c r="B54" s="206">
        <v>56</v>
      </c>
      <c r="C54" s="281">
        <v>42948</v>
      </c>
      <c r="D54" s="206" t="s">
        <v>302</v>
      </c>
      <c r="E54" s="206"/>
      <c r="F54" s="248"/>
      <c r="G54" s="206"/>
      <c r="H54" s="206"/>
      <c r="I54" s="206"/>
      <c r="J54" s="248"/>
      <c r="K54" s="248">
        <f>+'retiros o dividendos ejercicio'!G23</f>
        <v>0</v>
      </c>
      <c r="L54" s="206"/>
      <c r="M54" s="206"/>
      <c r="N54" s="206"/>
      <c r="O54" s="206"/>
      <c r="P54" s="206"/>
      <c r="Q54" s="206"/>
      <c r="R54" s="206"/>
      <c r="S54" s="206"/>
      <c r="T54" s="206"/>
    </row>
    <row r="55" spans="2:20" s="229" customFormat="1" ht="12" hidden="1" customHeight="1">
      <c r="B55" s="206">
        <v>57</v>
      </c>
      <c r="C55" s="281">
        <v>42979</v>
      </c>
      <c r="D55" s="206" t="s">
        <v>302</v>
      </c>
      <c r="E55" s="206"/>
      <c r="F55" s="248"/>
      <c r="G55" s="206"/>
      <c r="H55" s="206"/>
      <c r="I55" s="206"/>
      <c r="J55" s="248"/>
      <c r="K55" s="248">
        <f>+'retiros o dividendos ejercicio'!G24</f>
        <v>0</v>
      </c>
      <c r="L55" s="206"/>
      <c r="M55" s="206"/>
      <c r="N55" s="206"/>
      <c r="O55" s="248"/>
      <c r="P55" s="206"/>
      <c r="Q55" s="206"/>
      <c r="R55" s="206"/>
      <c r="S55" s="206"/>
      <c r="T55" s="206"/>
    </row>
    <row r="56" spans="2:20" s="229" customFormat="1" ht="12" hidden="1" customHeight="1">
      <c r="B56" s="206">
        <v>58</v>
      </c>
      <c r="C56" s="281">
        <v>43009</v>
      </c>
      <c r="D56" s="206" t="s">
        <v>302</v>
      </c>
      <c r="E56" s="206"/>
      <c r="F56" s="248"/>
      <c r="G56" s="206"/>
      <c r="H56" s="206"/>
      <c r="I56" s="206"/>
      <c r="J56" s="248"/>
      <c r="K56" s="248">
        <f>+'retiros o dividendos ejercicio'!G25</f>
        <v>0</v>
      </c>
      <c r="L56" s="206"/>
      <c r="M56" s="206"/>
      <c r="N56" s="206"/>
      <c r="O56" s="206"/>
      <c r="P56" s="206"/>
      <c r="Q56" s="206"/>
      <c r="R56" s="206"/>
      <c r="S56" s="206"/>
      <c r="T56" s="206"/>
    </row>
    <row r="57" spans="2:20" s="229" customFormat="1" ht="12" hidden="1" customHeight="1">
      <c r="B57" s="206">
        <v>59</v>
      </c>
      <c r="C57" s="281">
        <v>43040</v>
      </c>
      <c r="D57" s="206" t="s">
        <v>302</v>
      </c>
      <c r="E57" s="206"/>
      <c r="F57" s="248"/>
      <c r="G57" s="248"/>
      <c r="H57" s="248"/>
      <c r="I57" s="248"/>
      <c r="J57" s="248"/>
      <c r="K57" s="248">
        <f>+'retiros o dividendos ejercicio'!G26</f>
        <v>0</v>
      </c>
      <c r="L57" s="248"/>
      <c r="M57" s="248"/>
      <c r="N57" s="248"/>
      <c r="O57" s="248"/>
      <c r="P57" s="248"/>
      <c r="Q57" s="248"/>
      <c r="R57" s="248"/>
      <c r="S57" s="248"/>
      <c r="T57" s="248"/>
    </row>
    <row r="58" spans="2:20" s="229" customFormat="1" ht="12" hidden="1" customHeight="1">
      <c r="B58" s="206">
        <v>60</v>
      </c>
      <c r="C58" s="281">
        <v>43070</v>
      </c>
      <c r="D58" s="206" t="s">
        <v>302</v>
      </c>
      <c r="E58" s="206"/>
      <c r="F58" s="248"/>
      <c r="G58" s="206"/>
      <c r="H58" s="206"/>
      <c r="I58" s="206"/>
      <c r="J58" s="248"/>
      <c r="K58" s="248">
        <f>+'retiros o dividendos ejercicio'!G27</f>
        <v>0</v>
      </c>
      <c r="L58" s="206"/>
      <c r="M58" s="206"/>
      <c r="N58" s="206"/>
      <c r="O58" s="206"/>
      <c r="P58" s="206"/>
      <c r="Q58" s="206"/>
      <c r="R58" s="206"/>
      <c r="S58" s="206"/>
      <c r="T58" s="206"/>
    </row>
    <row r="59" spans="2:20" s="229" customFormat="1" ht="12" hidden="1" customHeight="1">
      <c r="B59" s="206">
        <v>10</v>
      </c>
      <c r="C59" s="252"/>
      <c r="D59" s="206"/>
      <c r="E59" s="206"/>
      <c r="F59" s="206"/>
      <c r="G59" s="206"/>
      <c r="H59" s="206"/>
      <c r="I59" s="206"/>
      <c r="J59" s="206"/>
      <c r="K59" s="248">
        <f>+'retiros o dividendos ejercicio'!G28</f>
        <v>0</v>
      </c>
      <c r="L59" s="206"/>
      <c r="M59" s="206"/>
      <c r="N59" s="206"/>
      <c r="O59" s="206"/>
      <c r="P59" s="206"/>
      <c r="Q59" s="206"/>
      <c r="R59" s="206"/>
      <c r="S59" s="206"/>
      <c r="T59" s="206"/>
    </row>
    <row r="60" spans="2:20" s="229" customFormat="1" ht="12" hidden="1" customHeight="1">
      <c r="B60" s="206">
        <v>11</v>
      </c>
      <c r="C60" s="252"/>
      <c r="D60" s="206"/>
      <c r="E60" s="206"/>
      <c r="F60" s="206"/>
      <c r="G60" s="206"/>
      <c r="H60" s="206"/>
      <c r="I60" s="206"/>
      <c r="J60" s="206"/>
      <c r="K60" s="248">
        <f>+'retiros o dividendos ejercicio'!G29</f>
        <v>0</v>
      </c>
      <c r="L60" s="206"/>
      <c r="M60" s="206"/>
      <c r="N60" s="206"/>
      <c r="O60" s="206"/>
      <c r="P60" s="206"/>
      <c r="Q60" s="206"/>
      <c r="R60" s="206"/>
      <c r="S60" s="206"/>
      <c r="T60" s="206"/>
    </row>
    <row r="61" spans="2:20" s="229" customFormat="1" ht="12" hidden="1" customHeight="1">
      <c r="B61" s="206">
        <v>12</v>
      </c>
      <c r="C61" s="252"/>
      <c r="D61" s="206"/>
      <c r="E61" s="206"/>
      <c r="F61" s="206"/>
      <c r="G61" s="206"/>
      <c r="H61" s="206"/>
      <c r="I61" s="206"/>
      <c r="J61" s="206"/>
      <c r="K61" s="248">
        <f>+'retiros o dividendos ejercicio'!G30</f>
        <v>0</v>
      </c>
      <c r="L61" s="206"/>
      <c r="M61" s="206"/>
      <c r="N61" s="206"/>
      <c r="O61" s="206"/>
      <c r="P61" s="206"/>
      <c r="Q61" s="206"/>
      <c r="R61" s="206"/>
      <c r="S61" s="206"/>
      <c r="T61" s="206"/>
    </row>
    <row r="62" spans="2:20" s="229" customFormat="1" ht="12" hidden="1" customHeight="1">
      <c r="B62" s="206">
        <v>13</v>
      </c>
      <c r="C62" s="252"/>
      <c r="D62" s="206"/>
      <c r="E62" s="206"/>
      <c r="F62" s="206"/>
      <c r="G62" s="206"/>
      <c r="H62" s="206"/>
      <c r="I62" s="206"/>
      <c r="J62" s="206"/>
      <c r="K62" s="248">
        <f>+'retiros o dividendos ejercicio'!G31</f>
        <v>0</v>
      </c>
      <c r="L62" s="206"/>
      <c r="M62" s="206"/>
      <c r="N62" s="206"/>
      <c r="O62" s="206"/>
      <c r="P62" s="206"/>
      <c r="Q62" s="206"/>
      <c r="R62" s="206"/>
      <c r="S62" s="206"/>
      <c r="T62" s="206"/>
    </row>
    <row r="63" spans="2:20" s="229" customFormat="1" ht="12" hidden="1" customHeight="1">
      <c r="B63" s="206">
        <v>14</v>
      </c>
      <c r="C63" s="252"/>
      <c r="D63" s="206"/>
      <c r="E63" s="206"/>
      <c r="F63" s="206"/>
      <c r="G63" s="206"/>
      <c r="H63" s="206"/>
      <c r="I63" s="206"/>
      <c r="J63" s="206"/>
      <c r="K63" s="248">
        <f>+'retiros o dividendos ejercicio'!G32</f>
        <v>0</v>
      </c>
      <c r="L63" s="206"/>
      <c r="M63" s="206"/>
      <c r="N63" s="206"/>
      <c r="O63" s="206"/>
      <c r="P63" s="206"/>
      <c r="Q63" s="206"/>
      <c r="R63" s="206"/>
      <c r="S63" s="206"/>
      <c r="T63" s="206"/>
    </row>
    <row r="64" spans="2:20" s="229" customFormat="1" ht="12" hidden="1" customHeight="1">
      <c r="B64" s="228"/>
      <c r="C64" s="228"/>
      <c r="K64" s="248">
        <f>+'retiros o dividendos ejercicio'!G33</f>
        <v>0</v>
      </c>
    </row>
    <row r="65" spans="2:20" s="229" customFormat="1" ht="12" hidden="1" customHeight="1">
      <c r="B65" s="228"/>
      <c r="C65" s="228"/>
    </row>
    <row r="66" spans="2:20" s="229" customFormat="1" ht="12" customHeight="1" thickBot="1">
      <c r="B66" s="228"/>
      <c r="C66" s="228"/>
      <c r="K66" s="388">
        <f>SUM(K24:K35)</f>
        <v>111296667</v>
      </c>
      <c r="L66" s="389">
        <f>SUM(L24:L35)</f>
        <v>83728472</v>
      </c>
    </row>
    <row r="67" spans="2:20" s="229" customFormat="1" ht="11.25"/>
    <row r="68" spans="2:20" ht="11.25">
      <c r="B68" s="222" t="s">
        <v>248</v>
      </c>
    </row>
    <row r="69" spans="2:20" ht="21" hidden="1" customHeight="1">
      <c r="B69" s="453" t="s">
        <v>156</v>
      </c>
      <c r="C69" s="453" t="s">
        <v>249</v>
      </c>
      <c r="G69" s="187"/>
    </row>
    <row r="70" spans="2:20" ht="22.5" hidden="1" customHeight="1">
      <c r="B70" s="453"/>
      <c r="C70" s="453"/>
      <c r="E70" s="187"/>
      <c r="F70" s="187"/>
      <c r="G70" s="187"/>
    </row>
    <row r="71" spans="2:20" ht="21.75" hidden="1" customHeight="1">
      <c r="B71" s="453"/>
      <c r="C71" s="453"/>
      <c r="E71" s="187"/>
      <c r="F71" s="187"/>
      <c r="G71" s="187"/>
    </row>
    <row r="72" spans="2:20" ht="21.75" hidden="1" customHeight="1">
      <c r="B72" s="191">
        <v>1</v>
      </c>
      <c r="C72" s="191"/>
      <c r="E72" s="187"/>
      <c r="F72" s="187"/>
      <c r="G72" s="187"/>
    </row>
    <row r="73" spans="2:20" ht="21.75" hidden="1" customHeight="1">
      <c r="B73" s="191">
        <v>2</v>
      </c>
      <c r="C73" s="191"/>
      <c r="E73" s="187"/>
      <c r="F73" s="187"/>
      <c r="G73" s="187"/>
    </row>
    <row r="74" spans="2:20" ht="21.75" hidden="1" customHeight="1">
      <c r="B74" s="191">
        <v>3</v>
      </c>
      <c r="C74" s="191"/>
      <c r="E74" s="187"/>
      <c r="F74" s="187"/>
      <c r="G74" s="187"/>
    </row>
    <row r="75" spans="2:20" ht="21.75" hidden="1" customHeight="1">
      <c r="B75" s="191">
        <v>4</v>
      </c>
      <c r="C75" s="191"/>
      <c r="E75" s="187"/>
      <c r="F75" s="187"/>
      <c r="G75" s="187"/>
    </row>
    <row r="76" spans="2:20" ht="21.75" hidden="1" customHeight="1">
      <c r="B76" s="191">
        <v>5</v>
      </c>
      <c r="C76" s="191"/>
      <c r="E76" s="187"/>
      <c r="F76" s="187"/>
      <c r="G76" s="187"/>
    </row>
    <row r="77" spans="2:20" ht="11.25" hidden="1"/>
    <row r="78" spans="2:20" ht="11.25"/>
    <row r="79" spans="2:20" ht="15" customHeight="1">
      <c r="B79" s="577" t="s">
        <v>222</v>
      </c>
      <c r="C79" s="578"/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9"/>
    </row>
    <row r="80" spans="2:20" ht="15" customHeight="1">
      <c r="B80" s="580" t="s">
        <v>250</v>
      </c>
      <c r="C80" s="581"/>
      <c r="D80" s="581"/>
      <c r="E80" s="581"/>
      <c r="F80" s="581"/>
      <c r="G80" s="581"/>
      <c r="H80" s="581"/>
      <c r="I80" s="581"/>
      <c r="J80" s="582"/>
      <c r="K80" s="453" t="s">
        <v>251</v>
      </c>
      <c r="L80" s="453"/>
      <c r="M80" s="453"/>
      <c r="N80" s="453"/>
      <c r="O80" s="453"/>
      <c r="P80" s="453"/>
      <c r="Q80" s="445" t="s">
        <v>239</v>
      </c>
      <c r="R80" s="445" t="s">
        <v>252</v>
      </c>
      <c r="S80" s="445" t="s">
        <v>253</v>
      </c>
      <c r="T80" s="445" t="s">
        <v>254</v>
      </c>
    </row>
    <row r="81" spans="2:37" ht="27" customHeight="1">
      <c r="B81" s="448" t="s">
        <v>255</v>
      </c>
      <c r="C81" s="449"/>
      <c r="D81" s="449"/>
      <c r="E81" s="454"/>
      <c r="F81" s="453" t="s">
        <v>256</v>
      </c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46"/>
      <c r="R81" s="446"/>
      <c r="S81" s="446"/>
      <c r="T81" s="446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</row>
    <row r="82" spans="2:37" ht="21.75" customHeight="1">
      <c r="B82" s="443" t="s">
        <v>243</v>
      </c>
      <c r="C82" s="455"/>
      <c r="D82" s="446" t="s">
        <v>211</v>
      </c>
      <c r="E82" s="446" t="s">
        <v>210</v>
      </c>
      <c r="F82" s="540" t="s">
        <v>257</v>
      </c>
      <c r="G82" s="541"/>
      <c r="H82" s="541"/>
      <c r="I82" s="541"/>
      <c r="J82" s="542"/>
      <c r="K82" s="453" t="s">
        <v>207</v>
      </c>
      <c r="L82" s="453"/>
      <c r="M82" s="442" t="s">
        <v>208</v>
      </c>
      <c r="N82" s="450"/>
      <c r="O82" s="457"/>
      <c r="P82" s="445" t="s">
        <v>202</v>
      </c>
      <c r="Q82" s="446"/>
      <c r="R82" s="446"/>
      <c r="S82" s="446"/>
      <c r="T82" s="446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</row>
    <row r="83" spans="2:37" ht="21.75" customHeight="1">
      <c r="B83" s="443"/>
      <c r="C83" s="455"/>
      <c r="D83" s="446"/>
      <c r="E83" s="446"/>
      <c r="F83" s="442" t="s">
        <v>246</v>
      </c>
      <c r="G83" s="457"/>
      <c r="H83" s="541" t="s">
        <v>247</v>
      </c>
      <c r="I83" s="541"/>
      <c r="J83" s="542"/>
      <c r="K83" s="453"/>
      <c r="L83" s="453"/>
      <c r="M83" s="443"/>
      <c r="N83" s="451"/>
      <c r="O83" s="455"/>
      <c r="P83" s="446"/>
      <c r="Q83" s="446"/>
      <c r="R83" s="446"/>
      <c r="S83" s="446"/>
      <c r="T83" s="446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</row>
    <row r="84" spans="2:37" ht="21" customHeight="1">
      <c r="B84" s="443"/>
      <c r="C84" s="455"/>
      <c r="D84" s="446"/>
      <c r="E84" s="446"/>
      <c r="F84" s="443"/>
      <c r="G84" s="455"/>
      <c r="H84" s="457" t="s">
        <v>247</v>
      </c>
      <c r="I84" s="445" t="s">
        <v>209</v>
      </c>
      <c r="J84" s="445" t="s">
        <v>258</v>
      </c>
      <c r="K84" s="453"/>
      <c r="L84" s="453"/>
      <c r="M84" s="444"/>
      <c r="N84" s="452"/>
      <c r="O84" s="456"/>
      <c r="P84" s="446"/>
      <c r="Q84" s="446"/>
      <c r="R84" s="446"/>
      <c r="S84" s="446"/>
      <c r="T84" s="446"/>
      <c r="Y84" s="184"/>
      <c r="Z84" s="184"/>
      <c r="AA84" s="184"/>
      <c r="AB84" s="184"/>
      <c r="AC84" s="184"/>
      <c r="AD84" s="184"/>
      <c r="AE84" s="184"/>
      <c r="AF84" s="184"/>
      <c r="AG84" s="183"/>
      <c r="AH84" s="183"/>
      <c r="AI84" s="183"/>
      <c r="AJ84" s="183"/>
      <c r="AK84" s="183"/>
    </row>
    <row r="85" spans="2:37" ht="62.25" customHeight="1">
      <c r="B85" s="444"/>
      <c r="C85" s="456"/>
      <c r="D85" s="447"/>
      <c r="E85" s="447"/>
      <c r="F85" s="444"/>
      <c r="G85" s="456"/>
      <c r="H85" s="456"/>
      <c r="I85" s="447"/>
      <c r="J85" s="447"/>
      <c r="K85" s="144" t="s">
        <v>217</v>
      </c>
      <c r="L85" s="191" t="s">
        <v>218</v>
      </c>
      <c r="M85" s="192" t="s">
        <v>218</v>
      </c>
      <c r="N85" s="144" t="s">
        <v>217</v>
      </c>
      <c r="O85" s="191" t="s">
        <v>219</v>
      </c>
      <c r="P85" s="447"/>
      <c r="Q85" s="447"/>
      <c r="R85" s="447"/>
      <c r="S85" s="447"/>
      <c r="T85" s="447"/>
      <c r="AG85" s="183"/>
      <c r="AH85" s="183"/>
      <c r="AI85" s="183"/>
      <c r="AJ85" s="183"/>
      <c r="AK85" s="183"/>
    </row>
    <row r="86" spans="2:37" ht="15" customHeight="1">
      <c r="B86" s="540"/>
      <c r="C86" s="542"/>
      <c r="D86" s="200"/>
      <c r="E86" s="200"/>
      <c r="F86" s="448"/>
      <c r="G86" s="454"/>
      <c r="H86" s="233"/>
      <c r="I86" s="233">
        <f>SUM(K24:K47)</f>
        <v>111296667</v>
      </c>
      <c r="J86" s="233">
        <f>+L66</f>
        <v>83728472</v>
      </c>
      <c r="K86" s="192"/>
      <c r="L86" s="192"/>
      <c r="M86" s="249"/>
      <c r="N86" s="191"/>
      <c r="O86" s="198"/>
      <c r="P86" s="198"/>
      <c r="Q86" s="198"/>
      <c r="R86" s="198">
        <v>24</v>
      </c>
      <c r="S86" s="198"/>
      <c r="T86" s="202"/>
      <c r="AG86" s="183"/>
      <c r="AH86" s="183"/>
      <c r="AI86" s="183"/>
      <c r="AJ86" s="183"/>
      <c r="AK86" s="183"/>
    </row>
    <row r="87" spans="2:37" ht="11.25"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T87" s="184"/>
      <c r="U87" s="184"/>
      <c r="V87" s="184"/>
      <c r="W87" s="184"/>
      <c r="X87" s="184"/>
      <c r="Y87" s="184"/>
      <c r="Z87" s="184"/>
      <c r="AA87" s="543"/>
      <c r="AB87" s="543"/>
      <c r="AC87" s="543"/>
      <c r="AD87" s="543"/>
      <c r="AE87" s="543"/>
      <c r="AF87" s="543"/>
    </row>
    <row r="88" spans="2:37" ht="32.25" customHeight="1">
      <c r="B88" s="576" t="s">
        <v>168</v>
      </c>
      <c r="C88" s="576"/>
      <c r="D88" s="576"/>
      <c r="E88" s="576"/>
      <c r="F88" s="576"/>
      <c r="G88" s="576"/>
      <c r="H88" s="576"/>
      <c r="I88" s="576"/>
      <c r="J88" s="576"/>
      <c r="K88" s="576"/>
      <c r="L88" s="183"/>
      <c r="M88" s="183"/>
      <c r="N88" s="183"/>
      <c r="O88" s="183"/>
      <c r="P88" s="183"/>
      <c r="Q88" s="183"/>
      <c r="R88" s="183"/>
      <c r="S88" s="183"/>
    </row>
    <row r="89" spans="2:37" ht="11.25"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</row>
    <row r="90" spans="2:37" ht="12" customHeight="1">
      <c r="B90" s="551" t="s">
        <v>169</v>
      </c>
      <c r="C90" s="552"/>
      <c r="D90" s="552"/>
      <c r="E90" s="552"/>
      <c r="F90" s="552"/>
      <c r="G90" s="553"/>
      <c r="H90" s="183"/>
      <c r="I90" s="551" t="s">
        <v>228</v>
      </c>
      <c r="J90" s="552"/>
      <c r="K90" s="552"/>
      <c r="L90" s="552"/>
      <c r="M90" s="552"/>
      <c r="N90" s="553"/>
      <c r="P90" s="184"/>
      <c r="Q90" s="184"/>
      <c r="R90" s="184"/>
      <c r="S90" s="184"/>
    </row>
    <row r="91" spans="2:37" ht="12" customHeight="1">
      <c r="B91" s="540"/>
      <c r="C91" s="541"/>
      <c r="D91" s="541"/>
      <c r="E91" s="541"/>
      <c r="F91" s="541"/>
      <c r="G91" s="542"/>
      <c r="I91" s="540"/>
      <c r="J91" s="541"/>
      <c r="K91" s="541"/>
      <c r="L91" s="541"/>
      <c r="M91" s="541"/>
      <c r="N91" s="542"/>
    </row>
    <row r="92" spans="2:37" ht="12" customHeight="1">
      <c r="P92" s="184"/>
      <c r="Q92" s="184"/>
      <c r="R92" s="184"/>
      <c r="S92" s="184"/>
    </row>
    <row r="94" spans="2:37" ht="12" customHeight="1">
      <c r="L94" s="183"/>
      <c r="M94" s="183"/>
    </row>
    <row r="97" spans="9:12" ht="12" customHeight="1">
      <c r="I97" s="573"/>
      <c r="J97" s="573"/>
      <c r="K97" s="573"/>
      <c r="L97" s="573"/>
    </row>
    <row r="98" spans="9:12" ht="36.75" customHeight="1">
      <c r="I98" s="230"/>
      <c r="J98" s="574"/>
      <c r="K98" s="574"/>
      <c r="L98" s="574"/>
    </row>
    <row r="99" spans="9:12" ht="12" customHeight="1">
      <c r="I99" s="575"/>
      <c r="J99" s="575"/>
      <c r="K99" s="451"/>
      <c r="L99" s="575"/>
    </row>
    <row r="100" spans="9:12" ht="12" customHeight="1">
      <c r="I100" s="575"/>
      <c r="J100" s="575"/>
      <c r="K100" s="575"/>
      <c r="L100" s="575"/>
    </row>
    <row r="101" spans="9:12" ht="12" customHeight="1">
      <c r="I101" s="575"/>
      <c r="J101" s="575"/>
      <c r="K101" s="575"/>
      <c r="L101" s="575"/>
    </row>
    <row r="102" spans="9:12" ht="12" customHeight="1">
      <c r="I102" s="184"/>
      <c r="J102" s="184"/>
      <c r="K102" s="184"/>
      <c r="L102" s="184"/>
    </row>
  </sheetData>
  <mergeCells count="76">
    <mergeCell ref="B6:P6"/>
    <mergeCell ref="D10:E10"/>
    <mergeCell ref="H10:M10"/>
    <mergeCell ref="H11:M11"/>
    <mergeCell ref="D12:E12"/>
    <mergeCell ref="H12:M12"/>
    <mergeCell ref="H13:M13"/>
    <mergeCell ref="D14:E14"/>
    <mergeCell ref="H14:M14"/>
    <mergeCell ref="D15:E15"/>
    <mergeCell ref="H15:M15"/>
    <mergeCell ref="D18:D23"/>
    <mergeCell ref="E18:L18"/>
    <mergeCell ref="M18:R18"/>
    <mergeCell ref="Q22:Q23"/>
    <mergeCell ref="G20:G23"/>
    <mergeCell ref="H20:H23"/>
    <mergeCell ref="I20:L20"/>
    <mergeCell ref="I21:I23"/>
    <mergeCell ref="L22:L23"/>
    <mergeCell ref="K22:K23"/>
    <mergeCell ref="V18:V23"/>
    <mergeCell ref="E19:H19"/>
    <mergeCell ref="I19:L19"/>
    <mergeCell ref="M19:N21"/>
    <mergeCell ref="O19:Q21"/>
    <mergeCell ref="R19:R23"/>
    <mergeCell ref="E20:E23"/>
    <mergeCell ref="F20:F23"/>
    <mergeCell ref="J21:L21"/>
    <mergeCell ref="J22:J23"/>
    <mergeCell ref="S18:S23"/>
    <mergeCell ref="T18:T23"/>
    <mergeCell ref="M22:M23"/>
    <mergeCell ref="N22:N23"/>
    <mergeCell ref="O22:O23"/>
    <mergeCell ref="P22:P23"/>
    <mergeCell ref="B18:B23"/>
    <mergeCell ref="C18:C23"/>
    <mergeCell ref="AA87:AF87"/>
    <mergeCell ref="F86:G86"/>
    <mergeCell ref="B88:K88"/>
    <mergeCell ref="B69:B71"/>
    <mergeCell ref="C69:C71"/>
    <mergeCell ref="B79:T79"/>
    <mergeCell ref="B80:J80"/>
    <mergeCell ref="K80:P81"/>
    <mergeCell ref="Q80:Q85"/>
    <mergeCell ref="R80:R85"/>
    <mergeCell ref="S80:S85"/>
    <mergeCell ref="T80:T85"/>
    <mergeCell ref="B81:E81"/>
    <mergeCell ref="F81:J81"/>
    <mergeCell ref="B90:G90"/>
    <mergeCell ref="I90:N90"/>
    <mergeCell ref="M82:O84"/>
    <mergeCell ref="P82:P85"/>
    <mergeCell ref="F83:G85"/>
    <mergeCell ref="H83:J83"/>
    <mergeCell ref="H84:H85"/>
    <mergeCell ref="I84:I85"/>
    <mergeCell ref="B86:C86"/>
    <mergeCell ref="F82:J82"/>
    <mergeCell ref="K82:L84"/>
    <mergeCell ref="J84:J85"/>
    <mergeCell ref="B82:C85"/>
    <mergeCell ref="D82:D85"/>
    <mergeCell ref="E82:E85"/>
    <mergeCell ref="B91:G91"/>
    <mergeCell ref="I91:N91"/>
    <mergeCell ref="I97:L97"/>
    <mergeCell ref="J98:L98"/>
    <mergeCell ref="I99:I101"/>
    <mergeCell ref="J99:J101"/>
    <mergeCell ref="K99:K101"/>
    <mergeCell ref="L99:L101"/>
  </mergeCells>
  <pageMargins left="0.7" right="0.7" top="0.75" bottom="0.75" header="0.3" footer="0.3"/>
  <pageSetup paperSize="14" scale="57" fitToWidth="0" orientation="landscape" r:id="rId1"/>
  <colBreaks count="1" manualBreakCount="1">
    <brk id="20" max="51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5"/>
  <sheetViews>
    <sheetView showGridLines="0" showWhiteSpace="0" view="pageBreakPreview" topLeftCell="A13" zoomScale="82" zoomScaleNormal="100" zoomScaleSheetLayoutView="82" workbookViewId="0">
      <selection activeCell="G38" sqref="G38"/>
    </sheetView>
  </sheetViews>
  <sheetFormatPr baseColWidth="10" defaultColWidth="5.7109375" defaultRowHeight="12" customHeight="1"/>
  <cols>
    <col min="1" max="1" width="3.28515625" style="179" customWidth="1"/>
    <col min="2" max="2" width="12.28515625" style="179" customWidth="1"/>
    <col min="3" max="3" width="18.140625" style="179" customWidth="1"/>
    <col min="4" max="4" width="18.85546875" style="179" customWidth="1"/>
    <col min="5" max="5" width="15.42578125" style="179" customWidth="1"/>
    <col min="6" max="6" width="11.140625" style="179" customWidth="1"/>
    <col min="7" max="7" width="14.5703125" style="179" customWidth="1"/>
    <col min="8" max="8" width="21.42578125" style="179" customWidth="1"/>
    <col min="9" max="9" width="19.28515625" style="179" customWidth="1"/>
    <col min="10" max="10" width="14.42578125" style="179" customWidth="1"/>
    <col min="11" max="11" width="17.7109375" style="179" customWidth="1"/>
    <col min="12" max="12" width="15.140625" style="179" customWidth="1"/>
    <col min="13" max="13" width="20.7109375" style="179" customWidth="1"/>
    <col min="14" max="14" width="19.140625" style="179" customWidth="1"/>
    <col min="15" max="15" width="16.7109375" style="179" customWidth="1"/>
    <col min="16" max="18" width="14.85546875" style="179" customWidth="1"/>
    <col min="19" max="19" width="13.5703125" style="179" customWidth="1"/>
    <col min="20" max="20" width="13.42578125" style="179" customWidth="1"/>
    <col min="21" max="21" width="12.140625" style="179" bestFit="1" customWidth="1"/>
    <col min="22" max="16384" width="5.7109375" style="179"/>
  </cols>
  <sheetData>
    <row r="1" spans="2:38" ht="12" customHeight="1">
      <c r="B1" s="150" t="s">
        <v>170</v>
      </c>
      <c r="C1" s="151"/>
      <c r="D1" s="151"/>
      <c r="E1" s="151"/>
      <c r="U1" s="150" t="s">
        <v>170</v>
      </c>
      <c r="V1" s="151"/>
      <c r="W1" s="151"/>
      <c r="X1" s="151"/>
    </row>
    <row r="2" spans="2:38" ht="12" customHeight="1">
      <c r="B2" s="153" t="s">
        <v>171</v>
      </c>
      <c r="C2" s="154"/>
      <c r="D2" s="154"/>
      <c r="E2" s="154"/>
      <c r="U2" s="153" t="s">
        <v>171</v>
      </c>
      <c r="V2" s="154"/>
      <c r="W2" s="154"/>
      <c r="X2" s="154"/>
    </row>
    <row r="3" spans="2:38" ht="12" customHeight="1">
      <c r="B3" s="153" t="s">
        <v>172</v>
      </c>
      <c r="C3" s="154"/>
      <c r="D3" s="154"/>
      <c r="E3" s="154"/>
      <c r="U3" s="153" t="s">
        <v>172</v>
      </c>
      <c r="V3" s="154"/>
      <c r="W3" s="154"/>
      <c r="X3" s="154"/>
    </row>
    <row r="4" spans="2:38" ht="12" customHeight="1">
      <c r="B4" s="153" t="s">
        <v>173</v>
      </c>
      <c r="C4" s="154"/>
      <c r="D4" s="154"/>
      <c r="E4" s="154"/>
      <c r="U4" s="153" t="s">
        <v>173</v>
      </c>
      <c r="V4" s="154"/>
      <c r="W4" s="154"/>
      <c r="X4" s="154"/>
    </row>
    <row r="5" spans="2:38" ht="12" customHeight="1">
      <c r="D5" s="219"/>
      <c r="E5" s="219"/>
      <c r="W5" s="219"/>
      <c r="X5" s="219"/>
    </row>
    <row r="6" spans="2:38" ht="12" customHeight="1">
      <c r="B6" s="231" t="s">
        <v>259</v>
      </c>
      <c r="D6" s="219"/>
      <c r="E6" s="219"/>
      <c r="U6" s="231" t="s">
        <v>259</v>
      </c>
      <c r="W6" s="219"/>
      <c r="X6" s="219"/>
    </row>
    <row r="7" spans="2:38" ht="12" customHeight="1">
      <c r="D7" s="219"/>
      <c r="E7" s="219"/>
      <c r="W7" s="219"/>
      <c r="X7" s="219"/>
    </row>
    <row r="8" spans="2:38" ht="12" customHeight="1">
      <c r="B8" s="231" t="s">
        <v>327</v>
      </c>
      <c r="U8" s="231" t="s">
        <v>327</v>
      </c>
    </row>
    <row r="9" spans="2:38" ht="12" customHeight="1">
      <c r="B9" s="231" t="s">
        <v>261</v>
      </c>
      <c r="U9" s="231" t="s">
        <v>261</v>
      </c>
    </row>
    <row r="11" spans="2:38" ht="12" customHeight="1">
      <c r="G11" t="s">
        <v>189</v>
      </c>
      <c r="H11">
        <v>1</v>
      </c>
      <c r="I11"/>
      <c r="Z11" t="s">
        <v>189</v>
      </c>
      <c r="AA11">
        <v>1</v>
      </c>
      <c r="AB11"/>
    </row>
    <row r="12" spans="2:38" ht="12" customHeight="1">
      <c r="G12" s="154" t="s">
        <v>180</v>
      </c>
      <c r="H12" s="154"/>
      <c r="I12" s="154"/>
      <c r="K12" s="179">
        <f>+'F1940'!D24</f>
        <v>1</v>
      </c>
      <c r="Z12" s="154" t="s">
        <v>180</v>
      </c>
      <c r="AA12" s="154"/>
      <c r="AB12" s="154"/>
    </row>
    <row r="13" spans="2:38" ht="12" customHeight="1">
      <c r="K13" s="180"/>
      <c r="L13" s="180"/>
      <c r="AD13" s="180"/>
      <c r="AE13" s="180"/>
    </row>
    <row r="14" spans="2:38" ht="25.5" customHeight="1">
      <c r="B14" s="445" t="s">
        <v>156</v>
      </c>
      <c r="C14" s="442" t="s">
        <v>235</v>
      </c>
      <c r="D14" s="583" t="s">
        <v>237</v>
      </c>
      <c r="E14" s="584"/>
      <c r="F14" s="584"/>
      <c r="G14" s="584"/>
      <c r="H14" s="584"/>
      <c r="I14" s="584"/>
      <c r="J14" s="584"/>
      <c r="K14" s="584"/>
      <c r="L14" s="448" t="s">
        <v>238</v>
      </c>
      <c r="M14" s="449"/>
      <c r="N14" s="449"/>
      <c r="O14" s="449"/>
      <c r="P14" s="449"/>
      <c r="Q14" s="454"/>
      <c r="R14" s="196"/>
      <c r="S14" s="453" t="s">
        <v>239</v>
      </c>
      <c r="U14" s="445" t="s">
        <v>156</v>
      </c>
      <c r="V14" s="442" t="s">
        <v>235</v>
      </c>
      <c r="W14" s="583" t="s">
        <v>237</v>
      </c>
      <c r="X14" s="584"/>
      <c r="Y14" s="584"/>
      <c r="Z14" s="584"/>
      <c r="AA14" s="584"/>
      <c r="AB14" s="584"/>
      <c r="AC14" s="584"/>
      <c r="AD14" s="584"/>
      <c r="AE14" s="448" t="s">
        <v>238</v>
      </c>
      <c r="AF14" s="449"/>
      <c r="AG14" s="449"/>
      <c r="AH14" s="449"/>
      <c r="AI14" s="449"/>
      <c r="AJ14" s="454"/>
      <c r="AK14" s="196"/>
      <c r="AL14" s="453" t="s">
        <v>239</v>
      </c>
    </row>
    <row r="15" spans="2:38" ht="24.75" customHeight="1">
      <c r="B15" s="446"/>
      <c r="C15" s="443"/>
      <c r="D15" s="442" t="s">
        <v>241</v>
      </c>
      <c r="E15" s="450"/>
      <c r="F15" s="450"/>
      <c r="G15" s="457"/>
      <c r="H15" s="540" t="s">
        <v>242</v>
      </c>
      <c r="I15" s="541"/>
      <c r="J15" s="541"/>
      <c r="K15" s="542"/>
      <c r="L15" s="443" t="s">
        <v>207</v>
      </c>
      <c r="M15" s="455"/>
      <c r="N15" s="443" t="s">
        <v>208</v>
      </c>
      <c r="O15" s="451"/>
      <c r="P15" s="455"/>
      <c r="Q15" s="446" t="s">
        <v>202</v>
      </c>
      <c r="R15" s="446" t="s">
        <v>260</v>
      </c>
      <c r="S15" s="453"/>
      <c r="U15" s="446"/>
      <c r="V15" s="443"/>
      <c r="W15" s="442" t="s">
        <v>241</v>
      </c>
      <c r="X15" s="450"/>
      <c r="Y15" s="450"/>
      <c r="Z15" s="457"/>
      <c r="AA15" s="540" t="s">
        <v>242</v>
      </c>
      <c r="AB15" s="541"/>
      <c r="AC15" s="541"/>
      <c r="AD15" s="542"/>
      <c r="AE15" s="443" t="s">
        <v>207</v>
      </c>
      <c r="AF15" s="455"/>
      <c r="AG15" s="443" t="s">
        <v>208</v>
      </c>
      <c r="AH15" s="451"/>
      <c r="AI15" s="455"/>
      <c r="AJ15" s="446" t="s">
        <v>202</v>
      </c>
      <c r="AK15" s="446" t="s">
        <v>260</v>
      </c>
      <c r="AL15" s="453"/>
    </row>
    <row r="16" spans="2:38" ht="27.75" customHeight="1">
      <c r="B16" s="446"/>
      <c r="C16" s="443"/>
      <c r="D16" s="445" t="s">
        <v>243</v>
      </c>
      <c r="E16" s="445" t="s">
        <v>244</v>
      </c>
      <c r="F16" s="445" t="s">
        <v>211</v>
      </c>
      <c r="G16" s="445" t="s">
        <v>210</v>
      </c>
      <c r="H16" s="448" t="s">
        <v>245</v>
      </c>
      <c r="I16" s="541"/>
      <c r="J16" s="541"/>
      <c r="K16" s="541"/>
      <c r="L16" s="443"/>
      <c r="M16" s="455"/>
      <c r="N16" s="443"/>
      <c r="O16" s="451"/>
      <c r="P16" s="455"/>
      <c r="Q16" s="446"/>
      <c r="R16" s="446"/>
      <c r="S16" s="453"/>
      <c r="U16" s="446"/>
      <c r="V16" s="443"/>
      <c r="W16" s="445" t="s">
        <v>243</v>
      </c>
      <c r="X16" s="445" t="s">
        <v>244</v>
      </c>
      <c r="Y16" s="445" t="s">
        <v>211</v>
      </c>
      <c r="Z16" s="445" t="s">
        <v>210</v>
      </c>
      <c r="AA16" s="448" t="s">
        <v>245</v>
      </c>
      <c r="AB16" s="541"/>
      <c r="AC16" s="541"/>
      <c r="AD16" s="541"/>
      <c r="AE16" s="443"/>
      <c r="AF16" s="455"/>
      <c r="AG16" s="443"/>
      <c r="AH16" s="451"/>
      <c r="AI16" s="455"/>
      <c r="AJ16" s="446"/>
      <c r="AK16" s="446"/>
      <c r="AL16" s="453"/>
    </row>
    <row r="17" spans="2:39" ht="18" customHeight="1">
      <c r="B17" s="446"/>
      <c r="C17" s="443"/>
      <c r="D17" s="446"/>
      <c r="E17" s="446"/>
      <c r="F17" s="446"/>
      <c r="G17" s="446"/>
      <c r="H17" s="445" t="s">
        <v>246</v>
      </c>
      <c r="I17" s="540" t="s">
        <v>247</v>
      </c>
      <c r="J17" s="541"/>
      <c r="K17" s="542"/>
      <c r="L17" s="444"/>
      <c r="M17" s="456"/>
      <c r="N17" s="443"/>
      <c r="O17" s="451"/>
      <c r="P17" s="455"/>
      <c r="Q17" s="446"/>
      <c r="R17" s="446"/>
      <c r="S17" s="453"/>
      <c r="U17" s="446"/>
      <c r="V17" s="443"/>
      <c r="W17" s="446"/>
      <c r="X17" s="446"/>
      <c r="Y17" s="446"/>
      <c r="Z17" s="446"/>
      <c r="AA17" s="445" t="s">
        <v>246</v>
      </c>
      <c r="AB17" s="540" t="s">
        <v>247</v>
      </c>
      <c r="AC17" s="541"/>
      <c r="AD17" s="542"/>
      <c r="AE17" s="444"/>
      <c r="AF17" s="456"/>
      <c r="AG17" s="443"/>
      <c r="AH17" s="451"/>
      <c r="AI17" s="455"/>
      <c r="AJ17" s="446"/>
      <c r="AK17" s="446"/>
      <c r="AL17" s="453"/>
    </row>
    <row r="18" spans="2:39" ht="23.25" customHeight="1">
      <c r="B18" s="446"/>
      <c r="C18" s="443"/>
      <c r="D18" s="446"/>
      <c r="E18" s="446"/>
      <c r="F18" s="446"/>
      <c r="G18" s="446"/>
      <c r="H18" s="446"/>
      <c r="I18" s="445" t="s">
        <v>247</v>
      </c>
      <c r="J18" s="445" t="s">
        <v>209</v>
      </c>
      <c r="K18" s="445" t="s">
        <v>216</v>
      </c>
      <c r="L18" s="445" t="s">
        <v>217</v>
      </c>
      <c r="M18" s="445" t="s">
        <v>218</v>
      </c>
      <c r="N18" s="445" t="s">
        <v>218</v>
      </c>
      <c r="O18" s="445" t="s">
        <v>217</v>
      </c>
      <c r="P18" s="445" t="s">
        <v>219</v>
      </c>
      <c r="Q18" s="446"/>
      <c r="R18" s="446"/>
      <c r="S18" s="453"/>
      <c r="U18" s="446"/>
      <c r="V18" s="443"/>
      <c r="W18" s="446"/>
      <c r="X18" s="446"/>
      <c r="Y18" s="446"/>
      <c r="Z18" s="446"/>
      <c r="AA18" s="446"/>
      <c r="AB18" s="445" t="s">
        <v>247</v>
      </c>
      <c r="AC18" s="445" t="s">
        <v>209</v>
      </c>
      <c r="AD18" s="445" t="s">
        <v>216</v>
      </c>
      <c r="AE18" s="445" t="s">
        <v>217</v>
      </c>
      <c r="AF18" s="445" t="s">
        <v>218</v>
      </c>
      <c r="AG18" s="445" t="s">
        <v>218</v>
      </c>
      <c r="AH18" s="445" t="s">
        <v>217</v>
      </c>
      <c r="AI18" s="445" t="s">
        <v>219</v>
      </c>
      <c r="AJ18" s="446"/>
      <c r="AK18" s="446"/>
      <c r="AL18" s="453"/>
    </row>
    <row r="19" spans="2:39" ht="56.25" customHeight="1">
      <c r="B19" s="447"/>
      <c r="C19" s="444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53"/>
      <c r="U19" s="447"/>
      <c r="V19" s="444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53"/>
    </row>
    <row r="20" spans="2:39" ht="13.5" customHeight="1">
      <c r="B20" s="206">
        <v>1</v>
      </c>
      <c r="C20" s="281">
        <f>+'F1940'!C24:C24</f>
        <v>42736</v>
      </c>
      <c r="D20" s="248">
        <f>+'F1940'!E24</f>
        <v>0</v>
      </c>
      <c r="E20" s="248">
        <f>+'F1940'!F24</f>
        <v>0</v>
      </c>
      <c r="F20" s="248">
        <f>+'F1940'!G24</f>
        <v>0</v>
      </c>
      <c r="G20" s="248">
        <f>+'F1940'!H24</f>
        <v>0</v>
      </c>
      <c r="H20" s="248">
        <f>+'F1940'!I24</f>
        <v>0</v>
      </c>
      <c r="I20" s="248">
        <f>+'F1940'!J24</f>
        <v>0</v>
      </c>
      <c r="J20" s="248">
        <f>+'retiros o dividendos ejercicio'!O5</f>
        <v>0</v>
      </c>
      <c r="K20" s="248">
        <f>+'F1940'!L24</f>
        <v>0</v>
      </c>
      <c r="L20" s="248">
        <f>+'F1940'!M24</f>
        <v>0</v>
      </c>
      <c r="M20" s="248">
        <f>+'F1940'!N24</f>
        <v>0</v>
      </c>
      <c r="N20" s="248">
        <f>+'F1940'!O24</f>
        <v>0</v>
      </c>
      <c r="O20" s="248">
        <f>+'F1940'!P24</f>
        <v>0</v>
      </c>
      <c r="P20" s="248">
        <f>+'F1940'!Q24</f>
        <v>0</v>
      </c>
      <c r="Q20" s="206"/>
      <c r="R20" s="206"/>
      <c r="S20" s="206"/>
      <c r="T20" s="184"/>
      <c r="U20" s="206">
        <v>1</v>
      </c>
      <c r="V20" s="281">
        <f>+'F1940'!V24:V24</f>
        <v>0</v>
      </c>
      <c r="W20" s="248">
        <f>+'F1940'!X24</f>
        <v>0</v>
      </c>
      <c r="X20" s="248">
        <f>+'F1940'!Y24</f>
        <v>0</v>
      </c>
      <c r="Y20" s="248">
        <f>+'F1940'!Z24</f>
        <v>0</v>
      </c>
      <c r="Z20" s="248">
        <f>+'F1940'!AA24</f>
        <v>0</v>
      </c>
      <c r="AA20" s="248">
        <f>+'F1940'!AB24</f>
        <v>0</v>
      </c>
      <c r="AB20" s="248">
        <f>+'F1940'!AC24</f>
        <v>0</v>
      </c>
      <c r="AC20" s="248">
        <f>+'F1940'!AD24</f>
        <v>0</v>
      </c>
      <c r="AD20" s="248">
        <f>+'F1940'!AE24</f>
        <v>0</v>
      </c>
      <c r="AE20" s="248">
        <f>+'F1940'!AF24</f>
        <v>0</v>
      </c>
      <c r="AF20" s="248">
        <f>+'F1940'!AG24</f>
        <v>0</v>
      </c>
      <c r="AG20" s="248">
        <f>+'F1940'!AH24</f>
        <v>0</v>
      </c>
      <c r="AH20" s="248">
        <f>+'F1940'!AI24</f>
        <v>0</v>
      </c>
      <c r="AI20" s="248">
        <f>+'F1940'!AJ24</f>
        <v>0</v>
      </c>
      <c r="AJ20" s="206"/>
      <c r="AK20" s="206"/>
      <c r="AL20" s="206"/>
      <c r="AM20" s="184"/>
    </row>
    <row r="21" spans="2:39" ht="13.5" customHeight="1">
      <c r="B21" s="206">
        <v>2</v>
      </c>
      <c r="C21" s="281">
        <f>+'F1940'!C25:C25</f>
        <v>42767</v>
      </c>
      <c r="D21" s="248"/>
      <c r="E21" s="248"/>
      <c r="F21" s="248"/>
      <c r="G21" s="248"/>
      <c r="H21" s="248"/>
      <c r="I21" s="248"/>
      <c r="J21" s="248">
        <f>+'retiros o dividendos ejercicio'!O6</f>
        <v>0</v>
      </c>
      <c r="K21" s="248"/>
      <c r="L21" s="248"/>
      <c r="M21" s="248"/>
      <c r="N21" s="248"/>
      <c r="O21" s="248"/>
      <c r="P21" s="206"/>
      <c r="Q21" s="206"/>
      <c r="R21" s="206"/>
      <c r="S21" s="206"/>
      <c r="T21" s="184"/>
      <c r="U21" s="206">
        <v>2</v>
      </c>
      <c r="V21" s="281">
        <f>+'F1940'!V25:V25</f>
        <v>0</v>
      </c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06"/>
      <c r="AJ21" s="206"/>
      <c r="AK21" s="206"/>
      <c r="AL21" s="206"/>
      <c r="AM21" s="184"/>
    </row>
    <row r="22" spans="2:39" ht="13.5" customHeight="1">
      <c r="B22" s="206">
        <v>3</v>
      </c>
      <c r="C22" s="281">
        <f>+'F1940'!C26:C26</f>
        <v>42795</v>
      </c>
      <c r="D22" s="248"/>
      <c r="E22" s="248"/>
      <c r="F22" s="248"/>
      <c r="G22" s="248"/>
      <c r="H22" s="248"/>
      <c r="I22" s="248"/>
      <c r="J22" s="248">
        <f>+'retiros o dividendos ejercicio'!O7</f>
        <v>0</v>
      </c>
      <c r="K22" s="248"/>
      <c r="L22" s="248"/>
      <c r="M22" s="248"/>
      <c r="N22" s="248"/>
      <c r="O22" s="248"/>
      <c r="P22" s="206"/>
      <c r="Q22" s="206"/>
      <c r="R22" s="206"/>
      <c r="S22" s="206"/>
      <c r="T22" s="184"/>
      <c r="U22" s="206">
        <v>3</v>
      </c>
      <c r="V22" s="281">
        <f>+'F1940'!V26:V26</f>
        <v>0</v>
      </c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06"/>
      <c r="AJ22" s="206"/>
      <c r="AK22" s="206"/>
      <c r="AL22" s="206"/>
      <c r="AM22" s="184"/>
    </row>
    <row r="23" spans="2:39" ht="13.5" customHeight="1">
      <c r="B23" s="206">
        <v>4</v>
      </c>
      <c r="C23" s="281">
        <f>+'F1940'!C27:C27</f>
        <v>42826</v>
      </c>
      <c r="D23" s="248"/>
      <c r="E23" s="248"/>
      <c r="F23" s="248"/>
      <c r="G23" s="248"/>
      <c r="H23" s="248"/>
      <c r="I23" s="248"/>
      <c r="J23" s="248">
        <f>+'retiros o dividendos ejercicio'!O8</f>
        <v>0</v>
      </c>
      <c r="K23" s="248">
        <f>+'retiros o dividendos ejercicio'!P8</f>
        <v>0</v>
      </c>
      <c r="L23" s="248"/>
      <c r="M23" s="248"/>
      <c r="N23" s="248"/>
      <c r="O23" s="248"/>
      <c r="P23" s="206"/>
      <c r="Q23" s="206"/>
      <c r="R23" s="206"/>
      <c r="S23" s="206"/>
      <c r="T23" s="184"/>
      <c r="U23" s="206">
        <v>4</v>
      </c>
      <c r="V23" s="281">
        <f>+'F1940'!V27:V27</f>
        <v>0</v>
      </c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06"/>
      <c r="AJ23" s="206"/>
      <c r="AK23" s="206"/>
      <c r="AL23" s="206"/>
      <c r="AM23" s="184"/>
    </row>
    <row r="24" spans="2:39" ht="13.5" customHeight="1">
      <c r="B24" s="206">
        <v>5</v>
      </c>
      <c r="C24" s="281">
        <f>+'F1940'!C28:C28</f>
        <v>42856</v>
      </c>
      <c r="D24" s="248"/>
      <c r="E24" s="248"/>
      <c r="F24" s="248"/>
      <c r="G24" s="248"/>
      <c r="H24" s="248"/>
      <c r="I24" s="248"/>
      <c r="J24" s="248">
        <f>+'F1940'!K28</f>
        <v>5035000</v>
      </c>
      <c r="K24" s="248">
        <f>+'retiros o dividendos ejercicio'!P9</f>
        <v>0</v>
      </c>
      <c r="L24" s="248"/>
      <c r="M24" s="248"/>
      <c r="N24" s="248"/>
      <c r="O24" s="248"/>
      <c r="P24" s="206"/>
      <c r="Q24" s="206"/>
      <c r="R24" s="206"/>
      <c r="S24" s="206"/>
      <c r="T24" s="184"/>
      <c r="U24" s="206">
        <v>5</v>
      </c>
      <c r="V24" s="281">
        <f>+'F1940'!V28:V28</f>
        <v>0</v>
      </c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06"/>
      <c r="AJ24" s="206"/>
      <c r="AK24" s="206"/>
      <c r="AL24" s="206"/>
      <c r="AM24" s="184"/>
    </row>
    <row r="25" spans="2:39" ht="13.5" customHeight="1">
      <c r="B25" s="206">
        <v>6</v>
      </c>
      <c r="C25" s="281">
        <f>+'F1940'!C29:C29</f>
        <v>42887</v>
      </c>
      <c r="D25" s="248"/>
      <c r="E25" s="248"/>
      <c r="F25" s="248"/>
      <c r="G25" s="248"/>
      <c r="H25" s="248"/>
      <c r="I25" s="248"/>
      <c r="J25" s="248">
        <f>+'F1940'!K29</f>
        <v>5030000</v>
      </c>
      <c r="K25" s="248">
        <f>+'retiros o dividendos ejercicio'!P10</f>
        <v>0</v>
      </c>
      <c r="L25" s="248"/>
      <c r="M25" s="248"/>
      <c r="N25" s="248"/>
      <c r="O25" s="248"/>
      <c r="P25" s="206"/>
      <c r="Q25" s="206"/>
      <c r="R25" s="206"/>
      <c r="S25" s="206"/>
      <c r="T25" s="184"/>
      <c r="U25" s="206">
        <v>6</v>
      </c>
      <c r="V25" s="281">
        <f>+'F1940'!V29:V29</f>
        <v>0</v>
      </c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06"/>
      <c r="AJ25" s="206"/>
      <c r="AK25" s="206"/>
      <c r="AL25" s="206"/>
      <c r="AM25" s="184"/>
    </row>
    <row r="26" spans="2:39" ht="13.5" customHeight="1">
      <c r="B26" s="206">
        <v>7</v>
      </c>
      <c r="C26" s="281">
        <f>+'F1940'!C30:C30</f>
        <v>42917</v>
      </c>
      <c r="D26" s="248"/>
      <c r="E26" s="248"/>
      <c r="F26" s="248"/>
      <c r="G26" s="248"/>
      <c r="H26" s="248"/>
      <c r="I26" s="248"/>
      <c r="J26" s="248">
        <f>+'F1940'!K30</f>
        <v>20200000</v>
      </c>
      <c r="K26" s="248">
        <f>+'retiros o dividendos ejercicio'!P11</f>
        <v>0</v>
      </c>
      <c r="L26" s="248"/>
      <c r="M26" s="248"/>
      <c r="N26" s="248"/>
      <c r="O26" s="248"/>
      <c r="P26" s="206"/>
      <c r="Q26" s="206"/>
      <c r="R26" s="206"/>
      <c r="S26" s="206"/>
      <c r="T26" s="184"/>
      <c r="U26" s="206">
        <v>7</v>
      </c>
      <c r="V26" s="281">
        <f>+'F1940'!V30:V30</f>
        <v>0</v>
      </c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06"/>
      <c r="AJ26" s="206"/>
      <c r="AK26" s="206"/>
      <c r="AL26" s="206"/>
      <c r="AM26" s="184"/>
    </row>
    <row r="27" spans="2:39" ht="13.5" customHeight="1">
      <c r="B27" s="206">
        <v>8</v>
      </c>
      <c r="C27" s="281">
        <f>+'F1940'!C31:C31</f>
        <v>42948</v>
      </c>
      <c r="D27" s="248"/>
      <c r="E27" s="248"/>
      <c r="F27" s="248"/>
      <c r="G27" s="248"/>
      <c r="H27" s="248"/>
      <c r="I27" s="248"/>
      <c r="J27" s="248">
        <f>+'F1940'!K31</f>
        <v>15105000</v>
      </c>
      <c r="K27" s="248">
        <f>+'retiros o dividendos ejercicio'!P12</f>
        <v>0</v>
      </c>
      <c r="L27" s="248"/>
      <c r="M27" s="248"/>
      <c r="N27" s="248"/>
      <c r="O27" s="248"/>
      <c r="P27" s="206"/>
      <c r="Q27" s="206"/>
      <c r="R27" s="206"/>
      <c r="S27" s="206"/>
      <c r="T27" s="184"/>
      <c r="U27" s="206">
        <v>8</v>
      </c>
      <c r="V27" s="281">
        <f>+'F1940'!V31:V31</f>
        <v>0</v>
      </c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06"/>
      <c r="AJ27" s="206"/>
      <c r="AK27" s="206"/>
      <c r="AL27" s="206"/>
      <c r="AM27" s="184"/>
    </row>
    <row r="28" spans="2:39" ht="13.5" customHeight="1">
      <c r="B28" s="206">
        <v>9</v>
      </c>
      <c r="C28" s="281">
        <f>+'F1940'!C32:C32</f>
        <v>42979</v>
      </c>
      <c r="D28" s="248"/>
      <c r="E28" s="248"/>
      <c r="F28" s="248"/>
      <c r="G28" s="248"/>
      <c r="H28" s="248"/>
      <c r="I28" s="248"/>
      <c r="J28" s="248">
        <f>+'F1940'!K32</f>
        <v>10050000</v>
      </c>
      <c r="K28" s="248">
        <f>+'retiros o dividendos ejercicio'!P13</f>
        <v>0</v>
      </c>
      <c r="L28" s="248"/>
      <c r="M28" s="248"/>
      <c r="N28" s="248"/>
      <c r="O28" s="248"/>
      <c r="P28" s="206"/>
      <c r="Q28" s="206"/>
      <c r="R28" s="206"/>
      <c r="S28" s="206"/>
      <c r="T28" s="184"/>
      <c r="U28" s="206">
        <v>9</v>
      </c>
      <c r="V28" s="281">
        <f>+'F1940'!V32:V32</f>
        <v>0</v>
      </c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06"/>
      <c r="AJ28" s="206"/>
      <c r="AK28" s="206"/>
      <c r="AL28" s="206"/>
      <c r="AM28" s="184"/>
    </row>
    <row r="29" spans="2:39" ht="13.5" customHeight="1">
      <c r="B29" s="206">
        <v>10</v>
      </c>
      <c r="C29" s="281">
        <f>+'F1940'!C33:C33</f>
        <v>43009</v>
      </c>
      <c r="D29" s="248"/>
      <c r="E29" s="248"/>
      <c r="F29" s="248"/>
      <c r="G29" s="248"/>
      <c r="H29" s="248"/>
      <c r="I29" s="248"/>
      <c r="J29" s="248">
        <f>+'F1940'!K33</f>
        <v>18735537</v>
      </c>
      <c r="K29" s="248">
        <f>+'retiros o dividendos ejercicio'!P14</f>
        <v>0</v>
      </c>
      <c r="L29" s="248"/>
      <c r="M29" s="248"/>
      <c r="N29" s="248"/>
      <c r="O29" s="248"/>
      <c r="P29" s="206"/>
      <c r="Q29" s="206"/>
      <c r="R29" s="206"/>
      <c r="S29" s="206"/>
      <c r="T29" s="184"/>
      <c r="U29" s="206">
        <v>10</v>
      </c>
      <c r="V29" s="281">
        <f>+'F1940'!V33:V33</f>
        <v>0</v>
      </c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06"/>
      <c r="AJ29" s="206"/>
      <c r="AK29" s="206"/>
      <c r="AL29" s="206"/>
      <c r="AM29" s="184"/>
    </row>
    <row r="30" spans="2:39" ht="13.5" customHeight="1">
      <c r="B30" s="206">
        <v>11</v>
      </c>
      <c r="C30" s="281">
        <f>+'F1940'!C34:C34</f>
        <v>43040</v>
      </c>
      <c r="D30" s="248"/>
      <c r="E30" s="248"/>
      <c r="F30" s="248"/>
      <c r="G30" s="248"/>
      <c r="H30" s="248"/>
      <c r="I30" s="248"/>
      <c r="J30" s="248">
        <f>+'F1940'!K34</f>
        <v>6281528</v>
      </c>
      <c r="K30" s="248">
        <f>+'retiros o dividendos ejercicio'!P15</f>
        <v>0</v>
      </c>
      <c r="L30" s="248"/>
      <c r="M30" s="248"/>
      <c r="N30" s="248"/>
      <c r="O30" s="206"/>
      <c r="P30" s="206"/>
      <c r="Q30" s="206"/>
      <c r="R30" s="206"/>
      <c r="S30" s="206"/>
      <c r="T30" s="184"/>
      <c r="U30" s="206">
        <v>11</v>
      </c>
      <c r="V30" s="281">
        <f>+'F1940'!V34:V34</f>
        <v>0</v>
      </c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06"/>
      <c r="AI30" s="206"/>
      <c r="AJ30" s="206"/>
      <c r="AK30" s="206"/>
      <c r="AL30" s="206"/>
      <c r="AM30" s="184"/>
    </row>
    <row r="31" spans="2:39" s="229" customFormat="1" ht="12" customHeight="1">
      <c r="B31" s="206">
        <v>12</v>
      </c>
      <c r="C31" s="281">
        <f>+'F1940'!C35:C35</f>
        <v>43070</v>
      </c>
      <c r="D31" s="248"/>
      <c r="E31" s="248"/>
      <c r="F31" s="248"/>
      <c r="G31" s="248"/>
      <c r="H31" s="248"/>
      <c r="I31" s="248"/>
      <c r="J31" s="248">
        <f>+'F1940'!K35</f>
        <v>0</v>
      </c>
      <c r="K31" s="248">
        <f>+'retiros o dividendos ejercicio'!P16</f>
        <v>0</v>
      </c>
      <c r="L31" s="248"/>
      <c r="M31" s="248"/>
      <c r="N31" s="248"/>
      <c r="O31" s="206"/>
      <c r="P31" s="206"/>
      <c r="Q31" s="206"/>
      <c r="R31" s="206"/>
      <c r="S31" s="206"/>
      <c r="U31" s="206">
        <v>12</v>
      </c>
      <c r="V31" s="281">
        <f>+'F1940'!V35:V35</f>
        <v>0</v>
      </c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06"/>
      <c r="AI31" s="206"/>
      <c r="AJ31" s="206"/>
      <c r="AK31" s="206"/>
      <c r="AL31" s="206"/>
    </row>
    <row r="32" spans="2:39" s="229" customFormat="1" ht="12" customHeight="1">
      <c r="B32" s="206" t="s">
        <v>56</v>
      </c>
      <c r="C32" s="252"/>
      <c r="D32" s="248">
        <f>SUM(D20:D31)</f>
        <v>0</v>
      </c>
      <c r="E32" s="248">
        <f t="shared" ref="E32:S32" si="0">SUM(E20:E31)</f>
        <v>0</v>
      </c>
      <c r="F32" s="248">
        <f t="shared" si="0"/>
        <v>0</v>
      </c>
      <c r="G32" s="248">
        <f t="shared" si="0"/>
        <v>0</v>
      </c>
      <c r="H32" s="248">
        <f t="shared" si="0"/>
        <v>0</v>
      </c>
      <c r="I32" s="248">
        <f t="shared" si="0"/>
        <v>0</v>
      </c>
      <c r="J32" s="248">
        <f t="shared" si="0"/>
        <v>80437065</v>
      </c>
      <c r="K32" s="248">
        <f t="shared" si="0"/>
        <v>0</v>
      </c>
      <c r="L32" s="248">
        <f t="shared" si="0"/>
        <v>0</v>
      </c>
      <c r="M32" s="248">
        <f t="shared" si="0"/>
        <v>0</v>
      </c>
      <c r="N32" s="248">
        <f t="shared" si="0"/>
        <v>0</v>
      </c>
      <c r="O32" s="248">
        <f t="shared" si="0"/>
        <v>0</v>
      </c>
      <c r="P32" s="248">
        <f t="shared" si="0"/>
        <v>0</v>
      </c>
      <c r="Q32" s="248">
        <f t="shared" si="0"/>
        <v>0</v>
      </c>
      <c r="R32" s="248">
        <f t="shared" si="0"/>
        <v>0</v>
      </c>
      <c r="S32" s="248">
        <f t="shared" si="0"/>
        <v>0</v>
      </c>
      <c r="U32" s="206" t="s">
        <v>56</v>
      </c>
      <c r="V32" s="252"/>
      <c r="W32" s="248">
        <f t="shared" ref="W32:AL32" si="1">SUM(W20:W31)</f>
        <v>0</v>
      </c>
      <c r="X32" s="248">
        <f t="shared" si="1"/>
        <v>0</v>
      </c>
      <c r="Y32" s="248">
        <f t="shared" si="1"/>
        <v>0</v>
      </c>
      <c r="Z32" s="248">
        <f t="shared" si="1"/>
        <v>0</v>
      </c>
      <c r="AA32" s="248">
        <f t="shared" si="1"/>
        <v>0</v>
      </c>
      <c r="AB32" s="248">
        <f t="shared" si="1"/>
        <v>0</v>
      </c>
      <c r="AC32" s="248">
        <f t="shared" si="1"/>
        <v>0</v>
      </c>
      <c r="AD32" s="248">
        <f t="shared" si="1"/>
        <v>0</v>
      </c>
      <c r="AE32" s="248">
        <f t="shared" si="1"/>
        <v>0</v>
      </c>
      <c r="AF32" s="248">
        <f t="shared" si="1"/>
        <v>0</v>
      </c>
      <c r="AG32" s="248">
        <f t="shared" si="1"/>
        <v>0</v>
      </c>
      <c r="AH32" s="248">
        <f t="shared" si="1"/>
        <v>0</v>
      </c>
      <c r="AI32" s="248">
        <f t="shared" si="1"/>
        <v>0</v>
      </c>
      <c r="AJ32" s="248">
        <f t="shared" si="1"/>
        <v>0</v>
      </c>
      <c r="AK32" s="248">
        <f t="shared" si="1"/>
        <v>0</v>
      </c>
      <c r="AL32" s="248">
        <f t="shared" si="1"/>
        <v>0</v>
      </c>
    </row>
    <row r="33" spans="2:22" s="229" customFormat="1" ht="12" customHeight="1">
      <c r="B33" s="228"/>
      <c r="C33" s="228"/>
      <c r="U33" s="228"/>
      <c r="V33" s="228"/>
    </row>
    <row r="34" spans="2:22" s="229" customFormat="1" ht="12" customHeight="1">
      <c r="B34" s="228"/>
      <c r="C34" s="228"/>
      <c r="U34" s="228"/>
      <c r="V34" s="228"/>
    </row>
    <row r="35" spans="2:22" s="229" customFormat="1" ht="12" customHeight="1">
      <c r="B35" s="153" t="s">
        <v>190</v>
      </c>
      <c r="C35" s="228"/>
      <c r="U35" s="153" t="s">
        <v>190</v>
      </c>
      <c r="V35" s="228"/>
    </row>
    <row r="36" spans="2:22" s="229" customFormat="1" ht="12" customHeight="1" thickBot="1">
      <c r="B36" s="228"/>
      <c r="C36" s="228"/>
      <c r="U36" s="228"/>
      <c r="V36" s="228"/>
    </row>
    <row r="37" spans="2:22" ht="12" customHeight="1">
      <c r="B37" s="150" t="s">
        <v>170</v>
      </c>
      <c r="C37" s="151"/>
      <c r="D37" s="179">
        <f>+D1</f>
        <v>0</v>
      </c>
      <c r="E37" s="151"/>
    </row>
    <row r="38" spans="2:22" ht="12" customHeight="1">
      <c r="B38" s="153" t="s">
        <v>171</v>
      </c>
      <c r="C38" s="154"/>
      <c r="D38" s="179">
        <f>+D2</f>
        <v>0</v>
      </c>
      <c r="E38" s="154"/>
    </row>
    <row r="39" spans="2:22" ht="12" customHeight="1">
      <c r="B39" s="153" t="s">
        <v>172</v>
      </c>
      <c r="C39" s="154"/>
      <c r="D39" s="179">
        <f>+D3</f>
        <v>0</v>
      </c>
      <c r="E39" s="154"/>
    </row>
    <row r="40" spans="2:22" ht="12" customHeight="1">
      <c r="B40" s="153" t="s">
        <v>173</v>
      </c>
      <c r="C40" s="154"/>
      <c r="D40" s="179">
        <f>+D4</f>
        <v>0</v>
      </c>
      <c r="E40" s="154"/>
    </row>
    <row r="41" spans="2:22" ht="12" customHeight="1">
      <c r="D41" s="219"/>
      <c r="E41" s="219"/>
    </row>
    <row r="42" spans="2:22" ht="12" customHeight="1">
      <c r="B42" s="231" t="s">
        <v>259</v>
      </c>
      <c r="D42" s="219"/>
      <c r="E42" s="219"/>
    </row>
    <row r="43" spans="2:22" ht="12" customHeight="1">
      <c r="D43" s="219"/>
      <c r="E43" s="219"/>
    </row>
    <row r="44" spans="2:22" ht="12" customHeight="1">
      <c r="B44" s="231" t="s">
        <v>327</v>
      </c>
    </row>
    <row r="45" spans="2:22" ht="12" customHeight="1">
      <c r="B45" s="231" t="s">
        <v>261</v>
      </c>
    </row>
    <row r="47" spans="2:22" ht="12" customHeight="1">
      <c r="G47" t="s">
        <v>189</v>
      </c>
      <c r="H47">
        <f>+H11+1</f>
        <v>2</v>
      </c>
      <c r="I47"/>
      <c r="K47" s="179">
        <f>+'F1940'!D39</f>
        <v>0</v>
      </c>
    </row>
    <row r="48" spans="2:22" ht="12" customHeight="1">
      <c r="G48" s="154" t="s">
        <v>180</v>
      </c>
      <c r="H48" s="154"/>
      <c r="I48" s="154"/>
    </row>
    <row r="49" spans="2:20" ht="12" customHeight="1">
      <c r="K49" s="180"/>
      <c r="L49" s="180"/>
    </row>
    <row r="50" spans="2:20" ht="12" customHeight="1">
      <c r="B50" s="445" t="s">
        <v>156</v>
      </c>
      <c r="C50" s="442" t="s">
        <v>235</v>
      </c>
      <c r="D50" s="583" t="s">
        <v>237</v>
      </c>
      <c r="E50" s="584"/>
      <c r="F50" s="584"/>
      <c r="G50" s="584"/>
      <c r="H50" s="584"/>
      <c r="I50" s="584"/>
      <c r="J50" s="584"/>
      <c r="K50" s="584"/>
      <c r="L50" s="448" t="s">
        <v>238</v>
      </c>
      <c r="M50" s="449"/>
      <c r="N50" s="449"/>
      <c r="O50" s="449"/>
      <c r="P50" s="449"/>
      <c r="Q50" s="454"/>
      <c r="R50" s="196"/>
      <c r="S50" s="453" t="s">
        <v>239</v>
      </c>
    </row>
    <row r="51" spans="2:20" ht="12" customHeight="1">
      <c r="B51" s="446"/>
      <c r="C51" s="443"/>
      <c r="D51" s="442" t="s">
        <v>241</v>
      </c>
      <c r="E51" s="450"/>
      <c r="F51" s="450"/>
      <c r="G51" s="457"/>
      <c r="H51" s="540" t="s">
        <v>242</v>
      </c>
      <c r="I51" s="541"/>
      <c r="J51" s="541"/>
      <c r="K51" s="542"/>
      <c r="L51" s="443" t="s">
        <v>207</v>
      </c>
      <c r="M51" s="455"/>
      <c r="N51" s="443" t="s">
        <v>208</v>
      </c>
      <c r="O51" s="451"/>
      <c r="P51" s="455"/>
      <c r="Q51" s="446" t="s">
        <v>202</v>
      </c>
      <c r="R51" s="446" t="s">
        <v>260</v>
      </c>
      <c r="S51" s="453"/>
    </row>
    <row r="52" spans="2:20" ht="12" customHeight="1">
      <c r="B52" s="446"/>
      <c r="C52" s="443"/>
      <c r="D52" s="445" t="s">
        <v>243</v>
      </c>
      <c r="E52" s="445" t="s">
        <v>244</v>
      </c>
      <c r="F52" s="445" t="s">
        <v>211</v>
      </c>
      <c r="G52" s="445" t="s">
        <v>210</v>
      </c>
      <c r="H52" s="448" t="s">
        <v>245</v>
      </c>
      <c r="I52" s="541"/>
      <c r="J52" s="541"/>
      <c r="K52" s="541"/>
      <c r="L52" s="443"/>
      <c r="M52" s="455"/>
      <c r="N52" s="443"/>
      <c r="O52" s="451"/>
      <c r="P52" s="455"/>
      <c r="Q52" s="446"/>
      <c r="R52" s="446"/>
      <c r="S52" s="453"/>
    </row>
    <row r="53" spans="2:20" ht="12" customHeight="1">
      <c r="B53" s="446"/>
      <c r="C53" s="443"/>
      <c r="D53" s="446"/>
      <c r="E53" s="446"/>
      <c r="F53" s="446"/>
      <c r="G53" s="446"/>
      <c r="H53" s="445" t="s">
        <v>246</v>
      </c>
      <c r="I53" s="540" t="s">
        <v>247</v>
      </c>
      <c r="J53" s="541"/>
      <c r="K53" s="542"/>
      <c r="L53" s="444"/>
      <c r="M53" s="456"/>
      <c r="N53" s="443"/>
      <c r="O53" s="451"/>
      <c r="P53" s="455"/>
      <c r="Q53" s="446"/>
      <c r="R53" s="446"/>
      <c r="S53" s="453"/>
    </row>
    <row r="54" spans="2:20" ht="12" customHeight="1">
      <c r="B54" s="446"/>
      <c r="C54" s="443"/>
      <c r="D54" s="446"/>
      <c r="E54" s="446"/>
      <c r="F54" s="446"/>
      <c r="G54" s="446"/>
      <c r="H54" s="446"/>
      <c r="I54" s="445" t="s">
        <v>247</v>
      </c>
      <c r="J54" s="445" t="s">
        <v>209</v>
      </c>
      <c r="K54" s="445" t="s">
        <v>216</v>
      </c>
      <c r="L54" s="445" t="s">
        <v>217</v>
      </c>
      <c r="M54" s="445" t="s">
        <v>218</v>
      </c>
      <c r="N54" s="445" t="s">
        <v>218</v>
      </c>
      <c r="O54" s="445" t="s">
        <v>217</v>
      </c>
      <c r="P54" s="445" t="s">
        <v>219</v>
      </c>
      <c r="Q54" s="446"/>
      <c r="R54" s="446"/>
      <c r="S54" s="453"/>
    </row>
    <row r="55" spans="2:20" ht="12" customHeight="1">
      <c r="B55" s="447"/>
      <c r="C55" s="444"/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53"/>
    </row>
    <row r="56" spans="2:20" ht="12" customHeight="1">
      <c r="B56" s="206">
        <v>1</v>
      </c>
      <c r="C56" s="281">
        <f>+'F1940'!C36</f>
        <v>0</v>
      </c>
      <c r="D56" s="248">
        <f>+'F1940'!E36</f>
        <v>0</v>
      </c>
      <c r="E56" s="248">
        <f>+'F1940'!F36</f>
        <v>0</v>
      </c>
      <c r="F56" s="248">
        <f>+'F1940'!G36</f>
        <v>0</v>
      </c>
      <c r="G56" s="248">
        <f>+'F1940'!H36</f>
        <v>0</v>
      </c>
      <c r="H56" s="248">
        <f>+'F1940'!I36</f>
        <v>0</v>
      </c>
      <c r="I56" s="248">
        <f>+'F1940'!J36</f>
        <v>0</v>
      </c>
      <c r="J56" s="248">
        <f>+'F1940'!K36</f>
        <v>0</v>
      </c>
      <c r="K56" s="248">
        <f>+'F1940'!L36</f>
        <v>0</v>
      </c>
      <c r="L56" s="248">
        <f>+'F1940'!M36</f>
        <v>0</v>
      </c>
      <c r="M56" s="248">
        <f>+'F1940'!N36</f>
        <v>0</v>
      </c>
      <c r="N56" s="248">
        <f>+'F1940'!O36</f>
        <v>0</v>
      </c>
      <c r="O56" s="248">
        <f>+'F1940'!P36</f>
        <v>0</v>
      </c>
      <c r="P56" s="248">
        <f>+'F1940'!Q36</f>
        <v>0</v>
      </c>
      <c r="Q56" s="206"/>
      <c r="R56" s="206"/>
      <c r="S56" s="206"/>
      <c r="T56" s="184"/>
    </row>
    <row r="57" spans="2:20" ht="12" customHeight="1">
      <c r="B57" s="206">
        <v>2</v>
      </c>
      <c r="C57" s="281">
        <f>+'F1940'!C37</f>
        <v>0</v>
      </c>
      <c r="D57" s="248"/>
      <c r="E57" s="248"/>
      <c r="F57" s="248"/>
      <c r="G57" s="248"/>
      <c r="H57" s="248"/>
      <c r="I57" s="248"/>
      <c r="J57" s="248">
        <f>+'F1940'!K37</f>
        <v>0</v>
      </c>
      <c r="K57" s="248"/>
      <c r="L57" s="248"/>
      <c r="M57" s="248"/>
      <c r="N57" s="248"/>
      <c r="O57" s="248"/>
      <c r="P57" s="206"/>
      <c r="Q57" s="206"/>
      <c r="R57" s="206"/>
      <c r="S57" s="206"/>
      <c r="T57" s="184"/>
    </row>
    <row r="58" spans="2:20" ht="12" customHeight="1">
      <c r="B58" s="206">
        <v>3</v>
      </c>
      <c r="C58" s="281">
        <f>+'F1940'!C38</f>
        <v>0</v>
      </c>
      <c r="D58" s="248"/>
      <c r="E58" s="248"/>
      <c r="F58" s="248"/>
      <c r="G58" s="248"/>
      <c r="H58" s="248"/>
      <c r="I58" s="248"/>
      <c r="J58" s="248">
        <f>+'F1940'!K38</f>
        <v>0</v>
      </c>
      <c r="K58" s="248"/>
      <c r="L58" s="248"/>
      <c r="M58" s="248"/>
      <c r="N58" s="248"/>
      <c r="O58" s="248"/>
      <c r="P58" s="206"/>
      <c r="Q58" s="206"/>
      <c r="R58" s="206"/>
      <c r="S58" s="206"/>
      <c r="T58" s="184"/>
    </row>
    <row r="59" spans="2:20" ht="12" customHeight="1">
      <c r="B59" s="206">
        <v>4</v>
      </c>
      <c r="C59" s="281">
        <f>+'F1940'!C39</f>
        <v>0</v>
      </c>
      <c r="D59" s="248"/>
      <c r="E59" s="248"/>
      <c r="F59" s="248"/>
      <c r="G59" s="248"/>
      <c r="H59" s="248"/>
      <c r="I59" s="248"/>
      <c r="J59" s="248">
        <f>+'F1940'!K39</f>
        <v>0</v>
      </c>
      <c r="K59" s="248"/>
      <c r="L59" s="248"/>
      <c r="M59" s="248"/>
      <c r="N59" s="248"/>
      <c r="O59" s="248"/>
      <c r="P59" s="206"/>
      <c r="Q59" s="206"/>
      <c r="R59" s="206"/>
      <c r="S59" s="206"/>
      <c r="T59" s="184"/>
    </row>
    <row r="60" spans="2:20" ht="12" customHeight="1">
      <c r="B60" s="206">
        <v>5</v>
      </c>
      <c r="C60" s="281">
        <f>+'F1940'!C40</f>
        <v>0</v>
      </c>
      <c r="D60" s="248"/>
      <c r="E60" s="248"/>
      <c r="F60" s="248"/>
      <c r="G60" s="248"/>
      <c r="H60" s="248"/>
      <c r="I60" s="248"/>
      <c r="J60" s="248">
        <f>+'F1940'!K40</f>
        <v>0</v>
      </c>
      <c r="K60" s="248"/>
      <c r="L60" s="248"/>
      <c r="M60" s="248"/>
      <c r="N60" s="248"/>
      <c r="O60" s="248"/>
      <c r="P60" s="206"/>
      <c r="Q60" s="206"/>
      <c r="R60" s="206"/>
      <c r="S60" s="206"/>
      <c r="T60" s="184"/>
    </row>
    <row r="61" spans="2:20" ht="12" customHeight="1">
      <c r="B61" s="206">
        <v>6</v>
      </c>
      <c r="C61" s="281">
        <f>+'F1940'!C41</f>
        <v>0</v>
      </c>
      <c r="D61" s="248"/>
      <c r="E61" s="248"/>
      <c r="F61" s="248"/>
      <c r="G61" s="248"/>
      <c r="H61" s="248"/>
      <c r="I61" s="248"/>
      <c r="J61" s="248">
        <f>+'F1940'!K41</f>
        <v>0</v>
      </c>
      <c r="K61" s="248"/>
      <c r="L61" s="248"/>
      <c r="M61" s="248"/>
      <c r="N61" s="248"/>
      <c r="O61" s="248"/>
      <c r="P61" s="206"/>
      <c r="Q61" s="206"/>
      <c r="R61" s="206"/>
      <c r="S61" s="206"/>
      <c r="T61" s="184"/>
    </row>
    <row r="62" spans="2:20" ht="12" customHeight="1">
      <c r="B62" s="206">
        <v>7</v>
      </c>
      <c r="C62" s="281">
        <f>+'F1940'!C42</f>
        <v>0</v>
      </c>
      <c r="D62" s="248"/>
      <c r="E62" s="248"/>
      <c r="F62" s="248"/>
      <c r="G62" s="248"/>
      <c r="H62" s="248"/>
      <c r="I62" s="248"/>
      <c r="J62" s="248">
        <f>+'F1940'!K42</f>
        <v>0</v>
      </c>
      <c r="K62" s="248"/>
      <c r="L62" s="248"/>
      <c r="M62" s="248"/>
      <c r="N62" s="248"/>
      <c r="O62" s="248"/>
      <c r="P62" s="206"/>
      <c r="Q62" s="206"/>
      <c r="R62" s="206"/>
      <c r="S62" s="206"/>
      <c r="T62" s="184"/>
    </row>
    <row r="63" spans="2:20" ht="12" customHeight="1">
      <c r="B63" s="206">
        <v>8</v>
      </c>
      <c r="C63" s="281">
        <f>+'F1940'!C43</f>
        <v>0</v>
      </c>
      <c r="D63" s="248"/>
      <c r="E63" s="248"/>
      <c r="F63" s="248"/>
      <c r="G63" s="248"/>
      <c r="H63" s="248"/>
      <c r="I63" s="248"/>
      <c r="J63" s="248">
        <f>+'F1940'!K43</f>
        <v>0</v>
      </c>
      <c r="K63" s="248"/>
      <c r="L63" s="248"/>
      <c r="M63" s="248"/>
      <c r="N63" s="248"/>
      <c r="O63" s="248"/>
      <c r="P63" s="206"/>
      <c r="Q63" s="206"/>
      <c r="R63" s="206"/>
      <c r="S63" s="206"/>
      <c r="T63" s="184"/>
    </row>
    <row r="64" spans="2:20" ht="12" customHeight="1">
      <c r="B64" s="206">
        <v>9</v>
      </c>
      <c r="C64" s="281">
        <f>+'F1940'!C44</f>
        <v>0</v>
      </c>
      <c r="D64" s="248"/>
      <c r="E64" s="248"/>
      <c r="F64" s="248"/>
      <c r="G64" s="248"/>
      <c r="H64" s="248"/>
      <c r="I64" s="248"/>
      <c r="J64" s="248">
        <f>+'F1940'!K44</f>
        <v>0</v>
      </c>
      <c r="K64" s="248"/>
      <c r="L64" s="248"/>
      <c r="M64" s="248"/>
      <c r="N64" s="248"/>
      <c r="O64" s="248"/>
      <c r="P64" s="206"/>
      <c r="Q64" s="206"/>
      <c r="R64" s="206"/>
      <c r="S64" s="206"/>
      <c r="T64" s="184"/>
    </row>
    <row r="65" spans="1:20" ht="12" customHeight="1">
      <c r="B65" s="206">
        <v>10</v>
      </c>
      <c r="C65" s="281">
        <f>+'F1940'!C45</f>
        <v>0</v>
      </c>
      <c r="D65" s="248"/>
      <c r="E65" s="248"/>
      <c r="F65" s="248"/>
      <c r="G65" s="248"/>
      <c r="H65" s="248"/>
      <c r="I65" s="248"/>
      <c r="J65" s="248">
        <f>+'F1940'!K45</f>
        <v>0</v>
      </c>
      <c r="K65" s="248"/>
      <c r="L65" s="248"/>
      <c r="M65" s="248"/>
      <c r="N65" s="248"/>
      <c r="O65" s="248"/>
      <c r="P65" s="206"/>
      <c r="Q65" s="206"/>
      <c r="R65" s="206"/>
      <c r="S65" s="206"/>
      <c r="T65" s="184"/>
    </row>
    <row r="66" spans="1:20" ht="12" customHeight="1">
      <c r="B66" s="206">
        <v>11</v>
      </c>
      <c r="C66" s="281">
        <f>+'F1940'!C46</f>
        <v>0</v>
      </c>
      <c r="D66" s="248"/>
      <c r="E66" s="248"/>
      <c r="F66" s="248"/>
      <c r="G66" s="248"/>
      <c r="H66" s="248"/>
      <c r="I66" s="248"/>
      <c r="J66" s="248">
        <f>+'F1940'!K46</f>
        <v>0</v>
      </c>
      <c r="K66" s="248"/>
      <c r="L66" s="248"/>
      <c r="M66" s="248"/>
      <c r="N66" s="248"/>
      <c r="O66" s="206"/>
      <c r="P66" s="206"/>
      <c r="Q66" s="206"/>
      <c r="R66" s="206"/>
      <c r="S66" s="206"/>
      <c r="T66" s="184"/>
    </row>
    <row r="67" spans="1:20" ht="12" customHeight="1">
      <c r="A67" s="229"/>
      <c r="B67" s="206">
        <v>12</v>
      </c>
      <c r="C67" s="281">
        <f>+'F1940'!C47</f>
        <v>0</v>
      </c>
      <c r="D67" s="248"/>
      <c r="E67" s="248"/>
      <c r="F67" s="248"/>
      <c r="G67" s="248"/>
      <c r="H67" s="248"/>
      <c r="I67" s="248"/>
      <c r="J67" s="248">
        <f>+'F1940'!K47</f>
        <v>0</v>
      </c>
      <c r="K67" s="248"/>
      <c r="L67" s="248"/>
      <c r="M67" s="248"/>
      <c r="N67" s="248"/>
      <c r="O67" s="206"/>
      <c r="P67" s="206"/>
      <c r="Q67" s="206"/>
      <c r="R67" s="206"/>
      <c r="S67" s="206"/>
      <c r="T67" s="229"/>
    </row>
    <row r="68" spans="1:20" ht="12" customHeight="1">
      <c r="A68" s="229"/>
      <c r="B68" s="206" t="s">
        <v>56</v>
      </c>
      <c r="C68" s="252"/>
      <c r="D68" s="248">
        <f t="shared" ref="D68:R68" si="2">SUM(D56:D67)</f>
        <v>0</v>
      </c>
      <c r="E68" s="248">
        <f t="shared" si="2"/>
        <v>0</v>
      </c>
      <c r="F68" s="248">
        <f t="shared" si="2"/>
        <v>0</v>
      </c>
      <c r="G68" s="248">
        <f t="shared" si="2"/>
        <v>0</v>
      </c>
      <c r="H68" s="248">
        <f t="shared" si="2"/>
        <v>0</v>
      </c>
      <c r="I68" s="248">
        <f t="shared" si="2"/>
        <v>0</v>
      </c>
      <c r="J68" s="248">
        <f t="shared" si="2"/>
        <v>0</v>
      </c>
      <c r="K68" s="248">
        <f t="shared" si="2"/>
        <v>0</v>
      </c>
      <c r="L68" s="248">
        <f t="shared" si="2"/>
        <v>0</v>
      </c>
      <c r="M68" s="248">
        <f t="shared" si="2"/>
        <v>0</v>
      </c>
      <c r="N68" s="248">
        <f t="shared" si="2"/>
        <v>0</v>
      </c>
      <c r="O68" s="9">
        <f t="shared" si="2"/>
        <v>0</v>
      </c>
      <c r="P68" s="9">
        <f t="shared" si="2"/>
        <v>0</v>
      </c>
      <c r="Q68" s="206">
        <f t="shared" si="2"/>
        <v>0</v>
      </c>
      <c r="R68" s="206">
        <f t="shared" si="2"/>
        <v>0</v>
      </c>
      <c r="S68" s="206"/>
      <c r="T68" s="229"/>
    </row>
    <row r="69" spans="1:20" ht="12" customHeight="1">
      <c r="A69" s="229"/>
      <c r="B69" s="228"/>
      <c r="C69" s="228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</row>
    <row r="70" spans="1:20" ht="12" customHeight="1">
      <c r="A70" s="229"/>
      <c r="B70" s="228"/>
      <c r="C70" s="228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</row>
    <row r="71" spans="1:20" ht="12" customHeight="1">
      <c r="A71" s="229"/>
      <c r="B71" s="153" t="s">
        <v>190</v>
      </c>
      <c r="C71" s="228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</row>
    <row r="72" spans="1:20" ht="12" customHeight="1" thickBot="1">
      <c r="A72" s="229"/>
      <c r="B72" s="228"/>
      <c r="C72" s="228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</row>
    <row r="73" spans="1:20" ht="12" customHeight="1">
      <c r="B73" s="150" t="s">
        <v>170</v>
      </c>
      <c r="C73" s="151"/>
      <c r="D73" s="179">
        <f>+D37</f>
        <v>0</v>
      </c>
      <c r="E73" s="151"/>
    </row>
    <row r="74" spans="1:20" ht="12" customHeight="1">
      <c r="B74" s="153" t="s">
        <v>171</v>
      </c>
      <c r="C74" s="154"/>
      <c r="D74" s="179">
        <f>+D38</f>
        <v>0</v>
      </c>
      <c r="E74" s="154"/>
    </row>
    <row r="75" spans="1:20" ht="12" customHeight="1">
      <c r="B75" s="153" t="s">
        <v>172</v>
      </c>
      <c r="C75" s="154"/>
      <c r="D75" s="179">
        <f>+D39</f>
        <v>0</v>
      </c>
      <c r="E75" s="154"/>
    </row>
    <row r="76" spans="1:20" ht="12" customHeight="1">
      <c r="B76" s="153" t="s">
        <v>173</v>
      </c>
      <c r="C76" s="154"/>
      <c r="D76" s="179">
        <f>+D40</f>
        <v>0</v>
      </c>
      <c r="E76" s="154"/>
    </row>
    <row r="77" spans="1:20" ht="12" customHeight="1">
      <c r="D77" s="219"/>
      <c r="E77" s="219"/>
    </row>
    <row r="78" spans="1:20" ht="12" customHeight="1">
      <c r="B78" s="231" t="s">
        <v>259</v>
      </c>
      <c r="D78" s="219"/>
      <c r="E78" s="219"/>
    </row>
    <row r="79" spans="1:20" ht="12" customHeight="1">
      <c r="D79" s="219"/>
      <c r="E79" s="219"/>
    </row>
    <row r="80" spans="1:20" ht="12" customHeight="1">
      <c r="B80" s="231" t="s">
        <v>327</v>
      </c>
    </row>
    <row r="81" spans="2:19" ht="12" customHeight="1">
      <c r="B81" s="231" t="s">
        <v>261</v>
      </c>
    </row>
    <row r="83" spans="2:19" ht="12" customHeight="1">
      <c r="G83" t="s">
        <v>189</v>
      </c>
      <c r="H83">
        <f>+H47+1</f>
        <v>3</v>
      </c>
      <c r="I83"/>
    </row>
    <row r="84" spans="2:19" ht="12" customHeight="1">
      <c r="G84" s="154" t="s">
        <v>180</v>
      </c>
      <c r="H84" s="154"/>
      <c r="I84" s="154"/>
    </row>
    <row r="85" spans="2:19" ht="12" customHeight="1">
      <c r="K85" s="180"/>
      <c r="L85" s="180"/>
    </row>
    <row r="86" spans="2:19" ht="12" customHeight="1">
      <c r="B86" s="445" t="s">
        <v>156</v>
      </c>
      <c r="C86" s="442" t="s">
        <v>235</v>
      </c>
      <c r="D86" s="583" t="s">
        <v>237</v>
      </c>
      <c r="E86" s="584"/>
      <c r="F86" s="584"/>
      <c r="G86" s="584"/>
      <c r="H86" s="584"/>
      <c r="I86" s="584"/>
      <c r="J86" s="584"/>
      <c r="K86" s="584"/>
      <c r="L86" s="448" t="s">
        <v>238</v>
      </c>
      <c r="M86" s="449"/>
      <c r="N86" s="449"/>
      <c r="O86" s="449"/>
      <c r="P86" s="449"/>
      <c r="Q86" s="454"/>
      <c r="R86" s="196"/>
      <c r="S86" s="453" t="s">
        <v>239</v>
      </c>
    </row>
    <row r="87" spans="2:19" ht="12" customHeight="1">
      <c r="B87" s="446"/>
      <c r="C87" s="443"/>
      <c r="D87" s="442" t="s">
        <v>241</v>
      </c>
      <c r="E87" s="450"/>
      <c r="F87" s="450"/>
      <c r="G87" s="457"/>
      <c r="H87" s="540" t="s">
        <v>242</v>
      </c>
      <c r="I87" s="541"/>
      <c r="J87" s="541"/>
      <c r="K87" s="542"/>
      <c r="L87" s="443" t="s">
        <v>207</v>
      </c>
      <c r="M87" s="455"/>
      <c r="N87" s="443" t="s">
        <v>208</v>
      </c>
      <c r="O87" s="451"/>
      <c r="P87" s="455"/>
      <c r="Q87" s="446" t="s">
        <v>202</v>
      </c>
      <c r="R87" s="446" t="s">
        <v>260</v>
      </c>
      <c r="S87" s="453"/>
    </row>
    <row r="88" spans="2:19" ht="12" customHeight="1">
      <c r="B88" s="446"/>
      <c r="C88" s="443"/>
      <c r="D88" s="445" t="s">
        <v>243</v>
      </c>
      <c r="E88" s="445" t="s">
        <v>244</v>
      </c>
      <c r="F88" s="445" t="s">
        <v>211</v>
      </c>
      <c r="G88" s="445" t="s">
        <v>210</v>
      </c>
      <c r="H88" s="448" t="s">
        <v>245</v>
      </c>
      <c r="I88" s="541"/>
      <c r="J88" s="541"/>
      <c r="K88" s="541"/>
      <c r="L88" s="443"/>
      <c r="M88" s="455"/>
      <c r="N88" s="443"/>
      <c r="O88" s="451"/>
      <c r="P88" s="455"/>
      <c r="Q88" s="446"/>
      <c r="R88" s="446"/>
      <c r="S88" s="453"/>
    </row>
    <row r="89" spans="2:19" ht="12" customHeight="1">
      <c r="B89" s="446"/>
      <c r="C89" s="443"/>
      <c r="D89" s="446"/>
      <c r="E89" s="446"/>
      <c r="F89" s="446"/>
      <c r="G89" s="446"/>
      <c r="H89" s="445" t="s">
        <v>246</v>
      </c>
      <c r="I89" s="540" t="s">
        <v>247</v>
      </c>
      <c r="J89" s="541"/>
      <c r="K89" s="542"/>
      <c r="L89" s="444"/>
      <c r="M89" s="456"/>
      <c r="N89" s="443"/>
      <c r="O89" s="451"/>
      <c r="P89" s="455"/>
      <c r="Q89" s="446"/>
      <c r="R89" s="446"/>
      <c r="S89" s="453"/>
    </row>
    <row r="90" spans="2:19" ht="12" customHeight="1">
      <c r="B90" s="446"/>
      <c r="C90" s="443"/>
      <c r="D90" s="446"/>
      <c r="E90" s="446"/>
      <c r="F90" s="446"/>
      <c r="G90" s="446"/>
      <c r="H90" s="446"/>
      <c r="I90" s="445" t="s">
        <v>247</v>
      </c>
      <c r="J90" s="445" t="s">
        <v>209</v>
      </c>
      <c r="K90" s="445" t="s">
        <v>216</v>
      </c>
      <c r="L90" s="445" t="s">
        <v>217</v>
      </c>
      <c r="M90" s="445" t="s">
        <v>218</v>
      </c>
      <c r="N90" s="445" t="s">
        <v>218</v>
      </c>
      <c r="O90" s="445" t="s">
        <v>217</v>
      </c>
      <c r="P90" s="445" t="s">
        <v>219</v>
      </c>
      <c r="Q90" s="446"/>
      <c r="R90" s="446"/>
      <c r="S90" s="453"/>
    </row>
    <row r="91" spans="2:19" ht="12" customHeight="1">
      <c r="B91" s="447"/>
      <c r="C91" s="444"/>
      <c r="D91" s="447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447"/>
      <c r="P91" s="447"/>
      <c r="Q91" s="447"/>
      <c r="R91" s="447"/>
      <c r="S91" s="453"/>
    </row>
    <row r="92" spans="2:19" ht="12" customHeight="1">
      <c r="B92" s="206">
        <v>1</v>
      </c>
      <c r="C92" s="281" t="e">
        <f>+'F1940'!#REF!</f>
        <v>#REF!</v>
      </c>
      <c r="D92" s="248" t="e">
        <f>+'F1940'!#REF!</f>
        <v>#REF!</v>
      </c>
      <c r="E92" s="248" t="e">
        <f>+'F1940'!#REF!</f>
        <v>#REF!</v>
      </c>
      <c r="F92" s="248" t="e">
        <f>+'F1940'!#REF!</f>
        <v>#REF!</v>
      </c>
      <c r="G92" s="248" t="e">
        <f>+'F1940'!#REF!</f>
        <v>#REF!</v>
      </c>
      <c r="H92" s="248" t="e">
        <f>+'F1940'!#REF!</f>
        <v>#REF!</v>
      </c>
      <c r="I92" s="248" t="e">
        <f>+'F1940'!#REF!</f>
        <v>#REF!</v>
      </c>
      <c r="J92" s="248" t="e">
        <f>+'F1940'!#REF!</f>
        <v>#REF!</v>
      </c>
      <c r="K92" s="248" t="e">
        <f>+'F1940'!#REF!</f>
        <v>#REF!</v>
      </c>
      <c r="L92" s="248" t="e">
        <f>+'F1940'!#REF!</f>
        <v>#REF!</v>
      </c>
      <c r="M92" s="248" t="e">
        <f>+'F1940'!#REF!</f>
        <v>#REF!</v>
      </c>
      <c r="N92" s="248" t="e">
        <f>+'F1940'!#REF!</f>
        <v>#REF!</v>
      </c>
      <c r="O92" s="248" t="e">
        <f>+'F1940'!#REF!</f>
        <v>#REF!</v>
      </c>
      <c r="P92" s="248" t="e">
        <f>+'F1940'!#REF!</f>
        <v>#REF!</v>
      </c>
      <c r="Q92" s="248" t="e">
        <f>+'F1940'!#REF!</f>
        <v>#REF!</v>
      </c>
      <c r="R92" s="248" t="e">
        <f>+'F1940'!#REF!</f>
        <v>#REF!</v>
      </c>
      <c r="S92" s="248" t="e">
        <f>+'F1940'!#REF!</f>
        <v>#REF!</v>
      </c>
    </row>
    <row r="93" spans="2:19" ht="12" customHeight="1">
      <c r="B93" s="206">
        <v>2</v>
      </c>
      <c r="C93" s="281">
        <f>+'F1940'!C48</f>
        <v>42767</v>
      </c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06"/>
      <c r="Q93" s="206"/>
      <c r="R93" s="206"/>
      <c r="S93" s="206"/>
    </row>
    <row r="94" spans="2:19" ht="12" customHeight="1">
      <c r="B94" s="206">
        <v>3</v>
      </c>
      <c r="C94" s="281">
        <f>+'F1940'!C49</f>
        <v>42795</v>
      </c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06"/>
      <c r="Q94" s="206"/>
      <c r="R94" s="206"/>
      <c r="S94" s="206"/>
    </row>
    <row r="95" spans="2:19" ht="12" customHeight="1">
      <c r="B95" s="206">
        <v>4</v>
      </c>
      <c r="C95" s="281">
        <f>+'F1940'!C50</f>
        <v>42826</v>
      </c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06"/>
      <c r="Q95" s="206"/>
      <c r="R95" s="206"/>
      <c r="S95" s="206"/>
    </row>
    <row r="96" spans="2:19" ht="12" customHeight="1">
      <c r="B96" s="206">
        <v>5</v>
      </c>
      <c r="C96" s="281">
        <f>+'F1940'!C51</f>
        <v>42856</v>
      </c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06"/>
      <c r="Q96" s="206"/>
      <c r="R96" s="206"/>
      <c r="S96" s="206"/>
    </row>
    <row r="97" spans="1:19" ht="12" customHeight="1">
      <c r="B97" s="206">
        <v>6</v>
      </c>
      <c r="C97" s="281">
        <f>+'F1940'!C52</f>
        <v>42887</v>
      </c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06"/>
      <c r="Q97" s="206"/>
      <c r="R97" s="206"/>
      <c r="S97" s="206"/>
    </row>
    <row r="98" spans="1:19" ht="12" customHeight="1">
      <c r="B98" s="206">
        <v>7</v>
      </c>
      <c r="C98" s="281">
        <f>+'F1940'!C53</f>
        <v>42917</v>
      </c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06"/>
      <c r="Q98" s="206"/>
      <c r="R98" s="206"/>
      <c r="S98" s="206"/>
    </row>
    <row r="99" spans="1:19" ht="12" customHeight="1">
      <c r="B99" s="206">
        <v>8</v>
      </c>
      <c r="C99" s="281">
        <f>+'F1940'!C54</f>
        <v>42948</v>
      </c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06"/>
      <c r="Q99" s="206"/>
      <c r="R99" s="206"/>
      <c r="S99" s="206"/>
    </row>
    <row r="100" spans="1:19" ht="12" customHeight="1">
      <c r="B100" s="206">
        <v>9</v>
      </c>
      <c r="C100" s="281">
        <f>+'F1940'!C55</f>
        <v>42979</v>
      </c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06"/>
      <c r="Q100" s="206"/>
      <c r="R100" s="206"/>
      <c r="S100" s="206"/>
    </row>
    <row r="101" spans="1:19" ht="12" customHeight="1">
      <c r="B101" s="206">
        <v>10</v>
      </c>
      <c r="C101" s="281">
        <f>+'F1940'!C56</f>
        <v>43009</v>
      </c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06"/>
      <c r="Q101" s="206"/>
      <c r="R101" s="206"/>
      <c r="S101" s="206"/>
    </row>
    <row r="102" spans="1:19" ht="12" customHeight="1">
      <c r="B102" s="206">
        <v>11</v>
      </c>
      <c r="C102" s="281">
        <f>+'F1940'!C57</f>
        <v>43040</v>
      </c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06"/>
      <c r="P102" s="206"/>
      <c r="Q102" s="206"/>
      <c r="R102" s="206"/>
      <c r="S102" s="206"/>
    </row>
    <row r="103" spans="1:19" ht="12" customHeight="1">
      <c r="A103" s="229"/>
      <c r="B103" s="206">
        <v>12</v>
      </c>
      <c r="C103" s="281">
        <f>+'F1940'!C58</f>
        <v>43070</v>
      </c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06"/>
      <c r="P103" s="206"/>
      <c r="Q103" s="206"/>
      <c r="R103" s="206"/>
      <c r="S103" s="206"/>
    </row>
    <row r="104" spans="1:19" ht="12" customHeight="1">
      <c r="A104" s="229"/>
      <c r="B104" s="206" t="s">
        <v>56</v>
      </c>
      <c r="C104" s="252"/>
      <c r="D104" s="248" t="e">
        <f t="shared" ref="D104:R104" si="3">SUM(D92:D103)</f>
        <v>#REF!</v>
      </c>
      <c r="E104" s="248" t="e">
        <f t="shared" si="3"/>
        <v>#REF!</v>
      </c>
      <c r="F104" s="248" t="e">
        <f t="shared" si="3"/>
        <v>#REF!</v>
      </c>
      <c r="G104" s="248" t="e">
        <f t="shared" si="3"/>
        <v>#REF!</v>
      </c>
      <c r="H104" s="248" t="e">
        <f t="shared" si="3"/>
        <v>#REF!</v>
      </c>
      <c r="I104" s="248" t="e">
        <f t="shared" si="3"/>
        <v>#REF!</v>
      </c>
      <c r="J104" s="248" t="e">
        <f t="shared" si="3"/>
        <v>#REF!</v>
      </c>
      <c r="K104" s="248" t="e">
        <f t="shared" si="3"/>
        <v>#REF!</v>
      </c>
      <c r="L104" s="248" t="e">
        <f t="shared" si="3"/>
        <v>#REF!</v>
      </c>
      <c r="M104" s="248" t="e">
        <f t="shared" si="3"/>
        <v>#REF!</v>
      </c>
      <c r="N104" s="248" t="e">
        <f t="shared" si="3"/>
        <v>#REF!</v>
      </c>
      <c r="O104" s="9" t="e">
        <f t="shared" si="3"/>
        <v>#REF!</v>
      </c>
      <c r="P104" s="9" t="e">
        <f t="shared" si="3"/>
        <v>#REF!</v>
      </c>
      <c r="Q104" s="206" t="e">
        <f t="shared" si="3"/>
        <v>#REF!</v>
      </c>
      <c r="R104" s="206" t="e">
        <f t="shared" si="3"/>
        <v>#REF!</v>
      </c>
      <c r="S104" s="206"/>
    </row>
    <row r="105" spans="1:19" ht="12" customHeight="1">
      <c r="A105" s="229"/>
      <c r="B105" s="228"/>
      <c r="C105" s="228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</row>
    <row r="106" spans="1:19" ht="12" customHeight="1">
      <c r="A106" s="229"/>
      <c r="B106" s="228"/>
      <c r="C106" s="228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</row>
    <row r="107" spans="1:19" ht="12" customHeight="1" thickBot="1"/>
    <row r="108" spans="1:19" ht="12" customHeight="1">
      <c r="B108" s="150" t="s">
        <v>170</v>
      </c>
      <c r="C108" s="151"/>
      <c r="D108" s="179">
        <f>+D72</f>
        <v>0</v>
      </c>
      <c r="E108" s="151"/>
    </row>
    <row r="109" spans="1:19" ht="12" customHeight="1">
      <c r="B109" s="153" t="s">
        <v>171</v>
      </c>
      <c r="C109" s="154"/>
      <c r="D109" s="179">
        <f>+D73</f>
        <v>0</v>
      </c>
      <c r="E109" s="154"/>
    </row>
    <row r="110" spans="1:19" ht="12" customHeight="1">
      <c r="B110" s="153" t="s">
        <v>172</v>
      </c>
      <c r="C110" s="154"/>
      <c r="D110" s="179">
        <f>+D74</f>
        <v>0</v>
      </c>
      <c r="E110" s="154"/>
    </row>
    <row r="111" spans="1:19" ht="12" customHeight="1">
      <c r="B111" s="153" t="s">
        <v>173</v>
      </c>
      <c r="C111" s="154"/>
      <c r="D111" s="179">
        <f>+D75</f>
        <v>0</v>
      </c>
      <c r="E111" s="154"/>
    </row>
    <row r="112" spans="1:19" ht="12" customHeight="1">
      <c r="D112" s="219"/>
      <c r="E112" s="219"/>
    </row>
    <row r="113" spans="2:19" ht="12" customHeight="1">
      <c r="B113" s="231" t="s">
        <v>259</v>
      </c>
      <c r="D113" s="219"/>
      <c r="E113" s="219"/>
    </row>
    <row r="114" spans="2:19" ht="12" customHeight="1">
      <c r="D114" s="219"/>
      <c r="E114" s="219"/>
    </row>
    <row r="115" spans="2:19" ht="12" customHeight="1">
      <c r="B115" s="231" t="s">
        <v>327</v>
      </c>
    </row>
    <row r="116" spans="2:19" ht="12" customHeight="1">
      <c r="B116" s="231" t="s">
        <v>261</v>
      </c>
    </row>
    <row r="118" spans="2:19" ht="12" customHeight="1">
      <c r="G118" t="s">
        <v>189</v>
      </c>
      <c r="H118">
        <v>4</v>
      </c>
      <c r="I118"/>
    </row>
    <row r="119" spans="2:19" ht="12" customHeight="1">
      <c r="G119" s="154" t="s">
        <v>180</v>
      </c>
      <c r="H119" s="154"/>
      <c r="I119" s="154"/>
    </row>
    <row r="120" spans="2:19" ht="12" customHeight="1">
      <c r="K120" s="180"/>
      <c r="L120" s="180"/>
    </row>
    <row r="121" spans="2:19" ht="12" customHeight="1">
      <c r="B121" s="445" t="s">
        <v>156</v>
      </c>
      <c r="C121" s="442" t="s">
        <v>235</v>
      </c>
      <c r="D121" s="583" t="s">
        <v>237</v>
      </c>
      <c r="E121" s="584"/>
      <c r="F121" s="584"/>
      <c r="G121" s="584"/>
      <c r="H121" s="584"/>
      <c r="I121" s="584"/>
      <c r="J121" s="584"/>
      <c r="K121" s="584"/>
      <c r="L121" s="448" t="s">
        <v>238</v>
      </c>
      <c r="M121" s="449"/>
      <c r="N121" s="449"/>
      <c r="O121" s="449"/>
      <c r="P121" s="449"/>
      <c r="Q121" s="454"/>
      <c r="R121" s="196"/>
      <c r="S121" s="453" t="s">
        <v>239</v>
      </c>
    </row>
    <row r="122" spans="2:19" ht="12" customHeight="1">
      <c r="B122" s="446"/>
      <c r="C122" s="443"/>
      <c r="D122" s="442" t="s">
        <v>241</v>
      </c>
      <c r="E122" s="450"/>
      <c r="F122" s="450"/>
      <c r="G122" s="457"/>
      <c r="H122" s="540" t="s">
        <v>242</v>
      </c>
      <c r="I122" s="541"/>
      <c r="J122" s="541"/>
      <c r="K122" s="542"/>
      <c r="L122" s="443" t="s">
        <v>207</v>
      </c>
      <c r="M122" s="455"/>
      <c r="N122" s="443" t="s">
        <v>208</v>
      </c>
      <c r="O122" s="451"/>
      <c r="P122" s="455"/>
      <c r="Q122" s="446" t="s">
        <v>202</v>
      </c>
      <c r="R122" s="446" t="s">
        <v>260</v>
      </c>
      <c r="S122" s="453"/>
    </row>
    <row r="123" spans="2:19" ht="12" customHeight="1">
      <c r="B123" s="446"/>
      <c r="C123" s="443"/>
      <c r="D123" s="445" t="s">
        <v>243</v>
      </c>
      <c r="E123" s="445" t="s">
        <v>244</v>
      </c>
      <c r="F123" s="445" t="s">
        <v>211</v>
      </c>
      <c r="G123" s="445" t="s">
        <v>210</v>
      </c>
      <c r="H123" s="448" t="s">
        <v>245</v>
      </c>
      <c r="I123" s="541"/>
      <c r="J123" s="541"/>
      <c r="K123" s="541"/>
      <c r="L123" s="443"/>
      <c r="M123" s="455"/>
      <c r="N123" s="443"/>
      <c r="O123" s="451"/>
      <c r="P123" s="455"/>
      <c r="Q123" s="446"/>
      <c r="R123" s="446"/>
      <c r="S123" s="453"/>
    </row>
    <row r="124" spans="2:19" ht="12" customHeight="1">
      <c r="B124" s="446"/>
      <c r="C124" s="443"/>
      <c r="D124" s="446"/>
      <c r="E124" s="446"/>
      <c r="F124" s="446"/>
      <c r="G124" s="446"/>
      <c r="H124" s="445" t="s">
        <v>246</v>
      </c>
      <c r="I124" s="540" t="s">
        <v>247</v>
      </c>
      <c r="J124" s="541"/>
      <c r="K124" s="542"/>
      <c r="L124" s="444"/>
      <c r="M124" s="456"/>
      <c r="N124" s="443"/>
      <c r="O124" s="451"/>
      <c r="P124" s="455"/>
      <c r="Q124" s="446"/>
      <c r="R124" s="446"/>
      <c r="S124" s="453"/>
    </row>
    <row r="125" spans="2:19" ht="12" customHeight="1">
      <c r="B125" s="446"/>
      <c r="C125" s="443"/>
      <c r="D125" s="446"/>
      <c r="E125" s="446"/>
      <c r="F125" s="446"/>
      <c r="G125" s="446"/>
      <c r="H125" s="446"/>
      <c r="I125" s="445" t="s">
        <v>247</v>
      </c>
      <c r="J125" s="445" t="s">
        <v>209</v>
      </c>
      <c r="K125" s="445" t="s">
        <v>216</v>
      </c>
      <c r="L125" s="445" t="s">
        <v>217</v>
      </c>
      <c r="M125" s="445" t="s">
        <v>218</v>
      </c>
      <c r="N125" s="445" t="s">
        <v>218</v>
      </c>
      <c r="O125" s="445" t="s">
        <v>217</v>
      </c>
      <c r="P125" s="445" t="s">
        <v>219</v>
      </c>
      <c r="Q125" s="446"/>
      <c r="R125" s="446"/>
      <c r="S125" s="453"/>
    </row>
    <row r="126" spans="2:19" ht="12" customHeight="1">
      <c r="B126" s="447"/>
      <c r="C126" s="444"/>
      <c r="D126" s="447"/>
      <c r="E126" s="447"/>
      <c r="F126" s="447"/>
      <c r="G126" s="447"/>
      <c r="H126" s="447"/>
      <c r="I126" s="447"/>
      <c r="J126" s="447"/>
      <c r="K126" s="447"/>
      <c r="L126" s="447"/>
      <c r="M126" s="447"/>
      <c r="N126" s="447"/>
      <c r="O126" s="447"/>
      <c r="P126" s="447"/>
      <c r="Q126" s="447"/>
      <c r="R126" s="447"/>
      <c r="S126" s="453"/>
    </row>
    <row r="127" spans="2:19" ht="12" customHeight="1">
      <c r="B127" s="206">
        <v>1</v>
      </c>
      <c r="C127" s="281" t="e">
        <f>+'F1940'!#REF!</f>
        <v>#REF!</v>
      </c>
      <c r="D127" s="248" t="e">
        <f>+'F1940'!#REF!</f>
        <v>#REF!</v>
      </c>
      <c r="E127" s="248" t="e">
        <f>+'F1940'!#REF!</f>
        <v>#REF!</v>
      </c>
      <c r="F127" s="248" t="e">
        <f>+'F1940'!#REF!</f>
        <v>#REF!</v>
      </c>
      <c r="G127" s="248" t="e">
        <f>+'F1940'!#REF!</f>
        <v>#REF!</v>
      </c>
      <c r="H127" s="248" t="e">
        <f>+'F1940'!#REF!</f>
        <v>#REF!</v>
      </c>
      <c r="I127" s="248" t="e">
        <f>+'F1940'!#REF!</f>
        <v>#REF!</v>
      </c>
      <c r="J127" s="248" t="e">
        <f>+'F1940'!#REF!</f>
        <v>#REF!</v>
      </c>
      <c r="K127" s="248" t="e">
        <f>+'F1940'!#REF!</f>
        <v>#REF!</v>
      </c>
      <c r="L127" s="248" t="e">
        <f>+'F1940'!#REF!</f>
        <v>#REF!</v>
      </c>
      <c r="M127" s="248" t="e">
        <f>+'F1940'!#REF!</f>
        <v>#REF!</v>
      </c>
      <c r="N127" s="248" t="e">
        <f>+'F1940'!#REF!</f>
        <v>#REF!</v>
      </c>
      <c r="O127" s="248" t="e">
        <f>+'F1940'!#REF!</f>
        <v>#REF!</v>
      </c>
      <c r="P127" s="248" t="e">
        <f>+'F1940'!#REF!</f>
        <v>#REF!</v>
      </c>
      <c r="Q127" s="248" t="e">
        <f>+'F1940'!#REF!</f>
        <v>#REF!</v>
      </c>
      <c r="R127" s="248" t="e">
        <f>+'F1940'!#REF!</f>
        <v>#REF!</v>
      </c>
      <c r="S127" s="248">
        <f>+'F1940'!T58</f>
        <v>0</v>
      </c>
    </row>
    <row r="128" spans="2:19" ht="12" customHeight="1">
      <c r="B128" s="206">
        <v>2</v>
      </c>
      <c r="C128" s="281" t="e">
        <f>+'F1940'!#REF!</f>
        <v>#REF!</v>
      </c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06"/>
      <c r="Q128" s="206"/>
      <c r="R128" s="206"/>
      <c r="S128" s="206"/>
    </row>
    <row r="129" spans="1:19" ht="12" customHeight="1">
      <c r="B129" s="206">
        <v>3</v>
      </c>
      <c r="C129" s="281" t="e">
        <f>+'F1940'!#REF!</f>
        <v>#REF!</v>
      </c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06"/>
      <c r="Q129" s="206"/>
      <c r="R129" s="206"/>
      <c r="S129" s="206"/>
    </row>
    <row r="130" spans="1:19" ht="12" customHeight="1">
      <c r="B130" s="206">
        <v>4</v>
      </c>
      <c r="C130" s="281" t="e">
        <f>+'F1940'!#REF!</f>
        <v>#REF!</v>
      </c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06"/>
      <c r="Q130" s="206"/>
      <c r="R130" s="206"/>
      <c r="S130" s="206"/>
    </row>
    <row r="131" spans="1:19" ht="12" customHeight="1">
      <c r="B131" s="206">
        <v>5</v>
      </c>
      <c r="C131" s="281" t="e">
        <f>+'F1940'!#REF!</f>
        <v>#REF!</v>
      </c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06"/>
      <c r="Q131" s="206"/>
      <c r="R131" s="206"/>
      <c r="S131" s="206"/>
    </row>
    <row r="132" spans="1:19" ht="12" customHeight="1">
      <c r="B132" s="206">
        <v>6</v>
      </c>
      <c r="C132" s="281" t="e">
        <f>+'F1940'!#REF!</f>
        <v>#REF!</v>
      </c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06"/>
      <c r="Q132" s="206"/>
      <c r="R132" s="206"/>
      <c r="S132" s="206"/>
    </row>
    <row r="133" spans="1:19" ht="12" customHeight="1">
      <c r="B133" s="206">
        <v>7</v>
      </c>
      <c r="C133" s="281" t="e">
        <f>+'F1940'!#REF!</f>
        <v>#REF!</v>
      </c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06"/>
      <c r="Q133" s="206"/>
      <c r="R133" s="206"/>
      <c r="S133" s="206"/>
    </row>
    <row r="134" spans="1:19" ht="12" customHeight="1">
      <c r="B134" s="206">
        <v>8</v>
      </c>
      <c r="C134" s="281" t="e">
        <f>+'F1940'!#REF!</f>
        <v>#REF!</v>
      </c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06"/>
      <c r="Q134" s="206"/>
      <c r="R134" s="206"/>
      <c r="S134" s="206"/>
    </row>
    <row r="135" spans="1:19" ht="12" customHeight="1">
      <c r="B135" s="206">
        <v>9</v>
      </c>
      <c r="C135" s="281" t="e">
        <f>+'F1940'!#REF!</f>
        <v>#REF!</v>
      </c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06"/>
      <c r="Q135" s="206"/>
      <c r="R135" s="206"/>
      <c r="S135" s="206"/>
    </row>
    <row r="136" spans="1:19" ht="12" customHeight="1">
      <c r="B136" s="206">
        <v>10</v>
      </c>
      <c r="C136" s="281" t="e">
        <f>+'F1940'!#REF!</f>
        <v>#REF!</v>
      </c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06"/>
      <c r="Q136" s="206"/>
      <c r="R136" s="206"/>
      <c r="S136" s="206"/>
    </row>
    <row r="137" spans="1:19" ht="12" customHeight="1">
      <c r="B137" s="206">
        <v>11</v>
      </c>
      <c r="C137" s="281" t="e">
        <f>+'F1940'!#REF!</f>
        <v>#REF!</v>
      </c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06"/>
      <c r="P137" s="206"/>
      <c r="Q137" s="206"/>
      <c r="R137" s="206"/>
      <c r="S137" s="206"/>
    </row>
    <row r="138" spans="1:19" ht="12" customHeight="1">
      <c r="A138" s="229"/>
      <c r="B138" s="206">
        <v>12</v>
      </c>
      <c r="C138" s="281" t="e">
        <f>+'F1940'!#REF!</f>
        <v>#REF!</v>
      </c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06"/>
      <c r="P138" s="206"/>
      <c r="Q138" s="206"/>
      <c r="R138" s="206"/>
      <c r="S138" s="206"/>
    </row>
    <row r="139" spans="1:19" ht="12" customHeight="1">
      <c r="A139" s="229"/>
      <c r="B139" s="206" t="s">
        <v>56</v>
      </c>
      <c r="C139" s="252"/>
      <c r="D139" s="248" t="e">
        <f t="shared" ref="D139:R139" si="4">SUM(D127:D138)</f>
        <v>#REF!</v>
      </c>
      <c r="E139" s="248" t="e">
        <f t="shared" si="4"/>
        <v>#REF!</v>
      </c>
      <c r="F139" s="248" t="e">
        <f t="shared" si="4"/>
        <v>#REF!</v>
      </c>
      <c r="G139" s="248" t="e">
        <f t="shared" si="4"/>
        <v>#REF!</v>
      </c>
      <c r="H139" s="248" t="e">
        <f t="shared" si="4"/>
        <v>#REF!</v>
      </c>
      <c r="I139" s="248" t="e">
        <f t="shared" si="4"/>
        <v>#REF!</v>
      </c>
      <c r="J139" s="248" t="e">
        <f t="shared" si="4"/>
        <v>#REF!</v>
      </c>
      <c r="K139" s="248" t="e">
        <f t="shared" si="4"/>
        <v>#REF!</v>
      </c>
      <c r="L139" s="248" t="e">
        <f t="shared" si="4"/>
        <v>#REF!</v>
      </c>
      <c r="M139" s="248" t="e">
        <f t="shared" si="4"/>
        <v>#REF!</v>
      </c>
      <c r="N139" s="248" t="e">
        <f t="shared" si="4"/>
        <v>#REF!</v>
      </c>
      <c r="O139" s="9" t="e">
        <f t="shared" si="4"/>
        <v>#REF!</v>
      </c>
      <c r="P139" s="9" t="e">
        <f t="shared" si="4"/>
        <v>#REF!</v>
      </c>
      <c r="Q139" s="206" t="e">
        <f t="shared" si="4"/>
        <v>#REF!</v>
      </c>
      <c r="R139" s="206" t="e">
        <f t="shared" si="4"/>
        <v>#REF!</v>
      </c>
      <c r="S139" s="206"/>
    </row>
    <row r="140" spans="1:19" ht="12" customHeight="1">
      <c r="A140" s="229"/>
      <c r="B140" s="228"/>
      <c r="C140" s="228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</row>
    <row r="141" spans="1:19" ht="12" customHeight="1" thickBot="1">
      <c r="A141" s="229"/>
      <c r="B141" s="228"/>
      <c r="C141" s="228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</row>
    <row r="142" spans="1:19" ht="12" customHeight="1">
      <c r="B142" s="150" t="s">
        <v>170</v>
      </c>
      <c r="C142" s="151"/>
      <c r="D142" s="179">
        <f>+D106</f>
        <v>0</v>
      </c>
      <c r="E142" s="151"/>
    </row>
    <row r="143" spans="1:19" ht="12" customHeight="1">
      <c r="B143" s="153" t="s">
        <v>171</v>
      </c>
      <c r="C143" s="154"/>
      <c r="D143" s="179">
        <f>+D107</f>
        <v>0</v>
      </c>
      <c r="E143" s="154"/>
    </row>
    <row r="144" spans="1:19" ht="12" customHeight="1">
      <c r="B144" s="153" t="s">
        <v>172</v>
      </c>
      <c r="C144" s="154"/>
      <c r="D144" s="179">
        <f>+D108</f>
        <v>0</v>
      </c>
      <c r="E144" s="154"/>
    </row>
    <row r="145" spans="2:19" ht="12" customHeight="1">
      <c r="B145" s="153" t="s">
        <v>173</v>
      </c>
      <c r="C145" s="154"/>
      <c r="D145" s="179">
        <f>+D109</f>
        <v>0</v>
      </c>
      <c r="E145" s="154"/>
    </row>
    <row r="146" spans="2:19" ht="12" customHeight="1">
      <c r="D146" s="219"/>
      <c r="E146" s="219"/>
    </row>
    <row r="147" spans="2:19" ht="12" customHeight="1">
      <c r="B147" s="231" t="s">
        <v>259</v>
      </c>
      <c r="D147" s="219"/>
      <c r="E147" s="219"/>
    </row>
    <row r="148" spans="2:19" ht="12" customHeight="1">
      <c r="D148" s="219"/>
      <c r="E148" s="219"/>
    </row>
    <row r="149" spans="2:19" ht="12" customHeight="1">
      <c r="B149" s="231" t="s">
        <v>327</v>
      </c>
    </row>
    <row r="150" spans="2:19" ht="12" customHeight="1">
      <c r="B150" s="231" t="s">
        <v>261</v>
      </c>
    </row>
    <row r="152" spans="2:19" ht="12" customHeight="1">
      <c r="G152" t="s">
        <v>189</v>
      </c>
      <c r="H152">
        <v>5</v>
      </c>
      <c r="I152"/>
    </row>
    <row r="153" spans="2:19" ht="12" customHeight="1">
      <c r="G153" s="154" t="s">
        <v>180</v>
      </c>
      <c r="H153" s="154"/>
      <c r="I153" s="154"/>
    </row>
    <row r="154" spans="2:19" ht="12" customHeight="1">
      <c r="K154" s="180"/>
      <c r="L154" s="180"/>
    </row>
    <row r="155" spans="2:19" ht="12" customHeight="1">
      <c r="B155" s="445" t="s">
        <v>156</v>
      </c>
      <c r="C155" s="442" t="s">
        <v>235</v>
      </c>
      <c r="D155" s="583" t="s">
        <v>237</v>
      </c>
      <c r="E155" s="584"/>
      <c r="F155" s="584"/>
      <c r="G155" s="584"/>
      <c r="H155" s="584"/>
      <c r="I155" s="584"/>
      <c r="J155" s="584"/>
      <c r="K155" s="584"/>
      <c r="L155" s="448" t="s">
        <v>238</v>
      </c>
      <c r="M155" s="449"/>
      <c r="N155" s="449"/>
      <c r="O155" s="449"/>
      <c r="P155" s="449"/>
      <c r="Q155" s="454"/>
      <c r="R155" s="196"/>
      <c r="S155" s="453" t="s">
        <v>239</v>
      </c>
    </row>
    <row r="156" spans="2:19" ht="12" customHeight="1">
      <c r="B156" s="446"/>
      <c r="C156" s="443"/>
      <c r="D156" s="442" t="s">
        <v>241</v>
      </c>
      <c r="E156" s="450"/>
      <c r="F156" s="450"/>
      <c r="G156" s="457"/>
      <c r="H156" s="540" t="s">
        <v>242</v>
      </c>
      <c r="I156" s="541"/>
      <c r="J156" s="541"/>
      <c r="K156" s="542"/>
      <c r="L156" s="443" t="s">
        <v>207</v>
      </c>
      <c r="M156" s="455"/>
      <c r="N156" s="443" t="s">
        <v>208</v>
      </c>
      <c r="O156" s="451"/>
      <c r="P156" s="455"/>
      <c r="Q156" s="446" t="s">
        <v>202</v>
      </c>
      <c r="R156" s="446" t="s">
        <v>260</v>
      </c>
      <c r="S156" s="453"/>
    </row>
    <row r="157" spans="2:19" ht="12" customHeight="1">
      <c r="B157" s="446"/>
      <c r="C157" s="443"/>
      <c r="D157" s="445" t="s">
        <v>243</v>
      </c>
      <c r="E157" s="445" t="s">
        <v>244</v>
      </c>
      <c r="F157" s="445" t="s">
        <v>211</v>
      </c>
      <c r="G157" s="445" t="s">
        <v>210</v>
      </c>
      <c r="H157" s="448" t="s">
        <v>245</v>
      </c>
      <c r="I157" s="541"/>
      <c r="J157" s="541"/>
      <c r="K157" s="541"/>
      <c r="L157" s="443"/>
      <c r="M157" s="455"/>
      <c r="N157" s="443"/>
      <c r="O157" s="451"/>
      <c r="P157" s="455"/>
      <c r="Q157" s="446"/>
      <c r="R157" s="446"/>
      <c r="S157" s="453"/>
    </row>
    <row r="158" spans="2:19" ht="12" customHeight="1">
      <c r="B158" s="446"/>
      <c r="C158" s="443"/>
      <c r="D158" s="446"/>
      <c r="E158" s="446"/>
      <c r="F158" s="446"/>
      <c r="G158" s="446"/>
      <c r="H158" s="445" t="s">
        <v>246</v>
      </c>
      <c r="I158" s="540" t="s">
        <v>247</v>
      </c>
      <c r="J158" s="541"/>
      <c r="K158" s="542"/>
      <c r="L158" s="444"/>
      <c r="M158" s="456"/>
      <c r="N158" s="443"/>
      <c r="O158" s="451"/>
      <c r="P158" s="455"/>
      <c r="Q158" s="446"/>
      <c r="R158" s="446"/>
      <c r="S158" s="453"/>
    </row>
    <row r="159" spans="2:19" ht="12" customHeight="1">
      <c r="B159" s="446"/>
      <c r="C159" s="443"/>
      <c r="D159" s="446"/>
      <c r="E159" s="446"/>
      <c r="F159" s="446"/>
      <c r="G159" s="446"/>
      <c r="H159" s="446"/>
      <c r="I159" s="445" t="s">
        <v>247</v>
      </c>
      <c r="J159" s="445" t="s">
        <v>209</v>
      </c>
      <c r="K159" s="445" t="s">
        <v>216</v>
      </c>
      <c r="L159" s="445" t="s">
        <v>217</v>
      </c>
      <c r="M159" s="445" t="s">
        <v>218</v>
      </c>
      <c r="N159" s="445" t="s">
        <v>218</v>
      </c>
      <c r="O159" s="445" t="s">
        <v>217</v>
      </c>
      <c r="P159" s="445" t="s">
        <v>219</v>
      </c>
      <c r="Q159" s="446"/>
      <c r="R159" s="446"/>
      <c r="S159" s="453"/>
    </row>
    <row r="160" spans="2:19" ht="12" customHeight="1">
      <c r="B160" s="447"/>
      <c r="C160" s="444"/>
      <c r="D160" s="447"/>
      <c r="E160" s="447"/>
      <c r="F160" s="447"/>
      <c r="G160" s="447"/>
      <c r="H160" s="447"/>
      <c r="I160" s="447"/>
      <c r="J160" s="447"/>
      <c r="K160" s="447"/>
      <c r="L160" s="447"/>
      <c r="M160" s="447"/>
      <c r="N160" s="447"/>
      <c r="O160" s="447"/>
      <c r="P160" s="447"/>
      <c r="Q160" s="447"/>
      <c r="R160" s="447"/>
      <c r="S160" s="453"/>
    </row>
    <row r="161" spans="1:19" ht="12" customHeight="1">
      <c r="B161" s="206">
        <v>1</v>
      </c>
      <c r="C161" s="281" t="e">
        <f>+'F1940'!#REF!</f>
        <v>#REF!</v>
      </c>
      <c r="D161" s="248" t="e">
        <f>+'F1940'!#REF!</f>
        <v>#REF!</v>
      </c>
      <c r="E161" s="248"/>
      <c r="F161" s="248"/>
      <c r="G161" s="248"/>
      <c r="H161" s="248"/>
      <c r="I161" s="248"/>
      <c r="J161" s="248">
        <f>+'F1940'!K24</f>
        <v>5105000</v>
      </c>
      <c r="K161" s="248"/>
      <c r="L161" s="248"/>
      <c r="M161" s="248"/>
      <c r="N161" s="248"/>
      <c r="O161" s="248"/>
      <c r="P161" s="248"/>
      <c r="Q161" s="248"/>
      <c r="R161" s="248"/>
      <c r="S161" s="248"/>
    </row>
    <row r="162" spans="1:19" ht="12" customHeight="1">
      <c r="B162" s="206">
        <v>2</v>
      </c>
      <c r="C162" s="281">
        <f>+'F1940'!C48</f>
        <v>42767</v>
      </c>
      <c r="D162" s="248"/>
      <c r="E162" s="248"/>
      <c r="F162" s="248"/>
      <c r="G162" s="248"/>
      <c r="H162" s="248"/>
      <c r="I162" s="248"/>
      <c r="J162" s="248">
        <f>+'F1940'!K25</f>
        <v>10160000</v>
      </c>
      <c r="K162" s="248"/>
      <c r="L162" s="248"/>
      <c r="M162" s="248"/>
      <c r="N162" s="248"/>
      <c r="O162" s="248"/>
      <c r="P162" s="206"/>
      <c r="Q162" s="206"/>
      <c r="R162" s="206"/>
      <c r="S162" s="206"/>
    </row>
    <row r="163" spans="1:19" ht="12" customHeight="1">
      <c r="B163" s="206">
        <v>3</v>
      </c>
      <c r="C163" s="281">
        <f>+'F1940'!C49</f>
        <v>42795</v>
      </c>
      <c r="D163" s="248"/>
      <c r="E163" s="248"/>
      <c r="F163" s="248"/>
      <c r="G163" s="248"/>
      <c r="H163" s="248"/>
      <c r="I163" s="248"/>
      <c r="J163" s="248">
        <f>+'F1940'!K26</f>
        <v>10187615</v>
      </c>
      <c r="K163" s="248"/>
      <c r="L163" s="248"/>
      <c r="M163" s="248"/>
      <c r="N163" s="248"/>
      <c r="O163" s="248"/>
      <c r="P163" s="206"/>
      <c r="Q163" s="206"/>
      <c r="R163" s="206"/>
      <c r="S163" s="206"/>
    </row>
    <row r="164" spans="1:19" ht="12" customHeight="1">
      <c r="B164" s="206">
        <v>4</v>
      </c>
      <c r="C164" s="281">
        <f>+'F1940'!C50</f>
        <v>42826</v>
      </c>
      <c r="D164" s="248"/>
      <c r="E164" s="248"/>
      <c r="F164" s="248"/>
      <c r="G164" s="248"/>
      <c r="H164" s="248"/>
      <c r="I164" s="248"/>
      <c r="J164" s="248">
        <f>+'F1940'!K27</f>
        <v>5406987</v>
      </c>
      <c r="K164" s="248"/>
      <c r="L164" s="248"/>
      <c r="M164" s="248"/>
      <c r="N164" s="248"/>
      <c r="O164" s="248"/>
      <c r="P164" s="206"/>
      <c r="Q164" s="206"/>
      <c r="R164" s="206"/>
      <c r="S164" s="206"/>
    </row>
    <row r="165" spans="1:19" ht="12" customHeight="1">
      <c r="B165" s="206">
        <v>5</v>
      </c>
      <c r="C165" s="281">
        <f>+'F1940'!C51</f>
        <v>42856</v>
      </c>
      <c r="D165" s="248"/>
      <c r="E165" s="248"/>
      <c r="F165" s="248"/>
      <c r="G165" s="248"/>
      <c r="H165" s="248"/>
      <c r="I165" s="248"/>
      <c r="J165" s="248">
        <f>+'F1940'!K28</f>
        <v>5035000</v>
      </c>
      <c r="K165" s="248"/>
      <c r="L165" s="248"/>
      <c r="M165" s="248"/>
      <c r="N165" s="248"/>
      <c r="O165" s="248"/>
      <c r="P165" s="206"/>
      <c r="Q165" s="206"/>
      <c r="R165" s="206"/>
      <c r="S165" s="206"/>
    </row>
    <row r="166" spans="1:19" ht="12" customHeight="1">
      <c r="B166" s="206">
        <v>6</v>
      </c>
      <c r="C166" s="281">
        <f>+'F1940'!C52</f>
        <v>42887</v>
      </c>
      <c r="D166" s="248"/>
      <c r="E166" s="248"/>
      <c r="F166" s="248"/>
      <c r="G166" s="248"/>
      <c r="H166" s="248"/>
      <c r="I166" s="248"/>
      <c r="J166" s="248">
        <f>+'F1940'!K29</f>
        <v>5030000</v>
      </c>
      <c r="K166" s="248"/>
      <c r="L166" s="248"/>
      <c r="M166" s="248"/>
      <c r="N166" s="248"/>
      <c r="O166" s="248"/>
      <c r="P166" s="206"/>
      <c r="Q166" s="206"/>
      <c r="R166" s="206"/>
      <c r="S166" s="206"/>
    </row>
    <row r="167" spans="1:19" ht="12" customHeight="1">
      <c r="B167" s="206">
        <v>7</v>
      </c>
      <c r="C167" s="281">
        <f>+'F1940'!C53</f>
        <v>42917</v>
      </c>
      <c r="D167" s="248"/>
      <c r="E167" s="248"/>
      <c r="F167" s="248"/>
      <c r="G167" s="248"/>
      <c r="H167" s="248"/>
      <c r="I167" s="248"/>
      <c r="J167" s="248">
        <f>+'F1940'!K30</f>
        <v>20200000</v>
      </c>
      <c r="K167" s="248"/>
      <c r="L167" s="248"/>
      <c r="M167" s="248"/>
      <c r="N167" s="248"/>
      <c r="O167" s="248"/>
      <c r="P167" s="206"/>
      <c r="Q167" s="206"/>
      <c r="R167" s="206"/>
      <c r="S167" s="206"/>
    </row>
    <row r="168" spans="1:19" ht="12" customHeight="1">
      <c r="B168" s="206">
        <v>8</v>
      </c>
      <c r="C168" s="281">
        <f>+'F1940'!C54</f>
        <v>42948</v>
      </c>
      <c r="D168" s="248"/>
      <c r="E168" s="248"/>
      <c r="F168" s="248"/>
      <c r="G168" s="248"/>
      <c r="H168" s="248"/>
      <c r="I168" s="248"/>
      <c r="J168" s="248">
        <f>+'F1940'!K31</f>
        <v>15105000</v>
      </c>
      <c r="K168" s="248"/>
      <c r="L168" s="248"/>
      <c r="M168" s="248"/>
      <c r="N168" s="248"/>
      <c r="O168" s="248"/>
      <c r="P168" s="206"/>
      <c r="Q168" s="206"/>
      <c r="R168" s="206"/>
      <c r="S168" s="206"/>
    </row>
    <row r="169" spans="1:19" ht="12" customHeight="1">
      <c r="B169" s="206">
        <v>9</v>
      </c>
      <c r="C169" s="281">
        <f>+'F1940'!C55</f>
        <v>42979</v>
      </c>
      <c r="D169" s="248"/>
      <c r="E169" s="248"/>
      <c r="F169" s="248"/>
      <c r="G169" s="248"/>
      <c r="H169" s="248"/>
      <c r="I169" s="248"/>
      <c r="J169" s="248">
        <f>+'F1940'!K32</f>
        <v>10050000</v>
      </c>
      <c r="K169" s="248"/>
      <c r="L169" s="248"/>
      <c r="M169" s="248"/>
      <c r="N169" s="248"/>
      <c r="O169" s="248"/>
      <c r="P169" s="206"/>
      <c r="Q169" s="206"/>
      <c r="R169" s="206"/>
      <c r="S169" s="206"/>
    </row>
    <row r="170" spans="1:19" ht="12" customHeight="1">
      <c r="B170" s="206">
        <v>10</v>
      </c>
      <c r="C170" s="281">
        <f>+'F1940'!C56</f>
        <v>43009</v>
      </c>
      <c r="D170" s="248"/>
      <c r="E170" s="248"/>
      <c r="F170" s="248"/>
      <c r="G170" s="248"/>
      <c r="H170" s="248"/>
      <c r="I170" s="248"/>
      <c r="J170" s="248">
        <f>+'F1940'!K33</f>
        <v>18735537</v>
      </c>
      <c r="K170" s="248"/>
      <c r="L170" s="248"/>
      <c r="M170" s="248"/>
      <c r="N170" s="248"/>
      <c r="O170" s="248"/>
      <c r="P170" s="206"/>
      <c r="Q170" s="206"/>
      <c r="R170" s="206"/>
      <c r="S170" s="206"/>
    </row>
    <row r="171" spans="1:19" ht="12" customHeight="1">
      <c r="B171" s="206">
        <v>11</v>
      </c>
      <c r="C171" s="281">
        <f>+'F1940'!C57</f>
        <v>43040</v>
      </c>
      <c r="D171" s="248"/>
      <c r="E171" s="248"/>
      <c r="F171" s="248"/>
      <c r="G171" s="248"/>
      <c r="H171" s="248"/>
      <c r="I171" s="248"/>
      <c r="J171" s="248">
        <f>+'F1940'!K34</f>
        <v>6281528</v>
      </c>
      <c r="K171" s="248"/>
      <c r="L171" s="248"/>
      <c r="M171" s="248"/>
      <c r="N171" s="248"/>
      <c r="O171" s="206"/>
      <c r="P171" s="206"/>
      <c r="Q171" s="206"/>
      <c r="R171" s="206"/>
      <c r="S171" s="206"/>
    </row>
    <row r="172" spans="1:19" ht="12" customHeight="1">
      <c r="A172" s="229"/>
      <c r="B172" s="206">
        <v>12</v>
      </c>
      <c r="C172" s="281">
        <f>+'F1940'!C58</f>
        <v>43070</v>
      </c>
      <c r="D172" s="248"/>
      <c r="E172" s="248"/>
      <c r="F172" s="248"/>
      <c r="G172" s="248"/>
      <c r="H172" s="248"/>
      <c r="I172" s="248"/>
      <c r="J172" s="248">
        <f>+'F1940'!K35</f>
        <v>0</v>
      </c>
      <c r="K172" s="248"/>
      <c r="L172" s="248"/>
      <c r="M172" s="248"/>
      <c r="N172" s="248"/>
      <c r="O172" s="206"/>
      <c r="P172" s="206"/>
      <c r="Q172" s="206"/>
      <c r="R172" s="206"/>
      <c r="S172" s="206"/>
    </row>
    <row r="173" spans="1:19" ht="12" customHeight="1">
      <c r="A173" s="229"/>
      <c r="B173" s="206" t="s">
        <v>56</v>
      </c>
      <c r="C173" s="252"/>
      <c r="D173" s="248" t="e">
        <f t="shared" ref="D173:R173" si="5">SUM(D161:D172)</f>
        <v>#REF!</v>
      </c>
      <c r="E173" s="248">
        <f t="shared" si="5"/>
        <v>0</v>
      </c>
      <c r="F173" s="248">
        <f t="shared" si="5"/>
        <v>0</v>
      </c>
      <c r="G173" s="248">
        <f t="shared" si="5"/>
        <v>0</v>
      </c>
      <c r="H173" s="248">
        <f t="shared" si="5"/>
        <v>0</v>
      </c>
      <c r="I173" s="248">
        <f t="shared" si="5"/>
        <v>0</v>
      </c>
      <c r="J173" s="248">
        <f t="shared" si="5"/>
        <v>111296667</v>
      </c>
      <c r="K173" s="248">
        <f t="shared" si="5"/>
        <v>0</v>
      </c>
      <c r="L173" s="248">
        <f t="shared" si="5"/>
        <v>0</v>
      </c>
      <c r="M173" s="248">
        <f t="shared" si="5"/>
        <v>0</v>
      </c>
      <c r="N173" s="248">
        <f t="shared" si="5"/>
        <v>0</v>
      </c>
      <c r="O173" s="9">
        <f t="shared" si="5"/>
        <v>0</v>
      </c>
      <c r="P173" s="9">
        <f t="shared" si="5"/>
        <v>0</v>
      </c>
      <c r="Q173" s="206">
        <f t="shared" si="5"/>
        <v>0</v>
      </c>
      <c r="R173" s="206">
        <f t="shared" si="5"/>
        <v>0</v>
      </c>
      <c r="S173" s="206"/>
    </row>
    <row r="174" spans="1:19" ht="12" customHeight="1">
      <c r="A174" s="229"/>
      <c r="B174" s="228"/>
      <c r="C174" s="228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</row>
    <row r="175" spans="1:19" ht="12" customHeight="1">
      <c r="A175" s="229"/>
      <c r="B175" s="228"/>
      <c r="C175" s="228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</row>
  </sheetData>
  <mergeCells count="156">
    <mergeCell ref="B14:B19"/>
    <mergeCell ref="C14:C19"/>
    <mergeCell ref="D14:K14"/>
    <mergeCell ref="J18:J19"/>
    <mergeCell ref="K18:K19"/>
    <mergeCell ref="I18:I19"/>
    <mergeCell ref="E16:E19"/>
    <mergeCell ref="P18:P19"/>
    <mergeCell ref="N18:N19"/>
    <mergeCell ref="O18:O19"/>
    <mergeCell ref="H17:H19"/>
    <mergeCell ref="I17:K17"/>
    <mergeCell ref="L14:Q14"/>
    <mergeCell ref="D15:G15"/>
    <mergeCell ref="H15:K15"/>
    <mergeCell ref="L15:M17"/>
    <mergeCell ref="N15:P17"/>
    <mergeCell ref="F16:F19"/>
    <mergeCell ref="G16:G19"/>
    <mergeCell ref="H16:K16"/>
    <mergeCell ref="S155:S160"/>
    <mergeCell ref="L155:Q155"/>
    <mergeCell ref="D155:K155"/>
    <mergeCell ref="D157:D160"/>
    <mergeCell ref="R156:R160"/>
    <mergeCell ref="C155:C160"/>
    <mergeCell ref="B155:B160"/>
    <mergeCell ref="R15:R19"/>
    <mergeCell ref="M18:M19"/>
    <mergeCell ref="L18:L19"/>
    <mergeCell ref="Q15:Q19"/>
    <mergeCell ref="D16:D19"/>
    <mergeCell ref="G157:G160"/>
    <mergeCell ref="F157:F160"/>
    <mergeCell ref="E157:E160"/>
    <mergeCell ref="Q156:Q160"/>
    <mergeCell ref="N156:P158"/>
    <mergeCell ref="L156:M158"/>
    <mergeCell ref="H156:K156"/>
    <mergeCell ref="D156:G156"/>
    <mergeCell ref="K159:K160"/>
    <mergeCell ref="J159:J160"/>
    <mergeCell ref="I159:I160"/>
    <mergeCell ref="I158:K158"/>
    <mergeCell ref="H158:H160"/>
    <mergeCell ref="H157:K157"/>
    <mergeCell ref="L125:L126"/>
    <mergeCell ref="M125:M126"/>
    <mergeCell ref="N125:N126"/>
    <mergeCell ref="O125:O126"/>
    <mergeCell ref="P125:P126"/>
    <mergeCell ref="K125:K126"/>
    <mergeCell ref="P159:P160"/>
    <mergeCell ref="O159:O160"/>
    <mergeCell ref="N159:N160"/>
    <mergeCell ref="M159:M160"/>
    <mergeCell ref="L159:L160"/>
    <mergeCell ref="S121:S126"/>
    <mergeCell ref="H122:K122"/>
    <mergeCell ref="L122:M124"/>
    <mergeCell ref="N122:P124"/>
    <mergeCell ref="Q122:Q126"/>
    <mergeCell ref="R122:R126"/>
    <mergeCell ref="H123:K123"/>
    <mergeCell ref="H124:H126"/>
    <mergeCell ref="I124:K124"/>
    <mergeCell ref="I125:I126"/>
    <mergeCell ref="O90:O91"/>
    <mergeCell ref="P90:P91"/>
    <mergeCell ref="B121:B126"/>
    <mergeCell ref="C121:C126"/>
    <mergeCell ref="D121:K121"/>
    <mergeCell ref="L121:Q121"/>
    <mergeCell ref="D122:G122"/>
    <mergeCell ref="D123:D126"/>
    <mergeCell ref="E123:E126"/>
    <mergeCell ref="F123:F126"/>
    <mergeCell ref="G123:G126"/>
    <mergeCell ref="J125:J126"/>
    <mergeCell ref="B86:B91"/>
    <mergeCell ref="C86:C91"/>
    <mergeCell ref="D86:K86"/>
    <mergeCell ref="L86:Q86"/>
    <mergeCell ref="AB17:AD17"/>
    <mergeCell ref="AB18:AB19"/>
    <mergeCell ref="AC18:AC19"/>
    <mergeCell ref="AD18:AD19"/>
    <mergeCell ref="V14:V19"/>
    <mergeCell ref="W14:AD14"/>
    <mergeCell ref="AE14:AJ14"/>
    <mergeCell ref="D52:D55"/>
    <mergeCell ref="E52:E55"/>
    <mergeCell ref="F52:F55"/>
    <mergeCell ref="AE18:AE19"/>
    <mergeCell ref="AF18:AF19"/>
    <mergeCell ref="G52:G55"/>
    <mergeCell ref="S14:S19"/>
    <mergeCell ref="U14:U19"/>
    <mergeCell ref="S86:S91"/>
    <mergeCell ref="W16:W19"/>
    <mergeCell ref="X16:X19"/>
    <mergeCell ref="Y16:Y19"/>
    <mergeCell ref="Z16:Z19"/>
    <mergeCell ref="N87:P89"/>
    <mergeCell ref="Q87:Q91"/>
    <mergeCell ref="R87:R91"/>
    <mergeCell ref="D88:D91"/>
    <mergeCell ref="E88:E91"/>
    <mergeCell ref="F88:F91"/>
    <mergeCell ref="G88:G91"/>
    <mergeCell ref="H88:K88"/>
    <mergeCell ref="H89:H91"/>
    <mergeCell ref="I89:K89"/>
    <mergeCell ref="I90:I91"/>
    <mergeCell ref="J90:J91"/>
    <mergeCell ref="K90:K91"/>
    <mergeCell ref="D87:G87"/>
    <mergeCell ref="H87:K87"/>
    <mergeCell ref="L87:M89"/>
    <mergeCell ref="L90:L91"/>
    <mergeCell ref="M90:M91"/>
    <mergeCell ref="N90:N91"/>
    <mergeCell ref="AL14:AL19"/>
    <mergeCell ref="W15:Z15"/>
    <mergeCell ref="AA15:AD15"/>
    <mergeCell ref="AE15:AF17"/>
    <mergeCell ref="AG15:AI17"/>
    <mergeCell ref="AJ15:AJ19"/>
    <mergeCell ref="AK15:AK19"/>
    <mergeCell ref="K54:K55"/>
    <mergeCell ref="L54:L55"/>
    <mergeCell ref="M54:M55"/>
    <mergeCell ref="N54:N55"/>
    <mergeCell ref="O54:O55"/>
    <mergeCell ref="P54:P55"/>
    <mergeCell ref="R51:R55"/>
    <mergeCell ref="H52:K52"/>
    <mergeCell ref="H53:H55"/>
    <mergeCell ref="I53:K53"/>
    <mergeCell ref="I54:I55"/>
    <mergeCell ref="J54:J55"/>
    <mergeCell ref="AG18:AG19"/>
    <mergeCell ref="AH18:AH19"/>
    <mergeCell ref="AI18:AI19"/>
    <mergeCell ref="AA16:AD16"/>
    <mergeCell ref="AA17:AA19"/>
    <mergeCell ref="B50:B55"/>
    <mergeCell ref="C50:C55"/>
    <mergeCell ref="D50:K50"/>
    <mergeCell ref="L50:Q50"/>
    <mergeCell ref="S50:S55"/>
    <mergeCell ref="D51:G51"/>
    <mergeCell ref="H51:K51"/>
    <mergeCell ref="L51:M53"/>
    <mergeCell ref="N51:P53"/>
    <mergeCell ref="Q51:Q55"/>
  </mergeCells>
  <pageMargins left="0.7" right="0.7" top="0.75" bottom="0.75" header="0.3" footer="0.3"/>
  <pageSetup paperSize="14" scale="95" fitToWidth="0" orientation="landscape" r:id="rId1"/>
  <colBreaks count="1" manualBreakCount="1">
    <brk id="19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S72"/>
  <sheetViews>
    <sheetView zoomScale="82" zoomScaleNormal="82" workbookViewId="0">
      <pane xSplit="2" ySplit="8" topLeftCell="D21" activePane="bottomRight" state="frozen"/>
      <selection pane="topRight" activeCell="C1" sqref="C1"/>
      <selection pane="bottomLeft" activeCell="A8" sqref="A8"/>
      <selection pane="bottomRight" activeCell="A29" sqref="A29"/>
    </sheetView>
  </sheetViews>
  <sheetFormatPr baseColWidth="10" defaultColWidth="11" defaultRowHeight="15"/>
  <cols>
    <col min="1" max="1" width="63.42578125" style="7" customWidth="1"/>
    <col min="2" max="2" width="12.7109375" style="7" customWidth="1"/>
    <col min="3" max="3" width="8.85546875" style="8" bestFit="1" customWidth="1"/>
    <col min="4" max="4" width="15.7109375" style="8" customWidth="1"/>
    <col min="5" max="5" width="14" style="8" customWidth="1"/>
    <col min="6" max="7" width="11" style="8" customWidth="1"/>
    <col min="8" max="8" width="14.5703125" style="8" customWidth="1"/>
    <col min="9" max="9" width="13.5703125" style="8" customWidth="1"/>
    <col min="10" max="10" width="11.5703125" style="8" customWidth="1"/>
    <col min="11" max="11" width="13.5703125" style="8" customWidth="1"/>
    <col min="12" max="12" width="13.7109375" style="7" customWidth="1"/>
    <col min="13" max="13" width="11" style="7"/>
    <col min="14" max="14" width="12.28515625" style="7" customWidth="1"/>
    <col min="15" max="18" width="11" style="7"/>
    <col min="19" max="19" width="14.28515625" style="7" customWidth="1"/>
    <col min="20" max="241" width="11" style="7"/>
    <col min="242" max="242" width="23.28515625" style="7" customWidth="1"/>
    <col min="243" max="243" width="8.28515625" style="7" customWidth="1"/>
    <col min="244" max="247" width="11" style="7"/>
    <col min="248" max="248" width="12.7109375" style="7" customWidth="1"/>
    <col min="249" max="250" width="11" style="7"/>
    <col min="251" max="251" width="12.7109375" style="7" customWidth="1"/>
    <col min="252" max="16384" width="11" style="7"/>
  </cols>
  <sheetData>
    <row r="1" spans="1:19" ht="25.5">
      <c r="A1" s="5"/>
      <c r="B1" s="4"/>
      <c r="C1" s="6"/>
      <c r="D1" s="6"/>
      <c r="E1" s="4"/>
      <c r="F1" s="4"/>
    </row>
    <row r="2" spans="1:19" ht="15.75" thickBot="1">
      <c r="A2" s="10"/>
      <c r="B2" s="10"/>
      <c r="C2" s="10"/>
      <c r="D2" s="11"/>
      <c r="E2" s="12"/>
    </row>
    <row r="3" spans="1:19">
      <c r="A3" s="13"/>
      <c r="B3" s="14"/>
      <c r="C3" s="15"/>
      <c r="D3" s="442" t="s">
        <v>12</v>
      </c>
      <c r="E3" s="445" t="s">
        <v>198</v>
      </c>
      <c r="F3" s="445" t="s">
        <v>199</v>
      </c>
      <c r="G3" s="448" t="s">
        <v>200</v>
      </c>
      <c r="H3" s="449"/>
      <c r="I3" s="449"/>
      <c r="J3" s="449"/>
      <c r="K3" s="449"/>
      <c r="L3" s="448" t="s">
        <v>201</v>
      </c>
      <c r="M3" s="449"/>
      <c r="N3" s="449"/>
      <c r="O3" s="449"/>
      <c r="P3" s="449"/>
      <c r="Q3" s="449"/>
      <c r="R3" s="445" t="s">
        <v>202</v>
      </c>
      <c r="S3" s="450" t="s">
        <v>203</v>
      </c>
    </row>
    <row r="4" spans="1:19" s="17" customFormat="1" ht="12.75">
      <c r="A4" s="16" t="s">
        <v>0</v>
      </c>
      <c r="C4" s="18"/>
      <c r="D4" s="443"/>
      <c r="E4" s="446"/>
      <c r="F4" s="446"/>
      <c r="G4" s="453" t="s">
        <v>205</v>
      </c>
      <c r="H4" s="448" t="s">
        <v>206</v>
      </c>
      <c r="I4" s="449"/>
      <c r="J4" s="449"/>
      <c r="K4" s="454"/>
      <c r="L4" s="443" t="s">
        <v>207</v>
      </c>
      <c r="M4" s="451"/>
      <c r="N4" s="455"/>
      <c r="O4" s="443" t="s">
        <v>208</v>
      </c>
      <c r="P4" s="451"/>
      <c r="Q4" s="451"/>
      <c r="R4" s="446"/>
      <c r="S4" s="451"/>
    </row>
    <row r="5" spans="1:19" s="17" customFormat="1" ht="12.75">
      <c r="A5" s="16"/>
      <c r="C5" s="18"/>
      <c r="D5" s="443"/>
      <c r="E5" s="446"/>
      <c r="F5" s="446"/>
      <c r="G5" s="453"/>
      <c r="H5" s="454" t="s">
        <v>206</v>
      </c>
      <c r="I5" s="450" t="s">
        <v>209</v>
      </c>
      <c r="J5" s="450"/>
      <c r="K5" s="457"/>
      <c r="L5" s="443"/>
      <c r="M5" s="451"/>
      <c r="N5" s="455"/>
      <c r="O5" s="443"/>
      <c r="P5" s="451"/>
      <c r="Q5" s="451"/>
      <c r="R5" s="446"/>
      <c r="S5" s="451"/>
    </row>
    <row r="6" spans="1:19" s="17" customFormat="1" ht="12.75">
      <c r="A6" s="16"/>
      <c r="C6" s="18"/>
      <c r="D6" s="443"/>
      <c r="E6" s="446"/>
      <c r="F6" s="446"/>
      <c r="G6" s="453"/>
      <c r="H6" s="454"/>
      <c r="I6" s="452"/>
      <c r="J6" s="452"/>
      <c r="K6" s="456"/>
      <c r="L6" s="444"/>
      <c r="M6" s="452"/>
      <c r="N6" s="456"/>
      <c r="O6" s="444"/>
      <c r="P6" s="452"/>
      <c r="Q6" s="452"/>
      <c r="R6" s="446"/>
      <c r="S6" s="451"/>
    </row>
    <row r="7" spans="1:19" s="17" customFormat="1" ht="12.75">
      <c r="A7" s="16"/>
      <c r="C7" s="18"/>
      <c r="D7" s="443"/>
      <c r="E7" s="446"/>
      <c r="F7" s="446"/>
      <c r="G7" s="453"/>
      <c r="H7" s="454"/>
      <c r="I7" s="250"/>
      <c r="J7" s="250"/>
      <c r="K7" s="145"/>
      <c r="L7" s="144" t="s">
        <v>272</v>
      </c>
      <c r="M7" s="253">
        <f>+N7</f>
        <v>0.33333333333333331</v>
      </c>
      <c r="N7" s="274">
        <f>25/75</f>
        <v>0.33333333333333331</v>
      </c>
      <c r="O7" s="144" t="s">
        <v>271</v>
      </c>
      <c r="P7" s="253">
        <f>+Q7</f>
        <v>0.31578947222826248</v>
      </c>
      <c r="Q7" s="275">
        <f>(O9+P9)/S9</f>
        <v>0.31578947222826248</v>
      </c>
      <c r="R7" s="446"/>
      <c r="S7" s="451"/>
    </row>
    <row r="8" spans="1:19" s="17" customFormat="1" ht="101.25">
      <c r="A8" s="16"/>
      <c r="C8" s="18"/>
      <c r="D8" s="444"/>
      <c r="E8" s="447"/>
      <c r="F8" s="447"/>
      <c r="G8" s="453"/>
      <c r="H8" s="454"/>
      <c r="I8" s="145" t="s">
        <v>214</v>
      </c>
      <c r="J8" s="198" t="s">
        <v>215</v>
      </c>
      <c r="K8" s="198" t="s">
        <v>216</v>
      </c>
      <c r="L8" s="191" t="s">
        <v>217</v>
      </c>
      <c r="M8" s="448" t="s">
        <v>218</v>
      </c>
      <c r="N8" s="454"/>
      <c r="O8" s="191" t="s">
        <v>218</v>
      </c>
      <c r="P8" s="191" t="s">
        <v>217</v>
      </c>
      <c r="Q8" s="192" t="s">
        <v>219</v>
      </c>
      <c r="R8" s="447"/>
      <c r="S8" s="452"/>
    </row>
    <row r="9" spans="1:19">
      <c r="A9" s="1" t="s">
        <v>149</v>
      </c>
      <c r="B9" s="19"/>
      <c r="C9" s="20"/>
      <c r="D9" s="21">
        <f>+SUM(E9:K9)</f>
        <v>247543416</v>
      </c>
      <c r="E9" s="22"/>
      <c r="F9" s="22">
        <f>+'ddjj 1925 AT 2017'!C14</f>
        <v>0</v>
      </c>
      <c r="G9" s="22">
        <f>+'ddjj 1925 AT 2017'!D14</f>
        <v>0</v>
      </c>
      <c r="H9" s="23">
        <f>+'ddjj 1925 AT 2017'!E14</f>
        <v>0</v>
      </c>
      <c r="I9" s="23"/>
      <c r="J9" s="21"/>
      <c r="K9" s="23">
        <f>+'ddjj 1925 AT 2017'!F14</f>
        <v>247543416</v>
      </c>
      <c r="L9" s="24"/>
      <c r="M9" s="24"/>
      <c r="N9" s="24"/>
      <c r="O9" s="24">
        <v>34246755</v>
      </c>
      <c r="P9" s="24">
        <f>+'ddjj 1925 AT 2017'!C10</f>
        <v>0</v>
      </c>
      <c r="Q9" s="24">
        <f>+'ddjj 1925 AT 2017'!D10</f>
        <v>0</v>
      </c>
      <c r="R9" s="24"/>
      <c r="S9" s="24">
        <f>+'ddjj 1925 AT 2017'!B6-'ddjj 1925 AT 2017'!D4</f>
        <v>108448058</v>
      </c>
    </row>
    <row r="10" spans="1:19" ht="15.75" thickBot="1">
      <c r="A10" s="25" t="s">
        <v>16</v>
      </c>
      <c r="B10" s="25"/>
      <c r="C10" s="95">
        <v>1.9E-2</v>
      </c>
      <c r="D10" s="21">
        <f>+SUM(E10:K10)</f>
        <v>4703324.9040000001</v>
      </c>
      <c r="E10" s="27">
        <f t="shared" ref="E10:S10" si="0">+E9*$C$10</f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4703324.9040000001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7">
        <f t="shared" si="0"/>
        <v>650688.34499999997</v>
      </c>
      <c r="P10" s="27">
        <f t="shared" si="0"/>
        <v>0</v>
      </c>
      <c r="Q10" s="27">
        <f t="shared" si="0"/>
        <v>0</v>
      </c>
      <c r="R10" s="27">
        <f t="shared" si="0"/>
        <v>0</v>
      </c>
      <c r="S10" s="27">
        <f t="shared" si="0"/>
        <v>2060513.102</v>
      </c>
    </row>
    <row r="11" spans="1:19" ht="15.75" thickBot="1">
      <c r="A11" s="2" t="s">
        <v>150</v>
      </c>
      <c r="B11" s="30"/>
      <c r="C11" s="31"/>
      <c r="D11" s="32">
        <f>+D9+D10</f>
        <v>252246740.90400001</v>
      </c>
      <c r="E11" s="32">
        <f t="shared" ref="E11:S11" si="1">+E9+E10</f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  <c r="K11" s="32">
        <f t="shared" si="1"/>
        <v>252246740.90400001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34897443.344999999</v>
      </c>
      <c r="P11" s="32">
        <f t="shared" si="1"/>
        <v>0</v>
      </c>
      <c r="Q11" s="32">
        <f t="shared" si="1"/>
        <v>0</v>
      </c>
      <c r="R11" s="32">
        <f t="shared" si="1"/>
        <v>0</v>
      </c>
      <c r="S11" s="32">
        <f t="shared" si="1"/>
        <v>110508571.102</v>
      </c>
    </row>
    <row r="12" spans="1:19">
      <c r="A12" s="19" t="s">
        <v>151</v>
      </c>
      <c r="B12" s="19"/>
      <c r="C12" s="20"/>
      <c r="D12" s="21">
        <f>+E12</f>
        <v>141665578</v>
      </c>
      <c r="E12" s="22">
        <f>+'RLI AT2018'!H54</f>
        <v>141665578</v>
      </c>
      <c r="F12" s="22"/>
      <c r="G12" s="22"/>
      <c r="H12" s="23"/>
      <c r="I12" s="23"/>
      <c r="J12" s="21"/>
      <c r="K12" s="23"/>
      <c r="L12" s="24"/>
      <c r="M12" s="24"/>
      <c r="N12" s="24"/>
      <c r="O12" s="24"/>
      <c r="P12" s="24"/>
      <c r="Q12" s="24"/>
      <c r="R12" s="24"/>
      <c r="S12" s="24"/>
    </row>
    <row r="13" spans="1:19">
      <c r="A13" s="387" t="s">
        <v>420</v>
      </c>
      <c r="B13" s="3"/>
      <c r="C13" s="35"/>
      <c r="D13" s="21">
        <f>+E13</f>
        <v>-30368911</v>
      </c>
      <c r="E13" s="9">
        <f>-'RLI AT2018'!G10-'RLI AT2018'!G9</f>
        <v>-30368911</v>
      </c>
      <c r="F13" s="9"/>
      <c r="G13" s="9"/>
      <c r="H13" s="37"/>
      <c r="I13" s="37"/>
      <c r="J13" s="36"/>
      <c r="K13" s="37"/>
      <c r="L13" s="38"/>
      <c r="M13" s="38"/>
      <c r="N13" s="38"/>
      <c r="O13" s="38"/>
      <c r="P13" s="38"/>
      <c r="Q13" s="38"/>
      <c r="R13" s="38"/>
      <c r="S13" s="38"/>
    </row>
    <row r="14" spans="1:19">
      <c r="A14" s="3" t="s">
        <v>17</v>
      </c>
      <c r="B14" s="3"/>
      <c r="C14" s="3"/>
      <c r="D14" s="21">
        <f>+E14</f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19" t="s">
        <v>283</v>
      </c>
      <c r="B15" s="3"/>
      <c r="C15" s="35"/>
      <c r="D15" s="21">
        <f>+E15</f>
        <v>0</v>
      </c>
      <c r="E15" s="9"/>
      <c r="F15" s="9"/>
      <c r="G15" s="9"/>
      <c r="H15" s="264"/>
      <c r="I15" s="264"/>
      <c r="J15" s="38"/>
      <c r="K15" s="264"/>
      <c r="L15" s="38"/>
      <c r="M15" s="38"/>
      <c r="N15" s="38"/>
      <c r="O15" s="38"/>
      <c r="P15" s="38"/>
      <c r="Q15" s="38"/>
      <c r="R15" s="38"/>
      <c r="S15" s="38"/>
    </row>
    <row r="16" spans="1:19">
      <c r="A16" s="19" t="s">
        <v>284</v>
      </c>
      <c r="B16" s="3"/>
      <c r="C16" s="35"/>
      <c r="D16" s="21">
        <f>+E16</f>
        <v>0</v>
      </c>
      <c r="E16" s="9"/>
      <c r="F16" s="9"/>
      <c r="G16" s="9"/>
      <c r="H16" s="264"/>
      <c r="I16" s="264"/>
      <c r="J16" s="38"/>
      <c r="K16" s="264"/>
      <c r="L16" s="38"/>
      <c r="M16" s="38"/>
      <c r="N16" s="38"/>
      <c r="O16" s="38"/>
      <c r="P16" s="38"/>
      <c r="Q16" s="38"/>
      <c r="R16" s="38"/>
      <c r="S16" s="38"/>
    </row>
    <row r="17" spans="1:19">
      <c r="A17" s="19" t="s">
        <v>296</v>
      </c>
      <c r="B17" s="3"/>
      <c r="C17" s="33"/>
      <c r="D17" s="21">
        <f>+F17</f>
        <v>0</v>
      </c>
      <c r="E17" s="34"/>
      <c r="F17" s="34"/>
      <c r="G17" s="34"/>
      <c r="H17" s="208"/>
      <c r="I17" s="208"/>
      <c r="J17" s="209"/>
      <c r="K17" s="208"/>
      <c r="L17" s="209"/>
      <c r="M17" s="209"/>
      <c r="N17" s="209"/>
      <c r="O17" s="209"/>
      <c r="P17" s="209"/>
      <c r="Q17" s="209"/>
      <c r="R17" s="209"/>
      <c r="S17" s="209"/>
    </row>
    <row r="18" spans="1:19">
      <c r="A18" s="19" t="s">
        <v>285</v>
      </c>
      <c r="B18" s="3"/>
      <c r="C18" s="33"/>
      <c r="D18" s="21">
        <f>+G18</f>
        <v>0</v>
      </c>
      <c r="E18" s="34"/>
      <c r="F18" s="34"/>
      <c r="G18" s="34">
        <f>+'RLI AT2018'!G16</f>
        <v>0</v>
      </c>
      <c r="H18" s="208"/>
      <c r="I18" s="265"/>
      <c r="J18" s="209"/>
      <c r="K18" s="208"/>
      <c r="L18" s="209"/>
      <c r="M18" s="209"/>
      <c r="N18" s="209"/>
      <c r="O18" s="209"/>
      <c r="P18" s="209"/>
      <c r="Q18" s="209"/>
      <c r="R18" s="209"/>
      <c r="S18" s="209"/>
    </row>
    <row r="19" spans="1:19">
      <c r="A19" s="19" t="s">
        <v>286</v>
      </c>
      <c r="B19" s="3"/>
      <c r="C19" s="33"/>
      <c r="D19" s="21">
        <f>+H19</f>
        <v>0</v>
      </c>
      <c r="E19" s="34"/>
      <c r="F19" s="34"/>
      <c r="G19" s="34"/>
      <c r="H19" s="208">
        <f>+'RLI AT2018'!G17</f>
        <v>0</v>
      </c>
      <c r="I19" s="265"/>
      <c r="J19" s="209"/>
      <c r="K19" s="208"/>
      <c r="L19" s="209"/>
      <c r="M19" s="209"/>
      <c r="N19" s="209"/>
      <c r="O19" s="209"/>
      <c r="P19" s="209"/>
      <c r="Q19" s="209"/>
      <c r="R19" s="209"/>
      <c r="S19" s="209"/>
    </row>
    <row r="20" spans="1:19">
      <c r="A20" s="19" t="s">
        <v>287</v>
      </c>
      <c r="B20" s="3"/>
      <c r="C20" s="33"/>
      <c r="D20" s="21">
        <f>+I20</f>
        <v>0</v>
      </c>
      <c r="E20" s="34"/>
      <c r="F20" s="34"/>
      <c r="G20" s="34"/>
      <c r="H20" s="208"/>
      <c r="I20" s="265">
        <f>+'RLI AT2018'!G20</f>
        <v>0</v>
      </c>
      <c r="J20" s="209"/>
      <c r="K20" s="208"/>
      <c r="L20" s="209"/>
      <c r="M20" s="209"/>
      <c r="N20" s="209"/>
      <c r="O20" s="209"/>
      <c r="P20" s="209"/>
      <c r="Q20" s="209"/>
      <c r="R20" s="209"/>
      <c r="S20" s="209"/>
    </row>
    <row r="21" spans="1:19">
      <c r="A21" s="19" t="s">
        <v>288</v>
      </c>
      <c r="B21" s="3"/>
      <c r="C21" s="33"/>
      <c r="D21" s="21">
        <f>+J21</f>
        <v>0</v>
      </c>
      <c r="E21" s="34"/>
      <c r="F21" s="34"/>
      <c r="G21" s="34"/>
      <c r="H21" s="208"/>
      <c r="I21" s="265"/>
      <c r="J21" s="209">
        <f>+'RLI AT2018'!G21</f>
        <v>0</v>
      </c>
      <c r="K21" s="208"/>
      <c r="L21" s="209"/>
      <c r="M21" s="209"/>
      <c r="N21" s="209"/>
      <c r="O21" s="209"/>
      <c r="P21" s="209"/>
      <c r="Q21" s="209"/>
      <c r="R21" s="209"/>
      <c r="S21" s="209"/>
    </row>
    <row r="22" spans="1:19" ht="15.75" thickBot="1">
      <c r="A22" s="19" t="s">
        <v>290</v>
      </c>
      <c r="B22" s="3"/>
      <c r="C22" s="33"/>
      <c r="D22" s="21">
        <f>+K22</f>
        <v>0</v>
      </c>
      <c r="E22" s="34"/>
      <c r="F22" s="34"/>
      <c r="G22" s="34"/>
      <c r="H22" s="208"/>
      <c r="I22" s="265"/>
      <c r="J22" s="209"/>
      <c r="K22" s="208">
        <f>+'RLI AT2018'!G22</f>
        <v>0</v>
      </c>
      <c r="L22" s="209"/>
      <c r="M22" s="209"/>
      <c r="N22" s="209"/>
      <c r="O22" s="209"/>
      <c r="P22" s="209"/>
      <c r="Q22" s="209"/>
      <c r="R22" s="209"/>
      <c r="S22" s="209"/>
    </row>
    <row r="23" spans="1:19" ht="15.75" thickBot="1">
      <c r="A23" s="2" t="s">
        <v>1</v>
      </c>
      <c r="B23" s="30"/>
      <c r="C23" s="31"/>
      <c r="D23" s="32">
        <f>SUM(D11:D22)</f>
        <v>363543407.90400004</v>
      </c>
      <c r="E23" s="32">
        <f t="shared" ref="E23:S23" si="2">SUM(E11:E22)</f>
        <v>111296667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252246740.90400001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34897443.344999999</v>
      </c>
      <c r="P23" s="32">
        <f t="shared" si="2"/>
        <v>0</v>
      </c>
      <c r="Q23" s="32">
        <f t="shared" si="2"/>
        <v>0</v>
      </c>
      <c r="R23" s="32">
        <f t="shared" si="2"/>
        <v>0</v>
      </c>
      <c r="S23" s="32">
        <f t="shared" si="2"/>
        <v>110508571.102</v>
      </c>
    </row>
    <row r="24" spans="1:19">
      <c r="A24" s="3" t="s">
        <v>229</v>
      </c>
      <c r="B24" s="3"/>
      <c r="C24" s="3"/>
      <c r="D24" s="21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3" t="s">
        <v>303</v>
      </c>
      <c r="B25" s="3"/>
      <c r="C25" s="35"/>
      <c r="D25" s="21"/>
      <c r="E25" s="9"/>
      <c r="F25" s="9"/>
      <c r="G25" s="9"/>
      <c r="H25" s="9"/>
      <c r="I25" s="9"/>
      <c r="J25" s="38"/>
      <c r="K25" s="264"/>
      <c r="L25" s="264"/>
      <c r="M25" s="264"/>
      <c r="N25" s="264"/>
      <c r="O25" s="264"/>
      <c r="P25" s="264"/>
      <c r="Q25" s="264"/>
      <c r="R25" s="264"/>
      <c r="S25" s="264"/>
    </row>
    <row r="26" spans="1:19">
      <c r="A26" s="271" t="s">
        <v>298</v>
      </c>
      <c r="B26" s="9">
        <f>+'retiros o dividendos ejercicio'!F17</f>
        <v>195025139</v>
      </c>
      <c r="C26" s="282">
        <f>+B26/$B$31</f>
        <v>1</v>
      </c>
      <c r="D26" s="21">
        <f>+SUM(E26:K26)</f>
        <v>-195025139</v>
      </c>
      <c r="E26" s="9">
        <f>-E23</f>
        <v>-111296667</v>
      </c>
      <c r="F26" s="9">
        <f>-$F$23*C26</f>
        <v>0</v>
      </c>
      <c r="G26" s="9">
        <f>-$G$23*C26</f>
        <v>0</v>
      </c>
      <c r="H26" s="9">
        <f>-$H$23*C26</f>
        <v>0</v>
      </c>
      <c r="I26" s="9">
        <f>-$I$23*C26</f>
        <v>0</v>
      </c>
      <c r="J26" s="36">
        <f>-$J$23*C26</f>
        <v>0</v>
      </c>
      <c r="K26" s="37">
        <f>-B26-E26</f>
        <v>-83728472</v>
      </c>
      <c r="L26" s="37"/>
      <c r="M26" s="37"/>
      <c r="N26" s="37"/>
      <c r="O26" s="37"/>
      <c r="P26" s="37"/>
      <c r="Q26" s="37"/>
      <c r="R26" s="37"/>
      <c r="S26" s="37"/>
    </row>
    <row r="27" spans="1:19">
      <c r="A27" s="271" t="s">
        <v>299</v>
      </c>
      <c r="B27" s="9">
        <f>+'retiros o dividendos ejercicio'!G17</f>
        <v>0</v>
      </c>
      <c r="C27" s="282">
        <f>+B27/$B$31</f>
        <v>0</v>
      </c>
      <c r="D27" s="21">
        <f>+SUM(E27:K27)</f>
        <v>0</v>
      </c>
      <c r="E27" s="9">
        <f>-B27</f>
        <v>0</v>
      </c>
      <c r="F27" s="9">
        <f>-$F$23*C27</f>
        <v>0</v>
      </c>
      <c r="G27" s="9">
        <f>-$G$23*C27</f>
        <v>0</v>
      </c>
      <c r="H27" s="9">
        <f>-$H$23*C27</f>
        <v>0</v>
      </c>
      <c r="I27" s="9">
        <f>-$I$23*C27</f>
        <v>0</v>
      </c>
      <c r="J27" s="36">
        <f>-$J$23*C27</f>
        <v>0</v>
      </c>
      <c r="K27" s="37">
        <f>-$K$23*C27</f>
        <v>0</v>
      </c>
      <c r="L27" s="37"/>
      <c r="M27" s="37"/>
      <c r="N27" s="37"/>
      <c r="O27" s="37">
        <f>+F27*$P$7</f>
        <v>0</v>
      </c>
      <c r="P27" s="37"/>
      <c r="Q27" s="37"/>
      <c r="R27" s="37"/>
      <c r="S27" s="37">
        <f>+O27/$P$7</f>
        <v>0</v>
      </c>
    </row>
    <row r="28" spans="1:19">
      <c r="A28" s="271" t="s">
        <v>300</v>
      </c>
      <c r="B28" s="9"/>
      <c r="C28" s="40">
        <f>+B28/$B$31</f>
        <v>0</v>
      </c>
      <c r="D28" s="21">
        <f>+SUM(E28:K28)</f>
        <v>0</v>
      </c>
      <c r="E28" s="9">
        <f>-$E$23*C28</f>
        <v>0</v>
      </c>
      <c r="F28" s="9">
        <f>-$F$23*C28</f>
        <v>0</v>
      </c>
      <c r="G28" s="9">
        <f>-$G$23*C28</f>
        <v>0</v>
      </c>
      <c r="H28" s="9">
        <f>-$H$23*C28</f>
        <v>0</v>
      </c>
      <c r="I28" s="9">
        <f>-$I$23*C28</f>
        <v>0</v>
      </c>
      <c r="J28" s="36">
        <f>-$J$23*C28</f>
        <v>0</v>
      </c>
      <c r="K28" s="37">
        <f>-$K$23*C28</f>
        <v>0</v>
      </c>
      <c r="L28" s="37"/>
      <c r="M28" s="37"/>
      <c r="N28" s="37"/>
      <c r="O28" s="37">
        <f>+F28*$P$7</f>
        <v>0</v>
      </c>
      <c r="P28" s="37"/>
      <c r="Q28" s="37"/>
      <c r="R28" s="37"/>
      <c r="S28" s="37">
        <f>+O28/$P$7</f>
        <v>0</v>
      </c>
    </row>
    <row r="29" spans="1:19">
      <c r="A29" s="271" t="s">
        <v>301</v>
      </c>
      <c r="B29" s="9"/>
      <c r="C29" s="40">
        <f>+B29/$B$31</f>
        <v>0</v>
      </c>
      <c r="D29" s="21">
        <f>+SUM(E29:K29)</f>
        <v>0</v>
      </c>
      <c r="E29" s="9">
        <f>-$E$23*C29</f>
        <v>0</v>
      </c>
      <c r="F29" s="9">
        <f>-$F$23*C29</f>
        <v>0</v>
      </c>
      <c r="G29" s="9">
        <f>-$G$23*C29</f>
        <v>0</v>
      </c>
      <c r="H29" s="9">
        <f>-$H$23*C29</f>
        <v>0</v>
      </c>
      <c r="I29" s="9">
        <f>-$I$23*C29</f>
        <v>0</v>
      </c>
      <c r="J29" s="36">
        <f>-$J$23*C29</f>
        <v>0</v>
      </c>
      <c r="K29" s="37">
        <f>-$K$23*C29</f>
        <v>0</v>
      </c>
      <c r="L29" s="37"/>
      <c r="M29" s="37"/>
      <c r="N29" s="37"/>
      <c r="O29" s="37">
        <f>+F29*$P$7</f>
        <v>0</v>
      </c>
      <c r="P29" s="37"/>
      <c r="Q29" s="37"/>
      <c r="R29" s="37"/>
      <c r="S29" s="37">
        <f>+O29/$P$7</f>
        <v>0</v>
      </c>
    </row>
    <row r="30" spans="1:19">
      <c r="A30" s="271" t="s">
        <v>302</v>
      </c>
      <c r="B30" s="9"/>
      <c r="C30" s="40">
        <f>+B30/$B$31</f>
        <v>0</v>
      </c>
      <c r="D30" s="21">
        <f>+SUM(E30:K30)</f>
        <v>0</v>
      </c>
      <c r="E30" s="9">
        <f>-$E$23*C30</f>
        <v>0</v>
      </c>
      <c r="F30" s="9">
        <f>-$F$23*C30</f>
        <v>0</v>
      </c>
      <c r="G30" s="9">
        <f>-$G$23*C30</f>
        <v>0</v>
      </c>
      <c r="H30" s="9">
        <f>-$H$23*C30</f>
        <v>0</v>
      </c>
      <c r="I30" s="9">
        <f>-$I$23*C30</f>
        <v>0</v>
      </c>
      <c r="J30" s="36">
        <f>-$J$23*C30</f>
        <v>0</v>
      </c>
      <c r="K30" s="37">
        <f>-$K$23*C30</f>
        <v>0</v>
      </c>
      <c r="L30" s="37"/>
      <c r="M30" s="37"/>
      <c r="N30" s="37"/>
      <c r="O30" s="37">
        <f>+F30*$P$7</f>
        <v>0</v>
      </c>
      <c r="P30" s="37"/>
      <c r="Q30" s="37"/>
      <c r="R30" s="37"/>
      <c r="S30" s="37">
        <f>+O30/$P$7</f>
        <v>0</v>
      </c>
    </row>
    <row r="31" spans="1:19" ht="15.75" thickBot="1">
      <c r="A31" s="25" t="s">
        <v>56</v>
      </c>
      <c r="B31" s="9">
        <f>SUM(B26:B30)</f>
        <v>195025139</v>
      </c>
      <c r="C31" s="215">
        <f>SUM(C26:C30)</f>
        <v>1</v>
      </c>
      <c r="D31" s="21"/>
      <c r="E31" s="9"/>
      <c r="F31" s="9"/>
      <c r="G31" s="9"/>
      <c r="H31" s="9"/>
      <c r="I31" s="9"/>
      <c r="J31" s="26"/>
      <c r="K31" s="37"/>
      <c r="L31" s="37"/>
      <c r="M31" s="37"/>
      <c r="N31" s="37"/>
      <c r="O31" s="37"/>
      <c r="P31" s="37"/>
      <c r="Q31" s="37"/>
      <c r="R31" s="37"/>
      <c r="S31" s="37"/>
    </row>
    <row r="32" spans="1:19" ht="15.75" thickBot="1">
      <c r="A32" s="2" t="s">
        <v>1</v>
      </c>
      <c r="B32" s="32"/>
      <c r="C32" s="41"/>
      <c r="D32" s="32">
        <f>SUM(D23:D31)</f>
        <v>168518268.90400004</v>
      </c>
      <c r="E32" s="32">
        <f t="shared" ref="E32:R32" si="3">SUM(E23:E31)</f>
        <v>0</v>
      </c>
      <c r="F32" s="32">
        <f t="shared" si="3"/>
        <v>0</v>
      </c>
      <c r="G32" s="32">
        <f t="shared" si="3"/>
        <v>0</v>
      </c>
      <c r="H32" s="32">
        <f t="shared" si="3"/>
        <v>0</v>
      </c>
      <c r="I32" s="32">
        <f t="shared" si="3"/>
        <v>0</v>
      </c>
      <c r="J32" s="32">
        <f t="shared" si="3"/>
        <v>0</v>
      </c>
      <c r="K32" s="32">
        <f t="shared" si="3"/>
        <v>168518268.90400001</v>
      </c>
      <c r="L32" s="32">
        <f t="shared" si="3"/>
        <v>0</v>
      </c>
      <c r="M32" s="32">
        <f t="shared" si="3"/>
        <v>0</v>
      </c>
      <c r="N32" s="32">
        <f t="shared" si="3"/>
        <v>0</v>
      </c>
      <c r="O32" s="32">
        <f>SUM(O23:O31)</f>
        <v>34897443.344999999</v>
      </c>
      <c r="P32" s="32">
        <f t="shared" si="3"/>
        <v>0</v>
      </c>
      <c r="Q32" s="32">
        <f t="shared" si="3"/>
        <v>0</v>
      </c>
      <c r="R32" s="32">
        <f t="shared" si="3"/>
        <v>0</v>
      </c>
      <c r="S32" s="32">
        <f>SUM(S23:S31)</f>
        <v>110508571.102</v>
      </c>
    </row>
    <row r="33" spans="1:19" ht="15.75" thickBot="1">
      <c r="A33" s="210" t="s">
        <v>67</v>
      </c>
      <c r="B33" s="211"/>
      <c r="C33" s="212"/>
      <c r="D33" s="276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</row>
    <row r="34" spans="1:19" hidden="1">
      <c r="A34" s="3" t="s">
        <v>229</v>
      </c>
      <c r="B34" s="34"/>
      <c r="C34" s="21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hidden="1">
      <c r="A35" s="3" t="s">
        <v>304</v>
      </c>
      <c r="B35" s="9"/>
      <c r="C35" s="277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hidden="1">
      <c r="A36" s="271" t="s">
        <v>298</v>
      </c>
      <c r="B36" s="9">
        <f>+B26+D26</f>
        <v>0</v>
      </c>
      <c r="C36" s="277" t="e">
        <f>+B36/$B$41</f>
        <v>#DIV/0!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9" t="e">
        <f>-$O$32*C36</f>
        <v>#DIV/0!</v>
      </c>
      <c r="P36" s="34"/>
      <c r="Q36" s="34"/>
      <c r="R36" s="34"/>
      <c r="S36" s="34" t="e">
        <f>+O36/Q7</f>
        <v>#DIV/0!</v>
      </c>
    </row>
    <row r="37" spans="1:19" hidden="1">
      <c r="A37" s="271" t="s">
        <v>299</v>
      </c>
      <c r="B37" s="9">
        <f>+B27+D27</f>
        <v>0</v>
      </c>
      <c r="C37" s="277" t="e">
        <f>+B37/$B$41</f>
        <v>#DIV/0!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9" t="e">
        <f>-$O$32*C37</f>
        <v>#DIV/0!</v>
      </c>
      <c r="P37" s="34"/>
      <c r="Q37" s="34"/>
      <c r="R37" s="34"/>
      <c r="S37" s="34" t="e">
        <f>+O37/$P$7</f>
        <v>#DIV/0!</v>
      </c>
    </row>
    <row r="38" spans="1:19" hidden="1">
      <c r="A38" s="271" t="s">
        <v>300</v>
      </c>
      <c r="B38" s="9">
        <f>+B28+D28</f>
        <v>0</v>
      </c>
      <c r="C38" s="277" t="e">
        <f>+B38/$B$41</f>
        <v>#DIV/0!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9" t="e">
        <f>-$O$32*C38</f>
        <v>#DIV/0!</v>
      </c>
      <c r="P38" s="34"/>
      <c r="Q38" s="34"/>
      <c r="R38" s="34"/>
      <c r="S38" s="34" t="e">
        <f>+O38/$P$7</f>
        <v>#DIV/0!</v>
      </c>
    </row>
    <row r="39" spans="1:19" hidden="1">
      <c r="A39" s="271" t="s">
        <v>301</v>
      </c>
      <c r="B39" s="9">
        <f>+B29+D29</f>
        <v>0</v>
      </c>
      <c r="C39" s="277" t="e">
        <f>+B39/$B$41</f>
        <v>#DIV/0!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9" t="e">
        <f>-$O$32*C39</f>
        <v>#DIV/0!</v>
      </c>
      <c r="P39" s="34"/>
      <c r="Q39" s="34"/>
      <c r="R39" s="34"/>
      <c r="S39" s="34" t="e">
        <f>+O39/$P$7</f>
        <v>#DIV/0!</v>
      </c>
    </row>
    <row r="40" spans="1:19" hidden="1">
      <c r="A40" s="271" t="s">
        <v>302</v>
      </c>
      <c r="B40" s="9">
        <f>+B30+D30</f>
        <v>0</v>
      </c>
      <c r="C40" s="277" t="e">
        <f>+B40/$B$41</f>
        <v>#DIV/0!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9" t="e">
        <f>-$O$32*C40</f>
        <v>#DIV/0!</v>
      </c>
      <c r="P40" s="34"/>
      <c r="Q40" s="34"/>
      <c r="R40" s="34"/>
      <c r="S40" s="34" t="e">
        <f>+O40/$P$7</f>
        <v>#DIV/0!</v>
      </c>
    </row>
    <row r="41" spans="1:19" ht="15.75" hidden="1" thickBot="1">
      <c r="A41" s="278" t="s">
        <v>56</v>
      </c>
      <c r="B41" s="27">
        <f>SUM(B36:B40)</f>
        <v>0</v>
      </c>
      <c r="C41" s="279" t="e">
        <f>SUM(C36:C40)</f>
        <v>#DIV/0!</v>
      </c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</row>
    <row r="42" spans="1:19" ht="15.75" thickBot="1">
      <c r="A42" s="2" t="s">
        <v>1</v>
      </c>
      <c r="B42" s="32"/>
      <c r="C42" s="41"/>
      <c r="D42" s="32">
        <f>SUM(D32:D41)</f>
        <v>168518268.90400004</v>
      </c>
      <c r="E42" s="32">
        <f t="shared" ref="E42:R42" si="4">SUM(E32:E41)</f>
        <v>0</v>
      </c>
      <c r="F42" s="32">
        <f t="shared" si="4"/>
        <v>0</v>
      </c>
      <c r="G42" s="32">
        <f t="shared" si="4"/>
        <v>0</v>
      </c>
      <c r="H42" s="32">
        <f t="shared" si="4"/>
        <v>0</v>
      </c>
      <c r="I42" s="32">
        <f t="shared" si="4"/>
        <v>0</v>
      </c>
      <c r="J42" s="32">
        <f t="shared" si="4"/>
        <v>0</v>
      </c>
      <c r="K42" s="32">
        <f t="shared" si="4"/>
        <v>168518268.90400001</v>
      </c>
      <c r="L42" s="32">
        <f t="shared" si="4"/>
        <v>0</v>
      </c>
      <c r="M42" s="32">
        <f t="shared" si="4"/>
        <v>0</v>
      </c>
      <c r="N42" s="32">
        <f t="shared" si="4"/>
        <v>0</v>
      </c>
      <c r="O42" s="32">
        <f>+O32</f>
        <v>34897443.344999999</v>
      </c>
      <c r="P42" s="32">
        <f t="shared" si="4"/>
        <v>0</v>
      </c>
      <c r="Q42" s="32">
        <f t="shared" si="4"/>
        <v>0</v>
      </c>
      <c r="R42" s="32">
        <f t="shared" si="4"/>
        <v>0</v>
      </c>
      <c r="S42" s="32">
        <f>+S32</f>
        <v>110508571.102</v>
      </c>
    </row>
    <row r="43" spans="1:19" ht="15.75" thickBot="1">
      <c r="A43" s="210" t="s">
        <v>67</v>
      </c>
      <c r="B43" s="211"/>
      <c r="C43" s="212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</row>
    <row r="44" spans="1:19" hidden="1">
      <c r="A44" s="3" t="s">
        <v>230</v>
      </c>
      <c r="B44" s="3"/>
      <c r="C44" s="3"/>
      <c r="D44" s="34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hidden="1">
      <c r="A45" s="3" t="s">
        <v>18</v>
      </c>
      <c r="B45" s="42"/>
      <c r="C45" s="3"/>
      <c r="D45" s="21">
        <f>+SUM(E45:K45)</f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idden="1">
      <c r="A46" s="3" t="s">
        <v>19</v>
      </c>
      <c r="B46" s="42"/>
      <c r="C46" s="39"/>
      <c r="D46" s="21">
        <f>+SUM(E46:K46)</f>
        <v>0</v>
      </c>
      <c r="E46" s="27"/>
      <c r="F46" s="27"/>
      <c r="G46" s="27"/>
      <c r="H46" s="214"/>
      <c r="I46" s="214"/>
      <c r="J46" s="29"/>
      <c r="K46" s="214"/>
      <c r="L46" s="29"/>
      <c r="M46" s="29"/>
      <c r="N46" s="29"/>
      <c r="O46" s="29"/>
      <c r="P46" s="29"/>
      <c r="Q46" s="29"/>
      <c r="R46" s="29"/>
      <c r="S46" s="29"/>
    </row>
    <row r="47" spans="1:19" hidden="1">
      <c r="A47" s="3" t="s">
        <v>153</v>
      </c>
      <c r="B47" s="42"/>
      <c r="C47" s="39"/>
      <c r="D47" s="21">
        <f>+SUM(E47:K47)</f>
        <v>0</v>
      </c>
      <c r="E47" s="27"/>
      <c r="F47" s="27"/>
      <c r="G47" s="27"/>
      <c r="H47" s="214"/>
      <c r="I47" s="214"/>
      <c r="J47" s="29"/>
      <c r="K47" s="214"/>
      <c r="L47" s="29"/>
      <c r="M47" s="29"/>
      <c r="N47" s="29"/>
      <c r="O47" s="29"/>
      <c r="P47" s="29"/>
      <c r="Q47" s="29"/>
      <c r="R47" s="29"/>
      <c r="S47" s="29"/>
    </row>
    <row r="48" spans="1:19" hidden="1">
      <c r="A48" s="3" t="s">
        <v>154</v>
      </c>
      <c r="B48" s="42"/>
      <c r="C48" s="39"/>
      <c r="D48" s="21">
        <f>+SUM(E48:K48)</f>
        <v>0</v>
      </c>
      <c r="E48" s="27"/>
      <c r="F48" s="27"/>
      <c r="G48" s="27"/>
      <c r="H48" s="214"/>
      <c r="I48" s="214"/>
      <c r="J48" s="29"/>
      <c r="K48" s="214"/>
      <c r="L48" s="29"/>
      <c r="M48" s="29"/>
      <c r="N48" s="29"/>
      <c r="O48" s="29"/>
      <c r="P48" s="29"/>
      <c r="Q48" s="29"/>
      <c r="R48" s="29"/>
      <c r="S48" s="29"/>
    </row>
    <row r="49" spans="1:253" ht="15.75" hidden="1" thickBot="1">
      <c r="A49" s="3" t="s">
        <v>293</v>
      </c>
      <c r="B49" s="42"/>
      <c r="C49" s="39"/>
      <c r="D49" s="21">
        <f>+SUM(E49:K49)</f>
        <v>0</v>
      </c>
      <c r="E49" s="27"/>
      <c r="F49" s="27"/>
      <c r="G49" s="27"/>
      <c r="H49" s="28"/>
      <c r="I49" s="28"/>
      <c r="J49" s="26"/>
      <c r="K49" s="28"/>
      <c r="L49" s="29"/>
      <c r="M49" s="29"/>
      <c r="N49" s="29"/>
      <c r="O49" s="29"/>
      <c r="P49" s="29"/>
      <c r="Q49" s="29"/>
      <c r="R49" s="29"/>
      <c r="S49" s="29"/>
    </row>
    <row r="50" spans="1:253" ht="15.75" thickBot="1">
      <c r="A50" s="2" t="s">
        <v>20</v>
      </c>
      <c r="B50" s="30"/>
      <c r="C50" s="31"/>
      <c r="D50" s="32">
        <f>SUM(D42:D49)</f>
        <v>168518268.90400004</v>
      </c>
      <c r="E50" s="32">
        <f t="shared" ref="E50:R50" si="5">SUM(E42:E49)</f>
        <v>0</v>
      </c>
      <c r="F50" s="32">
        <f t="shared" si="5"/>
        <v>0</v>
      </c>
      <c r="G50" s="32">
        <f t="shared" si="5"/>
        <v>0</v>
      </c>
      <c r="H50" s="32">
        <f t="shared" si="5"/>
        <v>0</v>
      </c>
      <c r="I50" s="32">
        <f t="shared" si="5"/>
        <v>0</v>
      </c>
      <c r="J50" s="32">
        <f t="shared" si="5"/>
        <v>0</v>
      </c>
      <c r="K50" s="32">
        <f t="shared" si="5"/>
        <v>168518268.90400001</v>
      </c>
      <c r="L50" s="32">
        <f t="shared" si="5"/>
        <v>0</v>
      </c>
      <c r="M50" s="32">
        <f t="shared" si="5"/>
        <v>0</v>
      </c>
      <c r="N50" s="32">
        <f t="shared" si="5"/>
        <v>0</v>
      </c>
      <c r="O50" s="32">
        <f>+O32</f>
        <v>34897443.344999999</v>
      </c>
      <c r="P50" s="32">
        <f t="shared" si="5"/>
        <v>0</v>
      </c>
      <c r="Q50" s="32">
        <f t="shared" si="5"/>
        <v>0</v>
      </c>
      <c r="R50" s="32">
        <f t="shared" si="5"/>
        <v>0</v>
      </c>
      <c r="S50" s="32">
        <f>+S32</f>
        <v>110508571.102</v>
      </c>
    </row>
    <row r="51" spans="1:253">
      <c r="K51" s="241"/>
      <c r="L51" s="8"/>
    </row>
    <row r="52" spans="1:253">
      <c r="C52" s="43"/>
    </row>
    <row r="53" spans="1:253" s="8" customFormat="1" ht="18.75" hidden="1">
      <c r="A53" s="128" t="s">
        <v>22</v>
      </c>
      <c r="B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</row>
    <row r="54" spans="1:253" s="8" customFormat="1" hidden="1">
      <c r="A54" s="7" t="s">
        <v>21</v>
      </c>
      <c r="B54" s="129" t="e">
        <f>+'RLI AT2018'!#REF!</f>
        <v>#REF!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</row>
    <row r="55" spans="1:253" s="8" customFormat="1" hidden="1">
      <c r="A55" s="7" t="s">
        <v>23</v>
      </c>
      <c r="B55" s="129">
        <f>-L45</f>
        <v>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</row>
    <row r="56" spans="1:253" s="8" customFormat="1" hidden="1">
      <c r="A56" s="7" t="s">
        <v>29</v>
      </c>
      <c r="B56" s="129">
        <f>-F26</f>
        <v>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</row>
    <row r="57" spans="1:253" s="8" customFormat="1" hidden="1">
      <c r="A57" s="7" t="s">
        <v>24</v>
      </c>
      <c r="B57" s="129">
        <f>+G26</f>
        <v>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</row>
    <row r="58" spans="1:253" s="8" customFormat="1" hidden="1">
      <c r="A58" s="7" t="s">
        <v>25</v>
      </c>
      <c r="B58" s="129">
        <f>-K26</f>
        <v>83728472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</row>
    <row r="59" spans="1:253" s="8" customFormat="1" hidden="1">
      <c r="A59" s="7" t="s">
        <v>26</v>
      </c>
      <c r="B59" s="129" t="e">
        <f>SUM(B54:B58)</f>
        <v>#REF!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</row>
    <row r="60" spans="1:253" hidden="1">
      <c r="A60" s="7" t="s">
        <v>27</v>
      </c>
      <c r="B60" s="129" t="e">
        <f>+'RLI AT2018'!#REF!</f>
        <v>#REF!</v>
      </c>
    </row>
    <row r="61" spans="1:253" hidden="1"/>
    <row r="62" spans="1:253" ht="18.75" hidden="1">
      <c r="A62" s="128" t="s">
        <v>28</v>
      </c>
    </row>
    <row r="63" spans="1:253" hidden="1">
      <c r="A63" s="7" t="s">
        <v>21</v>
      </c>
      <c r="B63" s="129" t="e">
        <f>+'RLI AT2018'!#REF!</f>
        <v>#REF!</v>
      </c>
    </row>
    <row r="64" spans="1:253" hidden="1">
      <c r="A64" s="7" t="s">
        <v>23</v>
      </c>
      <c r="B64" s="129"/>
    </row>
    <row r="65" spans="1:253" hidden="1">
      <c r="A65" s="7" t="s">
        <v>29</v>
      </c>
      <c r="B65" s="129">
        <f>-F31</f>
        <v>0</v>
      </c>
    </row>
    <row r="66" spans="1:253" hidden="1">
      <c r="A66" s="7" t="s">
        <v>24</v>
      </c>
      <c r="B66" s="129">
        <f>+G51</f>
        <v>0</v>
      </c>
    </row>
    <row r="67" spans="1:253" s="8" customFormat="1" hidden="1">
      <c r="A67" s="7" t="s">
        <v>25</v>
      </c>
      <c r="B67" s="129">
        <f>+B58</f>
        <v>83728472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</row>
    <row r="68" spans="1:253" hidden="1">
      <c r="A68" s="7" t="s">
        <v>26</v>
      </c>
      <c r="B68" s="129" t="e">
        <f>SUM(B63:B67)</f>
        <v>#REF!</v>
      </c>
    </row>
    <row r="69" spans="1:253" hidden="1">
      <c r="A69" s="7" t="s">
        <v>27</v>
      </c>
      <c r="B69" s="129" t="e">
        <f>+'RLI AT2018'!#REF!</f>
        <v>#REF!</v>
      </c>
    </row>
    <row r="70" spans="1:253" hidden="1"/>
    <row r="71" spans="1:253" hidden="1"/>
    <row r="72" spans="1:253" hidden="1"/>
  </sheetData>
  <mergeCells count="14">
    <mergeCell ref="S3:S8"/>
    <mergeCell ref="G4:G8"/>
    <mergeCell ref="H4:K4"/>
    <mergeCell ref="L4:N6"/>
    <mergeCell ref="O4:Q6"/>
    <mergeCell ref="H5:H8"/>
    <mergeCell ref="I5:K6"/>
    <mergeCell ref="M8:N8"/>
    <mergeCell ref="R3:R8"/>
    <mergeCell ref="D3:D8"/>
    <mergeCell ref="E3:E8"/>
    <mergeCell ref="F3:F8"/>
    <mergeCell ref="G3:K3"/>
    <mergeCell ref="L3:Q3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V4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39" sqref="M39:N39"/>
    </sheetView>
  </sheetViews>
  <sheetFormatPr baseColWidth="10" defaultRowHeight="15"/>
  <cols>
    <col min="5" max="5" width="14.140625" bestFit="1" customWidth="1"/>
    <col min="6" max="6" width="12.7109375" bestFit="1" customWidth="1"/>
    <col min="7" max="7" width="13" customWidth="1"/>
    <col min="8" max="8" width="15.140625" customWidth="1"/>
    <col min="10" max="10" width="13" customWidth="1"/>
    <col min="11" max="11" width="15" customWidth="1"/>
    <col min="13" max="14" width="15.28515625" customWidth="1"/>
    <col min="263" max="263" width="14.140625" bestFit="1" customWidth="1"/>
    <col min="264" max="264" width="12.7109375" bestFit="1" customWidth="1"/>
    <col min="265" max="265" width="13" customWidth="1"/>
    <col min="266" max="266" width="15.140625" customWidth="1"/>
    <col min="268" max="268" width="13" customWidth="1"/>
    <col min="269" max="269" width="15" customWidth="1"/>
    <col min="271" max="272" width="15.28515625" customWidth="1"/>
    <col min="519" max="519" width="14.140625" bestFit="1" customWidth="1"/>
    <col min="520" max="520" width="12.7109375" bestFit="1" customWidth="1"/>
    <col min="521" max="521" width="13" customWidth="1"/>
    <col min="522" max="522" width="15.140625" customWidth="1"/>
    <col min="524" max="524" width="13" customWidth="1"/>
    <col min="525" max="525" width="15" customWidth="1"/>
    <col min="527" max="528" width="15.28515625" customWidth="1"/>
    <col min="775" max="775" width="14.140625" bestFit="1" customWidth="1"/>
    <col min="776" max="776" width="12.7109375" bestFit="1" customWidth="1"/>
    <col min="777" max="777" width="13" customWidth="1"/>
    <col min="778" max="778" width="15.140625" customWidth="1"/>
    <col min="780" max="780" width="13" customWidth="1"/>
    <col min="781" max="781" width="15" customWidth="1"/>
    <col min="783" max="784" width="15.28515625" customWidth="1"/>
    <col min="1031" max="1031" width="14.140625" bestFit="1" customWidth="1"/>
    <col min="1032" max="1032" width="12.7109375" bestFit="1" customWidth="1"/>
    <col min="1033" max="1033" width="13" customWidth="1"/>
    <col min="1034" max="1034" width="15.140625" customWidth="1"/>
    <col min="1036" max="1036" width="13" customWidth="1"/>
    <col min="1037" max="1037" width="15" customWidth="1"/>
    <col min="1039" max="1040" width="15.28515625" customWidth="1"/>
    <col min="1287" max="1287" width="14.140625" bestFit="1" customWidth="1"/>
    <col min="1288" max="1288" width="12.7109375" bestFit="1" customWidth="1"/>
    <col min="1289" max="1289" width="13" customWidth="1"/>
    <col min="1290" max="1290" width="15.140625" customWidth="1"/>
    <col min="1292" max="1292" width="13" customWidth="1"/>
    <col min="1293" max="1293" width="15" customWidth="1"/>
    <col min="1295" max="1296" width="15.28515625" customWidth="1"/>
    <col min="1543" max="1543" width="14.140625" bestFit="1" customWidth="1"/>
    <col min="1544" max="1544" width="12.7109375" bestFit="1" customWidth="1"/>
    <col min="1545" max="1545" width="13" customWidth="1"/>
    <col min="1546" max="1546" width="15.140625" customWidth="1"/>
    <col min="1548" max="1548" width="13" customWidth="1"/>
    <col min="1549" max="1549" width="15" customWidth="1"/>
    <col min="1551" max="1552" width="15.28515625" customWidth="1"/>
    <col min="1799" max="1799" width="14.140625" bestFit="1" customWidth="1"/>
    <col min="1800" max="1800" width="12.7109375" bestFit="1" customWidth="1"/>
    <col min="1801" max="1801" width="13" customWidth="1"/>
    <col min="1802" max="1802" width="15.140625" customWidth="1"/>
    <col min="1804" max="1804" width="13" customWidth="1"/>
    <col min="1805" max="1805" width="15" customWidth="1"/>
    <col min="1807" max="1808" width="15.28515625" customWidth="1"/>
    <col min="2055" max="2055" width="14.140625" bestFit="1" customWidth="1"/>
    <col min="2056" max="2056" width="12.7109375" bestFit="1" customWidth="1"/>
    <col min="2057" max="2057" width="13" customWidth="1"/>
    <col min="2058" max="2058" width="15.140625" customWidth="1"/>
    <col min="2060" max="2060" width="13" customWidth="1"/>
    <col min="2061" max="2061" width="15" customWidth="1"/>
    <col min="2063" max="2064" width="15.28515625" customWidth="1"/>
    <col min="2311" max="2311" width="14.140625" bestFit="1" customWidth="1"/>
    <col min="2312" max="2312" width="12.7109375" bestFit="1" customWidth="1"/>
    <col min="2313" max="2313" width="13" customWidth="1"/>
    <col min="2314" max="2314" width="15.140625" customWidth="1"/>
    <col min="2316" max="2316" width="13" customWidth="1"/>
    <col min="2317" max="2317" width="15" customWidth="1"/>
    <col min="2319" max="2320" width="15.28515625" customWidth="1"/>
    <col min="2567" max="2567" width="14.140625" bestFit="1" customWidth="1"/>
    <col min="2568" max="2568" width="12.7109375" bestFit="1" customWidth="1"/>
    <col min="2569" max="2569" width="13" customWidth="1"/>
    <col min="2570" max="2570" width="15.140625" customWidth="1"/>
    <col min="2572" max="2572" width="13" customWidth="1"/>
    <col min="2573" max="2573" width="15" customWidth="1"/>
    <col min="2575" max="2576" width="15.28515625" customWidth="1"/>
    <col min="2823" max="2823" width="14.140625" bestFit="1" customWidth="1"/>
    <col min="2824" max="2824" width="12.7109375" bestFit="1" customWidth="1"/>
    <col min="2825" max="2825" width="13" customWidth="1"/>
    <col min="2826" max="2826" width="15.140625" customWidth="1"/>
    <col min="2828" max="2828" width="13" customWidth="1"/>
    <col min="2829" max="2829" width="15" customWidth="1"/>
    <col min="2831" max="2832" width="15.28515625" customWidth="1"/>
    <col min="3079" max="3079" width="14.140625" bestFit="1" customWidth="1"/>
    <col min="3080" max="3080" width="12.7109375" bestFit="1" customWidth="1"/>
    <col min="3081" max="3081" width="13" customWidth="1"/>
    <col min="3082" max="3082" width="15.140625" customWidth="1"/>
    <col min="3084" max="3084" width="13" customWidth="1"/>
    <col min="3085" max="3085" width="15" customWidth="1"/>
    <col min="3087" max="3088" width="15.28515625" customWidth="1"/>
    <col min="3335" max="3335" width="14.140625" bestFit="1" customWidth="1"/>
    <col min="3336" max="3336" width="12.7109375" bestFit="1" customWidth="1"/>
    <col min="3337" max="3337" width="13" customWidth="1"/>
    <col min="3338" max="3338" width="15.140625" customWidth="1"/>
    <col min="3340" max="3340" width="13" customWidth="1"/>
    <col min="3341" max="3341" width="15" customWidth="1"/>
    <col min="3343" max="3344" width="15.28515625" customWidth="1"/>
    <col min="3591" max="3591" width="14.140625" bestFit="1" customWidth="1"/>
    <col min="3592" max="3592" width="12.7109375" bestFit="1" customWidth="1"/>
    <col min="3593" max="3593" width="13" customWidth="1"/>
    <col min="3594" max="3594" width="15.140625" customWidth="1"/>
    <col min="3596" max="3596" width="13" customWidth="1"/>
    <col min="3597" max="3597" width="15" customWidth="1"/>
    <col min="3599" max="3600" width="15.28515625" customWidth="1"/>
    <col min="3847" max="3847" width="14.140625" bestFit="1" customWidth="1"/>
    <col min="3848" max="3848" width="12.7109375" bestFit="1" customWidth="1"/>
    <col min="3849" max="3849" width="13" customWidth="1"/>
    <col min="3850" max="3850" width="15.140625" customWidth="1"/>
    <col min="3852" max="3852" width="13" customWidth="1"/>
    <col min="3853" max="3853" width="15" customWidth="1"/>
    <col min="3855" max="3856" width="15.28515625" customWidth="1"/>
    <col min="4103" max="4103" width="14.140625" bestFit="1" customWidth="1"/>
    <col min="4104" max="4104" width="12.7109375" bestFit="1" customWidth="1"/>
    <col min="4105" max="4105" width="13" customWidth="1"/>
    <col min="4106" max="4106" width="15.140625" customWidth="1"/>
    <col min="4108" max="4108" width="13" customWidth="1"/>
    <col min="4109" max="4109" width="15" customWidth="1"/>
    <col min="4111" max="4112" width="15.28515625" customWidth="1"/>
    <col min="4359" max="4359" width="14.140625" bestFit="1" customWidth="1"/>
    <col min="4360" max="4360" width="12.7109375" bestFit="1" customWidth="1"/>
    <col min="4361" max="4361" width="13" customWidth="1"/>
    <col min="4362" max="4362" width="15.140625" customWidth="1"/>
    <col min="4364" max="4364" width="13" customWidth="1"/>
    <col min="4365" max="4365" width="15" customWidth="1"/>
    <col min="4367" max="4368" width="15.28515625" customWidth="1"/>
    <col min="4615" max="4615" width="14.140625" bestFit="1" customWidth="1"/>
    <col min="4616" max="4616" width="12.7109375" bestFit="1" customWidth="1"/>
    <col min="4617" max="4617" width="13" customWidth="1"/>
    <col min="4618" max="4618" width="15.140625" customWidth="1"/>
    <col min="4620" max="4620" width="13" customWidth="1"/>
    <col min="4621" max="4621" width="15" customWidth="1"/>
    <col min="4623" max="4624" width="15.28515625" customWidth="1"/>
    <col min="4871" max="4871" width="14.140625" bestFit="1" customWidth="1"/>
    <col min="4872" max="4872" width="12.7109375" bestFit="1" customWidth="1"/>
    <col min="4873" max="4873" width="13" customWidth="1"/>
    <col min="4874" max="4874" width="15.140625" customWidth="1"/>
    <col min="4876" max="4876" width="13" customWidth="1"/>
    <col min="4877" max="4877" width="15" customWidth="1"/>
    <col min="4879" max="4880" width="15.28515625" customWidth="1"/>
    <col min="5127" max="5127" width="14.140625" bestFit="1" customWidth="1"/>
    <col min="5128" max="5128" width="12.7109375" bestFit="1" customWidth="1"/>
    <col min="5129" max="5129" width="13" customWidth="1"/>
    <col min="5130" max="5130" width="15.140625" customWidth="1"/>
    <col min="5132" max="5132" width="13" customWidth="1"/>
    <col min="5133" max="5133" width="15" customWidth="1"/>
    <col min="5135" max="5136" width="15.28515625" customWidth="1"/>
    <col min="5383" max="5383" width="14.140625" bestFit="1" customWidth="1"/>
    <col min="5384" max="5384" width="12.7109375" bestFit="1" customWidth="1"/>
    <col min="5385" max="5385" width="13" customWidth="1"/>
    <col min="5386" max="5386" width="15.140625" customWidth="1"/>
    <col min="5388" max="5388" width="13" customWidth="1"/>
    <col min="5389" max="5389" width="15" customWidth="1"/>
    <col min="5391" max="5392" width="15.28515625" customWidth="1"/>
    <col min="5639" max="5639" width="14.140625" bestFit="1" customWidth="1"/>
    <col min="5640" max="5640" width="12.7109375" bestFit="1" customWidth="1"/>
    <col min="5641" max="5641" width="13" customWidth="1"/>
    <col min="5642" max="5642" width="15.140625" customWidth="1"/>
    <col min="5644" max="5644" width="13" customWidth="1"/>
    <col min="5645" max="5645" width="15" customWidth="1"/>
    <col min="5647" max="5648" width="15.28515625" customWidth="1"/>
    <col min="5895" max="5895" width="14.140625" bestFit="1" customWidth="1"/>
    <col min="5896" max="5896" width="12.7109375" bestFit="1" customWidth="1"/>
    <col min="5897" max="5897" width="13" customWidth="1"/>
    <col min="5898" max="5898" width="15.140625" customWidth="1"/>
    <col min="5900" max="5900" width="13" customWidth="1"/>
    <col min="5901" max="5901" width="15" customWidth="1"/>
    <col min="5903" max="5904" width="15.28515625" customWidth="1"/>
    <col min="6151" max="6151" width="14.140625" bestFit="1" customWidth="1"/>
    <col min="6152" max="6152" width="12.7109375" bestFit="1" customWidth="1"/>
    <col min="6153" max="6153" width="13" customWidth="1"/>
    <col min="6154" max="6154" width="15.140625" customWidth="1"/>
    <col min="6156" max="6156" width="13" customWidth="1"/>
    <col min="6157" max="6157" width="15" customWidth="1"/>
    <col min="6159" max="6160" width="15.28515625" customWidth="1"/>
    <col min="6407" max="6407" width="14.140625" bestFit="1" customWidth="1"/>
    <col min="6408" max="6408" width="12.7109375" bestFit="1" customWidth="1"/>
    <col min="6409" max="6409" width="13" customWidth="1"/>
    <col min="6410" max="6410" width="15.140625" customWidth="1"/>
    <col min="6412" max="6412" width="13" customWidth="1"/>
    <col min="6413" max="6413" width="15" customWidth="1"/>
    <col min="6415" max="6416" width="15.28515625" customWidth="1"/>
    <col min="6663" max="6663" width="14.140625" bestFit="1" customWidth="1"/>
    <col min="6664" max="6664" width="12.7109375" bestFit="1" customWidth="1"/>
    <col min="6665" max="6665" width="13" customWidth="1"/>
    <col min="6666" max="6666" width="15.140625" customWidth="1"/>
    <col min="6668" max="6668" width="13" customWidth="1"/>
    <col min="6669" max="6669" width="15" customWidth="1"/>
    <col min="6671" max="6672" width="15.28515625" customWidth="1"/>
    <col min="6919" max="6919" width="14.140625" bestFit="1" customWidth="1"/>
    <col min="6920" max="6920" width="12.7109375" bestFit="1" customWidth="1"/>
    <col min="6921" max="6921" width="13" customWidth="1"/>
    <col min="6922" max="6922" width="15.140625" customWidth="1"/>
    <col min="6924" max="6924" width="13" customWidth="1"/>
    <col min="6925" max="6925" width="15" customWidth="1"/>
    <col min="6927" max="6928" width="15.28515625" customWidth="1"/>
    <col min="7175" max="7175" width="14.140625" bestFit="1" customWidth="1"/>
    <col min="7176" max="7176" width="12.7109375" bestFit="1" customWidth="1"/>
    <col min="7177" max="7177" width="13" customWidth="1"/>
    <col min="7178" max="7178" width="15.140625" customWidth="1"/>
    <col min="7180" max="7180" width="13" customWidth="1"/>
    <col min="7181" max="7181" width="15" customWidth="1"/>
    <col min="7183" max="7184" width="15.28515625" customWidth="1"/>
    <col min="7431" max="7431" width="14.140625" bestFit="1" customWidth="1"/>
    <col min="7432" max="7432" width="12.7109375" bestFit="1" customWidth="1"/>
    <col min="7433" max="7433" width="13" customWidth="1"/>
    <col min="7434" max="7434" width="15.140625" customWidth="1"/>
    <col min="7436" max="7436" width="13" customWidth="1"/>
    <col min="7437" max="7437" width="15" customWidth="1"/>
    <col min="7439" max="7440" width="15.28515625" customWidth="1"/>
    <col min="7687" max="7687" width="14.140625" bestFit="1" customWidth="1"/>
    <col min="7688" max="7688" width="12.7109375" bestFit="1" customWidth="1"/>
    <col min="7689" max="7689" width="13" customWidth="1"/>
    <col min="7690" max="7690" width="15.140625" customWidth="1"/>
    <col min="7692" max="7692" width="13" customWidth="1"/>
    <col min="7693" max="7693" width="15" customWidth="1"/>
    <col min="7695" max="7696" width="15.28515625" customWidth="1"/>
    <col min="7943" max="7943" width="14.140625" bestFit="1" customWidth="1"/>
    <col min="7944" max="7944" width="12.7109375" bestFit="1" customWidth="1"/>
    <col min="7945" max="7945" width="13" customWidth="1"/>
    <col min="7946" max="7946" width="15.140625" customWidth="1"/>
    <col min="7948" max="7948" width="13" customWidth="1"/>
    <col min="7949" max="7949" width="15" customWidth="1"/>
    <col min="7951" max="7952" width="15.28515625" customWidth="1"/>
    <col min="8199" max="8199" width="14.140625" bestFit="1" customWidth="1"/>
    <col min="8200" max="8200" width="12.7109375" bestFit="1" customWidth="1"/>
    <col min="8201" max="8201" width="13" customWidth="1"/>
    <col min="8202" max="8202" width="15.140625" customWidth="1"/>
    <col min="8204" max="8204" width="13" customWidth="1"/>
    <col min="8205" max="8205" width="15" customWidth="1"/>
    <col min="8207" max="8208" width="15.28515625" customWidth="1"/>
    <col min="8455" max="8455" width="14.140625" bestFit="1" customWidth="1"/>
    <col min="8456" max="8456" width="12.7109375" bestFit="1" customWidth="1"/>
    <col min="8457" max="8457" width="13" customWidth="1"/>
    <col min="8458" max="8458" width="15.140625" customWidth="1"/>
    <col min="8460" max="8460" width="13" customWidth="1"/>
    <col min="8461" max="8461" width="15" customWidth="1"/>
    <col min="8463" max="8464" width="15.28515625" customWidth="1"/>
    <col min="8711" max="8711" width="14.140625" bestFit="1" customWidth="1"/>
    <col min="8712" max="8712" width="12.7109375" bestFit="1" customWidth="1"/>
    <col min="8713" max="8713" width="13" customWidth="1"/>
    <col min="8714" max="8714" width="15.140625" customWidth="1"/>
    <col min="8716" max="8716" width="13" customWidth="1"/>
    <col min="8717" max="8717" width="15" customWidth="1"/>
    <col min="8719" max="8720" width="15.28515625" customWidth="1"/>
    <col min="8967" max="8967" width="14.140625" bestFit="1" customWidth="1"/>
    <col min="8968" max="8968" width="12.7109375" bestFit="1" customWidth="1"/>
    <col min="8969" max="8969" width="13" customWidth="1"/>
    <col min="8970" max="8970" width="15.140625" customWidth="1"/>
    <col min="8972" max="8972" width="13" customWidth="1"/>
    <col min="8973" max="8973" width="15" customWidth="1"/>
    <col min="8975" max="8976" width="15.28515625" customWidth="1"/>
    <col min="9223" max="9223" width="14.140625" bestFit="1" customWidth="1"/>
    <col min="9224" max="9224" width="12.7109375" bestFit="1" customWidth="1"/>
    <col min="9225" max="9225" width="13" customWidth="1"/>
    <col min="9226" max="9226" width="15.140625" customWidth="1"/>
    <col min="9228" max="9228" width="13" customWidth="1"/>
    <col min="9229" max="9229" width="15" customWidth="1"/>
    <col min="9231" max="9232" width="15.28515625" customWidth="1"/>
    <col min="9479" max="9479" width="14.140625" bestFit="1" customWidth="1"/>
    <col min="9480" max="9480" width="12.7109375" bestFit="1" customWidth="1"/>
    <col min="9481" max="9481" width="13" customWidth="1"/>
    <col min="9482" max="9482" width="15.140625" customWidth="1"/>
    <col min="9484" max="9484" width="13" customWidth="1"/>
    <col min="9485" max="9485" width="15" customWidth="1"/>
    <col min="9487" max="9488" width="15.28515625" customWidth="1"/>
    <col min="9735" max="9735" width="14.140625" bestFit="1" customWidth="1"/>
    <col min="9736" max="9736" width="12.7109375" bestFit="1" customWidth="1"/>
    <col min="9737" max="9737" width="13" customWidth="1"/>
    <col min="9738" max="9738" width="15.140625" customWidth="1"/>
    <col min="9740" max="9740" width="13" customWidth="1"/>
    <col min="9741" max="9741" width="15" customWidth="1"/>
    <col min="9743" max="9744" width="15.28515625" customWidth="1"/>
    <col min="9991" max="9991" width="14.140625" bestFit="1" customWidth="1"/>
    <col min="9992" max="9992" width="12.7109375" bestFit="1" customWidth="1"/>
    <col min="9993" max="9993" width="13" customWidth="1"/>
    <col min="9994" max="9994" width="15.140625" customWidth="1"/>
    <col min="9996" max="9996" width="13" customWidth="1"/>
    <col min="9997" max="9997" width="15" customWidth="1"/>
    <col min="9999" max="10000" width="15.28515625" customWidth="1"/>
    <col min="10247" max="10247" width="14.140625" bestFit="1" customWidth="1"/>
    <col min="10248" max="10248" width="12.7109375" bestFit="1" customWidth="1"/>
    <col min="10249" max="10249" width="13" customWidth="1"/>
    <col min="10250" max="10250" width="15.140625" customWidth="1"/>
    <col min="10252" max="10252" width="13" customWidth="1"/>
    <col min="10253" max="10253" width="15" customWidth="1"/>
    <col min="10255" max="10256" width="15.28515625" customWidth="1"/>
    <col min="10503" max="10503" width="14.140625" bestFit="1" customWidth="1"/>
    <col min="10504" max="10504" width="12.7109375" bestFit="1" customWidth="1"/>
    <col min="10505" max="10505" width="13" customWidth="1"/>
    <col min="10506" max="10506" width="15.140625" customWidth="1"/>
    <col min="10508" max="10508" width="13" customWidth="1"/>
    <col min="10509" max="10509" width="15" customWidth="1"/>
    <col min="10511" max="10512" width="15.28515625" customWidth="1"/>
    <col min="10759" max="10759" width="14.140625" bestFit="1" customWidth="1"/>
    <col min="10760" max="10760" width="12.7109375" bestFit="1" customWidth="1"/>
    <col min="10761" max="10761" width="13" customWidth="1"/>
    <col min="10762" max="10762" width="15.140625" customWidth="1"/>
    <col min="10764" max="10764" width="13" customWidth="1"/>
    <col min="10765" max="10765" width="15" customWidth="1"/>
    <col min="10767" max="10768" width="15.28515625" customWidth="1"/>
    <col min="11015" max="11015" width="14.140625" bestFit="1" customWidth="1"/>
    <col min="11016" max="11016" width="12.7109375" bestFit="1" customWidth="1"/>
    <col min="11017" max="11017" width="13" customWidth="1"/>
    <col min="11018" max="11018" width="15.140625" customWidth="1"/>
    <col min="11020" max="11020" width="13" customWidth="1"/>
    <col min="11021" max="11021" width="15" customWidth="1"/>
    <col min="11023" max="11024" width="15.28515625" customWidth="1"/>
    <col min="11271" max="11271" width="14.140625" bestFit="1" customWidth="1"/>
    <col min="11272" max="11272" width="12.7109375" bestFit="1" customWidth="1"/>
    <col min="11273" max="11273" width="13" customWidth="1"/>
    <col min="11274" max="11274" width="15.140625" customWidth="1"/>
    <col min="11276" max="11276" width="13" customWidth="1"/>
    <col min="11277" max="11277" width="15" customWidth="1"/>
    <col min="11279" max="11280" width="15.28515625" customWidth="1"/>
    <col min="11527" max="11527" width="14.140625" bestFit="1" customWidth="1"/>
    <col min="11528" max="11528" width="12.7109375" bestFit="1" customWidth="1"/>
    <col min="11529" max="11529" width="13" customWidth="1"/>
    <col min="11530" max="11530" width="15.140625" customWidth="1"/>
    <col min="11532" max="11532" width="13" customWidth="1"/>
    <col min="11533" max="11533" width="15" customWidth="1"/>
    <col min="11535" max="11536" width="15.28515625" customWidth="1"/>
    <col min="11783" max="11783" width="14.140625" bestFit="1" customWidth="1"/>
    <col min="11784" max="11784" width="12.7109375" bestFit="1" customWidth="1"/>
    <col min="11785" max="11785" width="13" customWidth="1"/>
    <col min="11786" max="11786" width="15.140625" customWidth="1"/>
    <col min="11788" max="11788" width="13" customWidth="1"/>
    <col min="11789" max="11789" width="15" customWidth="1"/>
    <col min="11791" max="11792" width="15.28515625" customWidth="1"/>
    <col min="12039" max="12039" width="14.140625" bestFit="1" customWidth="1"/>
    <col min="12040" max="12040" width="12.7109375" bestFit="1" customWidth="1"/>
    <col min="12041" max="12041" width="13" customWidth="1"/>
    <col min="12042" max="12042" width="15.140625" customWidth="1"/>
    <col min="12044" max="12044" width="13" customWidth="1"/>
    <col min="12045" max="12045" width="15" customWidth="1"/>
    <col min="12047" max="12048" width="15.28515625" customWidth="1"/>
    <col min="12295" max="12295" width="14.140625" bestFit="1" customWidth="1"/>
    <col min="12296" max="12296" width="12.7109375" bestFit="1" customWidth="1"/>
    <col min="12297" max="12297" width="13" customWidth="1"/>
    <col min="12298" max="12298" width="15.140625" customWidth="1"/>
    <col min="12300" max="12300" width="13" customWidth="1"/>
    <col min="12301" max="12301" width="15" customWidth="1"/>
    <col min="12303" max="12304" width="15.28515625" customWidth="1"/>
    <col min="12551" max="12551" width="14.140625" bestFit="1" customWidth="1"/>
    <col min="12552" max="12552" width="12.7109375" bestFit="1" customWidth="1"/>
    <col min="12553" max="12553" width="13" customWidth="1"/>
    <col min="12554" max="12554" width="15.140625" customWidth="1"/>
    <col min="12556" max="12556" width="13" customWidth="1"/>
    <col min="12557" max="12557" width="15" customWidth="1"/>
    <col min="12559" max="12560" width="15.28515625" customWidth="1"/>
    <col min="12807" max="12807" width="14.140625" bestFit="1" customWidth="1"/>
    <col min="12808" max="12808" width="12.7109375" bestFit="1" customWidth="1"/>
    <col min="12809" max="12809" width="13" customWidth="1"/>
    <col min="12810" max="12810" width="15.140625" customWidth="1"/>
    <col min="12812" max="12812" width="13" customWidth="1"/>
    <col min="12813" max="12813" width="15" customWidth="1"/>
    <col min="12815" max="12816" width="15.28515625" customWidth="1"/>
    <col min="13063" max="13063" width="14.140625" bestFit="1" customWidth="1"/>
    <col min="13064" max="13064" width="12.7109375" bestFit="1" customWidth="1"/>
    <col min="13065" max="13065" width="13" customWidth="1"/>
    <col min="13066" max="13066" width="15.140625" customWidth="1"/>
    <col min="13068" max="13068" width="13" customWidth="1"/>
    <col min="13069" max="13069" width="15" customWidth="1"/>
    <col min="13071" max="13072" width="15.28515625" customWidth="1"/>
    <col min="13319" max="13319" width="14.140625" bestFit="1" customWidth="1"/>
    <col min="13320" max="13320" width="12.7109375" bestFit="1" customWidth="1"/>
    <col min="13321" max="13321" width="13" customWidth="1"/>
    <col min="13322" max="13322" width="15.140625" customWidth="1"/>
    <col min="13324" max="13324" width="13" customWidth="1"/>
    <col min="13325" max="13325" width="15" customWidth="1"/>
    <col min="13327" max="13328" width="15.28515625" customWidth="1"/>
    <col min="13575" max="13575" width="14.140625" bestFit="1" customWidth="1"/>
    <col min="13576" max="13576" width="12.7109375" bestFit="1" customWidth="1"/>
    <col min="13577" max="13577" width="13" customWidth="1"/>
    <col min="13578" max="13578" width="15.140625" customWidth="1"/>
    <col min="13580" max="13580" width="13" customWidth="1"/>
    <col min="13581" max="13581" width="15" customWidth="1"/>
    <col min="13583" max="13584" width="15.28515625" customWidth="1"/>
    <col min="13831" max="13831" width="14.140625" bestFit="1" customWidth="1"/>
    <col min="13832" max="13832" width="12.7109375" bestFit="1" customWidth="1"/>
    <col min="13833" max="13833" width="13" customWidth="1"/>
    <col min="13834" max="13834" width="15.140625" customWidth="1"/>
    <col min="13836" max="13836" width="13" customWidth="1"/>
    <col min="13837" max="13837" width="15" customWidth="1"/>
    <col min="13839" max="13840" width="15.28515625" customWidth="1"/>
    <col min="14087" max="14087" width="14.140625" bestFit="1" customWidth="1"/>
    <col min="14088" max="14088" width="12.7109375" bestFit="1" customWidth="1"/>
    <col min="14089" max="14089" width="13" customWidth="1"/>
    <col min="14090" max="14090" width="15.140625" customWidth="1"/>
    <col min="14092" max="14092" width="13" customWidth="1"/>
    <col min="14093" max="14093" width="15" customWidth="1"/>
    <col min="14095" max="14096" width="15.28515625" customWidth="1"/>
    <col min="14343" max="14343" width="14.140625" bestFit="1" customWidth="1"/>
    <col min="14344" max="14344" width="12.7109375" bestFit="1" customWidth="1"/>
    <col min="14345" max="14345" width="13" customWidth="1"/>
    <col min="14346" max="14346" width="15.140625" customWidth="1"/>
    <col min="14348" max="14348" width="13" customWidth="1"/>
    <col min="14349" max="14349" width="15" customWidth="1"/>
    <col min="14351" max="14352" width="15.28515625" customWidth="1"/>
    <col min="14599" max="14599" width="14.140625" bestFit="1" customWidth="1"/>
    <col min="14600" max="14600" width="12.7109375" bestFit="1" customWidth="1"/>
    <col min="14601" max="14601" width="13" customWidth="1"/>
    <col min="14602" max="14602" width="15.140625" customWidth="1"/>
    <col min="14604" max="14604" width="13" customWidth="1"/>
    <col min="14605" max="14605" width="15" customWidth="1"/>
    <col min="14607" max="14608" width="15.28515625" customWidth="1"/>
    <col min="14855" max="14855" width="14.140625" bestFit="1" customWidth="1"/>
    <col min="14856" max="14856" width="12.7109375" bestFit="1" customWidth="1"/>
    <col min="14857" max="14857" width="13" customWidth="1"/>
    <col min="14858" max="14858" width="15.140625" customWidth="1"/>
    <col min="14860" max="14860" width="13" customWidth="1"/>
    <col min="14861" max="14861" width="15" customWidth="1"/>
    <col min="14863" max="14864" width="15.28515625" customWidth="1"/>
    <col min="15111" max="15111" width="14.140625" bestFit="1" customWidth="1"/>
    <col min="15112" max="15112" width="12.7109375" bestFit="1" customWidth="1"/>
    <col min="15113" max="15113" width="13" customWidth="1"/>
    <col min="15114" max="15114" width="15.140625" customWidth="1"/>
    <col min="15116" max="15116" width="13" customWidth="1"/>
    <col min="15117" max="15117" width="15" customWidth="1"/>
    <col min="15119" max="15120" width="15.28515625" customWidth="1"/>
    <col min="15367" max="15367" width="14.140625" bestFit="1" customWidth="1"/>
    <col min="15368" max="15368" width="12.7109375" bestFit="1" customWidth="1"/>
    <col min="15369" max="15369" width="13" customWidth="1"/>
    <col min="15370" max="15370" width="15.140625" customWidth="1"/>
    <col min="15372" max="15372" width="13" customWidth="1"/>
    <col min="15373" max="15373" width="15" customWidth="1"/>
    <col min="15375" max="15376" width="15.28515625" customWidth="1"/>
    <col min="15623" max="15623" width="14.140625" bestFit="1" customWidth="1"/>
    <col min="15624" max="15624" width="12.7109375" bestFit="1" customWidth="1"/>
    <col min="15625" max="15625" width="13" customWidth="1"/>
    <col min="15626" max="15626" width="15.140625" customWidth="1"/>
    <col min="15628" max="15628" width="13" customWidth="1"/>
    <col min="15629" max="15629" width="15" customWidth="1"/>
    <col min="15631" max="15632" width="15.28515625" customWidth="1"/>
    <col min="15879" max="15879" width="14.140625" bestFit="1" customWidth="1"/>
    <col min="15880" max="15880" width="12.7109375" bestFit="1" customWidth="1"/>
    <col min="15881" max="15881" width="13" customWidth="1"/>
    <col min="15882" max="15882" width="15.140625" customWidth="1"/>
    <col min="15884" max="15884" width="13" customWidth="1"/>
    <col min="15885" max="15885" width="15" customWidth="1"/>
    <col min="15887" max="15888" width="15.28515625" customWidth="1"/>
    <col min="16135" max="16135" width="14.140625" bestFit="1" customWidth="1"/>
    <col min="16136" max="16136" width="12.7109375" bestFit="1" customWidth="1"/>
    <col min="16137" max="16137" width="13" customWidth="1"/>
    <col min="16138" max="16138" width="15.140625" customWidth="1"/>
    <col min="16140" max="16140" width="13" customWidth="1"/>
    <col min="16141" max="16141" width="15" customWidth="1"/>
    <col min="16143" max="16144" width="15.28515625" customWidth="1"/>
  </cols>
  <sheetData>
    <row r="3" spans="1:22" ht="16.5" thickBot="1">
      <c r="A3" s="458" t="s">
        <v>421</v>
      </c>
      <c r="B3" s="461" t="s">
        <v>478</v>
      </c>
      <c r="C3" s="462"/>
      <c r="D3" s="462"/>
      <c r="E3" s="462"/>
      <c r="F3" s="462"/>
      <c r="G3" s="462"/>
      <c r="H3" s="462"/>
      <c r="I3" s="462"/>
      <c r="J3" s="462"/>
    </row>
    <row r="4" spans="1:22" ht="22.5" customHeight="1">
      <c r="A4" s="459"/>
      <c r="B4" s="463" t="s">
        <v>422</v>
      </c>
      <c r="C4" s="464"/>
      <c r="D4" s="464"/>
      <c r="E4" s="464"/>
      <c r="F4" s="464"/>
      <c r="G4" s="464"/>
      <c r="H4" s="458"/>
      <c r="I4" s="390"/>
      <c r="J4" s="391" t="s">
        <v>423</v>
      </c>
      <c r="K4" s="168"/>
      <c r="L4" s="392" t="s">
        <v>424</v>
      </c>
      <c r="M4" s="393" t="s">
        <v>425</v>
      </c>
      <c r="N4" s="465" t="s">
        <v>426</v>
      </c>
      <c r="O4" s="466"/>
      <c r="P4" s="466"/>
      <c r="Q4" s="466"/>
      <c r="R4" s="466"/>
      <c r="S4" s="467"/>
    </row>
    <row r="5" spans="1:22" ht="22.5" customHeight="1">
      <c r="A5" s="459"/>
      <c r="B5" s="463" t="s">
        <v>427</v>
      </c>
      <c r="C5" s="464"/>
      <c r="D5" s="464"/>
      <c r="E5" s="464"/>
      <c r="F5" s="464"/>
      <c r="G5" s="468"/>
      <c r="H5" s="460"/>
      <c r="I5" s="394"/>
      <c r="J5" s="391" t="s">
        <v>428</v>
      </c>
      <c r="K5" s="168"/>
      <c r="L5" s="391" t="s">
        <v>429</v>
      </c>
      <c r="M5" s="171" t="s">
        <v>430</v>
      </c>
      <c r="N5" s="395"/>
      <c r="O5" s="469"/>
      <c r="P5" s="469"/>
      <c r="Q5" s="469"/>
      <c r="R5" s="469"/>
      <c r="S5" s="470"/>
    </row>
    <row r="6" spans="1:22" ht="22.5">
      <c r="A6" s="459"/>
      <c r="B6" s="391" t="s">
        <v>431</v>
      </c>
      <c r="C6" s="392" t="s">
        <v>432</v>
      </c>
      <c r="D6" s="392" t="s">
        <v>432</v>
      </c>
      <c r="E6" s="392" t="s">
        <v>433</v>
      </c>
      <c r="F6" s="392" t="s">
        <v>434</v>
      </c>
      <c r="G6" s="390" t="s">
        <v>435</v>
      </c>
      <c r="H6" s="396" t="s">
        <v>436</v>
      </c>
      <c r="I6" s="397"/>
      <c r="J6" s="391"/>
      <c r="K6" s="398" t="s">
        <v>425</v>
      </c>
      <c r="L6" s="397" t="s">
        <v>437</v>
      </c>
      <c r="M6" s="399"/>
      <c r="N6" s="400" t="s">
        <v>438</v>
      </c>
      <c r="O6" s="401" t="s">
        <v>439</v>
      </c>
      <c r="P6" s="401" t="s">
        <v>440</v>
      </c>
      <c r="Q6" s="401" t="s">
        <v>441</v>
      </c>
      <c r="R6" s="401" t="s">
        <v>442</v>
      </c>
      <c r="S6" s="402">
        <v>0.1</v>
      </c>
    </row>
    <row r="7" spans="1:22" ht="22.5">
      <c r="A7" s="459"/>
      <c r="B7" s="391"/>
      <c r="C7" s="392"/>
      <c r="D7" s="392"/>
      <c r="E7" s="392" t="s">
        <v>443</v>
      </c>
      <c r="F7" s="392" t="s">
        <v>443</v>
      </c>
      <c r="G7" s="390"/>
      <c r="H7" s="396" t="s">
        <v>444</v>
      </c>
      <c r="I7" s="397"/>
      <c r="J7" s="391"/>
      <c r="K7" s="398" t="s">
        <v>445</v>
      </c>
      <c r="L7" s="397" t="s">
        <v>446</v>
      </c>
      <c r="M7" s="399"/>
      <c r="N7" s="403"/>
      <c r="O7" s="404"/>
      <c r="P7" s="404" t="s">
        <v>447</v>
      </c>
      <c r="Q7" s="404" t="s">
        <v>448</v>
      </c>
      <c r="R7" s="404"/>
      <c r="S7" s="405"/>
    </row>
    <row r="8" spans="1:22">
      <c r="A8" s="460"/>
      <c r="B8" s="394" t="s">
        <v>449</v>
      </c>
      <c r="C8" s="394" t="s">
        <v>450</v>
      </c>
      <c r="D8" s="394" t="s">
        <v>451</v>
      </c>
      <c r="E8" s="394" t="s">
        <v>452</v>
      </c>
      <c r="F8" s="394">
        <v>510</v>
      </c>
      <c r="G8" s="394"/>
      <c r="H8" s="406">
        <v>0.19</v>
      </c>
      <c r="I8" s="407"/>
      <c r="J8" s="391" t="s">
        <v>453</v>
      </c>
      <c r="K8" s="168"/>
      <c r="L8" s="407" t="s">
        <v>454</v>
      </c>
      <c r="M8" s="399"/>
      <c r="N8" s="408"/>
      <c r="O8" s="409" t="s">
        <v>449</v>
      </c>
      <c r="P8" s="409"/>
      <c r="Q8" s="409"/>
      <c r="R8" s="410" t="s">
        <v>455</v>
      </c>
      <c r="S8" s="411" t="s">
        <v>456</v>
      </c>
    </row>
    <row r="9" spans="1:22">
      <c r="A9" s="394" t="s">
        <v>457</v>
      </c>
      <c r="B9" s="412">
        <v>111461579</v>
      </c>
      <c r="C9" s="412"/>
      <c r="D9" s="412"/>
      <c r="E9" s="412"/>
      <c r="F9" s="412">
        <v>-11127777</v>
      </c>
      <c r="G9" s="412">
        <f>SUM(B9:F9)</f>
        <v>100333802</v>
      </c>
      <c r="H9" s="412">
        <f>G9/H8</f>
        <v>528072642.10526317</v>
      </c>
      <c r="I9" s="413"/>
      <c r="J9" s="412"/>
      <c r="K9" s="412">
        <f>SUM(H9:J9)</f>
        <v>528072642.10526317</v>
      </c>
      <c r="L9" s="413"/>
      <c r="M9" s="412">
        <f>SUM(K9:L9)</f>
        <v>528072642.10526317</v>
      </c>
      <c r="N9" s="414"/>
      <c r="O9" s="415"/>
      <c r="P9" s="415"/>
      <c r="Q9" s="415"/>
      <c r="R9" s="415"/>
      <c r="S9" s="415"/>
    </row>
    <row r="10" spans="1:22">
      <c r="A10" s="394" t="s">
        <v>458</v>
      </c>
      <c r="B10" s="412">
        <v>104916319</v>
      </c>
      <c r="C10" s="412"/>
      <c r="D10" s="412"/>
      <c r="E10" s="412"/>
      <c r="F10" s="412">
        <v>-9494090</v>
      </c>
      <c r="G10" s="412">
        <f>SUM(B10:F10)</f>
        <v>95422229</v>
      </c>
      <c r="H10" s="416">
        <f>G10/H8</f>
        <v>502222257.89473683</v>
      </c>
      <c r="I10" s="413"/>
      <c r="J10" s="417"/>
      <c r="K10" s="418">
        <f>SUM(H10:J10)</f>
        <v>502222257.89473683</v>
      </c>
      <c r="L10" s="413"/>
      <c r="M10" s="419">
        <f t="shared" ref="M10:M20" si="0">SUM(K10:L10)</f>
        <v>502222257.89473683</v>
      </c>
      <c r="N10" s="419"/>
      <c r="O10" s="420"/>
      <c r="P10" s="420"/>
      <c r="Q10" s="420"/>
      <c r="R10" s="412"/>
      <c r="S10" s="412"/>
    </row>
    <row r="11" spans="1:22">
      <c r="A11" s="394" t="s">
        <v>459</v>
      </c>
      <c r="B11" s="412">
        <v>136628273</v>
      </c>
      <c r="C11" s="412"/>
      <c r="D11" s="412"/>
      <c r="E11" s="412"/>
      <c r="F11" s="412">
        <v>-15860912</v>
      </c>
      <c r="G11" s="412">
        <f t="shared" ref="G11:G20" si="1">SUM(B11:F11)</f>
        <v>120767361</v>
      </c>
      <c r="H11" s="416">
        <f>G11/H8</f>
        <v>635617689.47368419</v>
      </c>
      <c r="I11" s="413"/>
      <c r="J11" s="417"/>
      <c r="K11" s="418">
        <f t="shared" ref="K11:K20" si="2">SUM(H11:J11)</f>
        <v>635617689.47368419</v>
      </c>
      <c r="L11" s="413"/>
      <c r="M11" s="419">
        <f t="shared" si="0"/>
        <v>635617689.47368419</v>
      </c>
      <c r="N11" s="419"/>
      <c r="O11" s="420"/>
      <c r="P11" s="420"/>
      <c r="Q11" s="420"/>
      <c r="R11" s="412"/>
      <c r="S11" s="412"/>
    </row>
    <row r="12" spans="1:22">
      <c r="A12" s="394" t="s">
        <v>460</v>
      </c>
      <c r="B12" s="412">
        <v>148040312</v>
      </c>
      <c r="C12" s="412"/>
      <c r="D12" s="412"/>
      <c r="E12" s="412">
        <v>3168723</v>
      </c>
      <c r="F12" s="412">
        <v>-18122079</v>
      </c>
      <c r="G12" s="412">
        <f t="shared" si="1"/>
        <v>133086956</v>
      </c>
      <c r="H12" s="416">
        <f>G12/H8</f>
        <v>700457663.15789473</v>
      </c>
      <c r="I12" s="413"/>
      <c r="J12" s="417"/>
      <c r="K12" s="418">
        <f t="shared" si="2"/>
        <v>700457663.15789473</v>
      </c>
      <c r="L12" s="413"/>
      <c r="M12" s="419">
        <f t="shared" si="0"/>
        <v>700457663.15789473</v>
      </c>
      <c r="N12" s="419"/>
      <c r="O12" s="420"/>
      <c r="P12" s="420"/>
      <c r="Q12" s="420"/>
      <c r="R12" s="412"/>
      <c r="S12" s="412"/>
    </row>
    <row r="13" spans="1:22">
      <c r="A13" s="394" t="s">
        <v>461</v>
      </c>
      <c r="B13" s="412">
        <v>149063131</v>
      </c>
      <c r="C13" s="412"/>
      <c r="D13" s="412"/>
      <c r="E13" s="412"/>
      <c r="F13" s="412">
        <v>-10962239</v>
      </c>
      <c r="G13" s="412">
        <f t="shared" si="1"/>
        <v>138100892</v>
      </c>
      <c r="H13" s="416">
        <f>G13/H8</f>
        <v>726846800</v>
      </c>
      <c r="I13" s="413"/>
      <c r="J13" s="417"/>
      <c r="K13" s="418">
        <f t="shared" si="2"/>
        <v>726846800</v>
      </c>
      <c r="L13" s="413"/>
      <c r="M13" s="419">
        <f t="shared" si="0"/>
        <v>726846800</v>
      </c>
      <c r="N13" s="419"/>
      <c r="O13" s="420"/>
      <c r="P13" s="420"/>
      <c r="Q13" s="420"/>
      <c r="R13" s="412"/>
      <c r="S13" s="412"/>
      <c r="U13">
        <v>362609</v>
      </c>
      <c r="V13" s="44">
        <f>+U13-R13</f>
        <v>362609</v>
      </c>
    </row>
    <row r="14" spans="1:22">
      <c r="A14" s="394" t="s">
        <v>462</v>
      </c>
      <c r="B14" s="412">
        <v>164803327</v>
      </c>
      <c r="C14" s="412"/>
      <c r="D14" s="412"/>
      <c r="E14" s="412"/>
      <c r="F14" s="412">
        <v>-17623986</v>
      </c>
      <c r="G14" s="412">
        <f t="shared" si="1"/>
        <v>147179341</v>
      </c>
      <c r="H14" s="416">
        <f>G14/H8</f>
        <v>774628110.52631581</v>
      </c>
      <c r="I14" s="413"/>
      <c r="J14" s="417"/>
      <c r="K14" s="418">
        <f t="shared" si="2"/>
        <v>774628110.52631581</v>
      </c>
      <c r="L14" s="413"/>
      <c r="M14" s="419">
        <f t="shared" si="0"/>
        <v>774628110.52631581</v>
      </c>
      <c r="N14" s="419"/>
      <c r="O14" s="420"/>
      <c r="P14" s="420"/>
      <c r="Q14" s="420"/>
      <c r="R14" s="412"/>
      <c r="S14" s="412"/>
    </row>
    <row r="15" spans="1:22">
      <c r="A15" s="394" t="s">
        <v>463</v>
      </c>
      <c r="B15" s="412">
        <v>151709378</v>
      </c>
      <c r="C15" s="412"/>
      <c r="D15" s="412"/>
      <c r="E15" s="412"/>
      <c r="F15" s="412">
        <v>-11542751</v>
      </c>
      <c r="G15" s="412">
        <f t="shared" si="1"/>
        <v>140166627</v>
      </c>
      <c r="H15" s="416">
        <f>G15/H8</f>
        <v>737719089.47368419</v>
      </c>
      <c r="I15" s="413"/>
      <c r="J15" s="417"/>
      <c r="K15" s="418">
        <f t="shared" si="2"/>
        <v>737719089.47368419</v>
      </c>
      <c r="L15" s="413"/>
      <c r="M15" s="419">
        <f t="shared" si="0"/>
        <v>737719089.47368419</v>
      </c>
      <c r="N15" s="419"/>
      <c r="O15" s="420"/>
      <c r="P15" s="420"/>
      <c r="Q15" s="420"/>
      <c r="R15" s="412"/>
      <c r="S15" s="412"/>
    </row>
    <row r="16" spans="1:22">
      <c r="A16" s="394" t="s">
        <v>464</v>
      </c>
      <c r="B16" s="412">
        <v>161622233</v>
      </c>
      <c r="C16" s="412"/>
      <c r="D16" s="412"/>
      <c r="E16" s="412"/>
      <c r="F16" s="412">
        <v>-14335502</v>
      </c>
      <c r="G16" s="412">
        <f t="shared" si="1"/>
        <v>147286731</v>
      </c>
      <c r="H16" s="416">
        <f>G16/H8</f>
        <v>775193321.05263162</v>
      </c>
      <c r="I16" s="413"/>
      <c r="J16" s="417"/>
      <c r="K16" s="418">
        <f t="shared" si="2"/>
        <v>775193321.05263162</v>
      </c>
      <c r="L16" s="413"/>
      <c r="M16" s="419">
        <f t="shared" si="0"/>
        <v>775193321.05263162</v>
      </c>
      <c r="N16" s="419"/>
      <c r="O16" s="420"/>
      <c r="P16" s="420"/>
      <c r="Q16" s="420"/>
      <c r="R16" s="412"/>
      <c r="S16" s="412"/>
      <c r="U16">
        <v>366756</v>
      </c>
      <c r="V16" s="44">
        <f>+U16-R16</f>
        <v>366756</v>
      </c>
    </row>
    <row r="17" spans="1:22">
      <c r="A17" s="394" t="s">
        <v>465</v>
      </c>
      <c r="B17" s="412">
        <v>139946658</v>
      </c>
      <c r="C17" s="412"/>
      <c r="D17" s="412"/>
      <c r="E17" s="412"/>
      <c r="F17" s="412">
        <v>-13516083</v>
      </c>
      <c r="G17" s="412">
        <f t="shared" si="1"/>
        <v>126430575</v>
      </c>
      <c r="H17" s="416">
        <f>G17/H8</f>
        <v>665424078.94736838</v>
      </c>
      <c r="I17" s="413"/>
      <c r="J17" s="417"/>
      <c r="K17" s="418">
        <f t="shared" si="2"/>
        <v>665424078.94736838</v>
      </c>
      <c r="L17" s="413"/>
      <c r="M17" s="419">
        <f t="shared" si="0"/>
        <v>665424078.94736838</v>
      </c>
      <c r="N17" s="419"/>
      <c r="O17" s="420"/>
      <c r="P17" s="420"/>
      <c r="Q17" s="420"/>
      <c r="R17" s="412"/>
      <c r="S17" s="412"/>
    </row>
    <row r="18" spans="1:22">
      <c r="A18" s="394" t="s">
        <v>466</v>
      </c>
      <c r="B18" s="412">
        <v>155120018</v>
      </c>
      <c r="C18" s="412"/>
      <c r="D18" s="412"/>
      <c r="E18" s="412"/>
      <c r="F18" s="412">
        <v>-14703008</v>
      </c>
      <c r="G18" s="412">
        <f t="shared" si="1"/>
        <v>140417010</v>
      </c>
      <c r="H18" s="416">
        <f>G18/H8</f>
        <v>739036894.73684216</v>
      </c>
      <c r="I18" s="413"/>
      <c r="J18" s="417"/>
      <c r="K18" s="418">
        <f t="shared" si="2"/>
        <v>739036894.73684216</v>
      </c>
      <c r="L18" s="413"/>
      <c r="M18" s="419">
        <f t="shared" si="0"/>
        <v>739036894.73684216</v>
      </c>
      <c r="N18" s="419"/>
      <c r="O18" s="420"/>
      <c r="P18" s="420"/>
      <c r="Q18" s="420"/>
      <c r="R18" s="412"/>
      <c r="S18" s="412"/>
      <c r="U18">
        <v>385653</v>
      </c>
      <c r="V18" s="44">
        <f>+U18-R18</f>
        <v>385653</v>
      </c>
    </row>
    <row r="19" spans="1:22">
      <c r="A19" s="394" t="s">
        <v>467</v>
      </c>
      <c r="B19" s="412">
        <v>150432461</v>
      </c>
      <c r="C19" s="412"/>
      <c r="D19" s="412">
        <v>1610</v>
      </c>
      <c r="E19" s="412"/>
      <c r="F19" s="412">
        <v>-18943895</v>
      </c>
      <c r="G19" s="412">
        <f t="shared" si="1"/>
        <v>131490176</v>
      </c>
      <c r="H19" s="416">
        <f>G19/H8</f>
        <v>692053557.89473689</v>
      </c>
      <c r="I19" s="413"/>
      <c r="J19" s="417"/>
      <c r="K19" s="418">
        <f t="shared" si="2"/>
        <v>692053557.89473689</v>
      </c>
      <c r="L19" s="413"/>
      <c r="M19" s="419">
        <f t="shared" si="0"/>
        <v>692053557.89473689</v>
      </c>
      <c r="N19" s="419"/>
      <c r="O19" s="420"/>
      <c r="P19" s="420"/>
      <c r="Q19" s="420"/>
      <c r="R19" s="412"/>
      <c r="S19" s="412"/>
    </row>
    <row r="20" spans="1:22">
      <c r="A20" s="394" t="s">
        <v>468</v>
      </c>
      <c r="B20" s="412">
        <v>134768612</v>
      </c>
      <c r="C20" s="412"/>
      <c r="D20" s="412"/>
      <c r="E20" s="412"/>
      <c r="F20" s="412">
        <v>-16377723</v>
      </c>
      <c r="G20" s="412">
        <f t="shared" si="1"/>
        <v>118390889</v>
      </c>
      <c r="H20" s="421">
        <f>G20/H8</f>
        <v>623109942.10526311</v>
      </c>
      <c r="I20" s="412"/>
      <c r="J20" s="417"/>
      <c r="K20" s="418">
        <f t="shared" si="2"/>
        <v>623109942.10526311</v>
      </c>
      <c r="L20" s="412"/>
      <c r="M20" s="419">
        <f t="shared" si="0"/>
        <v>623109942.10526311</v>
      </c>
      <c r="N20" s="419"/>
      <c r="O20" s="420"/>
      <c r="P20" s="420"/>
      <c r="Q20" s="420"/>
      <c r="R20" s="412"/>
      <c r="S20" s="412"/>
    </row>
    <row r="21" spans="1:22" s="156" customFormat="1">
      <c r="A21" s="394" t="s">
        <v>14</v>
      </c>
      <c r="B21" s="422">
        <f>SUM(B9:B20)</f>
        <v>1708512301</v>
      </c>
      <c r="C21" s="422">
        <f t="shared" ref="C21:S21" si="3">SUM(C9:C20)</f>
        <v>0</v>
      </c>
      <c r="D21" s="422">
        <f t="shared" si="3"/>
        <v>1610</v>
      </c>
      <c r="E21" s="422">
        <f t="shared" si="3"/>
        <v>3168723</v>
      </c>
      <c r="F21" s="422">
        <f t="shared" si="3"/>
        <v>-172610045</v>
      </c>
      <c r="G21" s="422">
        <f t="shared" si="3"/>
        <v>1539072589</v>
      </c>
      <c r="H21" s="422">
        <f t="shared" si="3"/>
        <v>8100382047.3684206</v>
      </c>
      <c r="I21" s="422"/>
      <c r="J21" s="422">
        <f t="shared" si="3"/>
        <v>0</v>
      </c>
      <c r="K21" s="422">
        <f t="shared" si="3"/>
        <v>8100382047.3684206</v>
      </c>
      <c r="L21" s="422">
        <f t="shared" si="3"/>
        <v>0</v>
      </c>
      <c r="M21" s="422">
        <f t="shared" si="3"/>
        <v>8100382047.3684206</v>
      </c>
      <c r="N21" s="422">
        <f t="shared" si="3"/>
        <v>0</v>
      </c>
      <c r="O21" s="422">
        <f t="shared" si="3"/>
        <v>0</v>
      </c>
      <c r="P21" s="422"/>
      <c r="Q21" s="422"/>
      <c r="R21" s="422">
        <f>SUM(R9:R20)</f>
        <v>0</v>
      </c>
      <c r="S21" s="422">
        <f t="shared" si="3"/>
        <v>0</v>
      </c>
    </row>
    <row r="22" spans="1:22">
      <c r="F22" s="423"/>
      <c r="G22" s="423"/>
      <c r="H22" s="423"/>
      <c r="I22" s="424"/>
      <c r="J22" s="423"/>
      <c r="K22" s="423"/>
      <c r="L22" s="424"/>
      <c r="M22" s="423"/>
      <c r="N22" s="425"/>
      <c r="R22" s="414"/>
    </row>
    <row r="23" spans="1:22">
      <c r="K23" s="426"/>
      <c r="R23" s="44"/>
    </row>
    <row r="24" spans="1:22">
      <c r="H24" s="44"/>
      <c r="R24" s="427"/>
    </row>
    <row r="25" spans="1:22" ht="15.75" thickBot="1">
      <c r="A25" s="156" t="s">
        <v>469</v>
      </c>
      <c r="B25" s="156"/>
      <c r="C25" s="156"/>
      <c r="D25" s="156"/>
      <c r="E25" s="156"/>
      <c r="F25" s="156"/>
      <c r="G25" s="156"/>
      <c r="R25" s="44"/>
    </row>
    <row r="26" spans="1:22" ht="15.75" thickBot="1">
      <c r="A26" s="428" t="s">
        <v>470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30">
        <v>8100382047.3684206</v>
      </c>
      <c r="L26" s="426">
        <v>83481410.631579399</v>
      </c>
      <c r="M26" s="156" t="s">
        <v>471</v>
      </c>
      <c r="N26" s="156"/>
      <c r="O26" s="156"/>
      <c r="P26" s="156"/>
      <c r="Q26" s="156"/>
    </row>
    <row r="27" spans="1:22" ht="15.75" thickBot="1">
      <c r="K27" s="430">
        <v>8183863458</v>
      </c>
      <c r="L27" s="426"/>
      <c r="M27" t="s">
        <v>472</v>
      </c>
    </row>
    <row r="28" spans="1:22" ht="15.75" thickBot="1">
      <c r="K28" s="430">
        <v>8183863458</v>
      </c>
      <c r="L28" s="426">
        <v>0</v>
      </c>
      <c r="M28" t="s">
        <v>479</v>
      </c>
    </row>
    <row r="29" spans="1:22">
      <c r="K29" s="431"/>
    </row>
    <row r="30" spans="1:22">
      <c r="K30" s="431"/>
    </row>
    <row r="31" spans="1:22">
      <c r="K31" s="431"/>
    </row>
    <row r="32" spans="1:22">
      <c r="H32" s="431"/>
      <c r="K32" s="431"/>
    </row>
    <row r="33" spans="1:11">
      <c r="K33" s="431"/>
    </row>
    <row r="34" spans="1:11">
      <c r="K34" s="431"/>
    </row>
    <row r="35" spans="1:11">
      <c r="K35" s="431"/>
    </row>
    <row r="36" spans="1:11">
      <c r="K36" s="431"/>
    </row>
    <row r="37" spans="1:11">
      <c r="K37" s="431"/>
    </row>
    <row r="38" spans="1:11">
      <c r="K38" s="431"/>
    </row>
    <row r="39" spans="1:11">
      <c r="K39" s="431"/>
    </row>
    <row r="40" spans="1:11">
      <c r="A40" t="s">
        <v>473</v>
      </c>
      <c r="K40" s="431"/>
    </row>
    <row r="41" spans="1:11">
      <c r="A41" t="s">
        <v>474</v>
      </c>
    </row>
    <row r="43" spans="1:11">
      <c r="A43" t="s">
        <v>475</v>
      </c>
    </row>
    <row r="45" spans="1:11">
      <c r="A45" t="s">
        <v>476</v>
      </c>
    </row>
    <row r="47" spans="1:11">
      <c r="A47" t="s">
        <v>477</v>
      </c>
    </row>
  </sheetData>
  <mergeCells count="7">
    <mergeCell ref="A3:A8"/>
    <mergeCell ref="B3:J3"/>
    <mergeCell ref="B4:G4"/>
    <mergeCell ref="H4:H5"/>
    <mergeCell ref="N4:S4"/>
    <mergeCell ref="B5:G5"/>
    <mergeCell ref="O5:S5"/>
  </mergeCells>
  <pageMargins left="0.70866141732283472" right="0.70866141732283472" top="0.74803149606299213" bottom="0.74803149606299213" header="0.31496062992125984" footer="0.31496062992125984"/>
  <pageSetup paperSize="1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8" zoomScaleNormal="98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ColWidth="12.7109375" defaultRowHeight="16.5"/>
  <cols>
    <col min="1" max="1" width="38.7109375" style="102" customWidth="1"/>
    <col min="2" max="2" width="13.7109375" style="102" customWidth="1"/>
    <col min="3" max="4" width="11.5703125" style="102" customWidth="1"/>
    <col min="5" max="5" width="12" style="102" customWidth="1"/>
    <col min="6" max="7" width="11.5703125" style="102" customWidth="1"/>
    <col min="8" max="236" width="10.28515625" style="102" customWidth="1"/>
    <col min="237" max="237" width="38.7109375" style="102" customWidth="1"/>
    <col min="238" max="16384" width="12.7109375" style="102"/>
  </cols>
  <sheetData>
    <row r="1" spans="1:7" ht="18.75">
      <c r="A1" s="98"/>
      <c r="B1" s="100"/>
      <c r="C1" s="100"/>
      <c r="D1" s="100"/>
      <c r="E1" s="100"/>
      <c r="F1" s="100"/>
      <c r="G1" s="100"/>
    </row>
    <row r="2" spans="1:7" ht="18.75">
      <c r="A2" s="99" t="s">
        <v>344</v>
      </c>
      <c r="B2" s="101"/>
      <c r="C2" s="101"/>
      <c r="D2" s="101"/>
      <c r="E2" s="101"/>
      <c r="F2" s="103"/>
      <c r="G2" s="101"/>
    </row>
    <row r="3" spans="1:7">
      <c r="A3" s="260"/>
      <c r="B3" s="261" t="s">
        <v>62</v>
      </c>
      <c r="C3" s="262" t="s">
        <v>65</v>
      </c>
      <c r="D3" s="262" t="s">
        <v>66</v>
      </c>
      <c r="E3" s="261" t="s">
        <v>63</v>
      </c>
      <c r="G3" s="259"/>
    </row>
    <row r="4" spans="1:7">
      <c r="A4" s="260" t="s">
        <v>61</v>
      </c>
      <c r="B4" s="257">
        <f>SUM(C4:E4)</f>
        <v>601127656</v>
      </c>
      <c r="C4" s="257">
        <v>468008245</v>
      </c>
      <c r="D4" s="257">
        <v>105841866</v>
      </c>
      <c r="E4" s="257">
        <v>27277545</v>
      </c>
      <c r="G4" s="255"/>
    </row>
    <row r="5" spans="1:7">
      <c r="A5" s="254"/>
      <c r="B5" s="261" t="s">
        <v>276</v>
      </c>
      <c r="C5" s="255"/>
      <c r="D5" s="255"/>
      <c r="E5" s="255"/>
      <c r="F5" s="255"/>
      <c r="G5" s="255"/>
    </row>
    <row r="6" spans="1:7">
      <c r="A6" s="260" t="s">
        <v>61</v>
      </c>
      <c r="B6" s="257">
        <f>+C4+D4</f>
        <v>573850111</v>
      </c>
      <c r="C6" s="255"/>
      <c r="D6" s="255"/>
      <c r="E6" s="255"/>
      <c r="F6" s="255"/>
      <c r="G6" s="255"/>
    </row>
    <row r="8" spans="1:7">
      <c r="A8" s="260"/>
      <c r="B8" s="471" t="s">
        <v>278</v>
      </c>
      <c r="C8" s="472"/>
      <c r="D8" s="256" t="s">
        <v>281</v>
      </c>
      <c r="E8" s="258"/>
      <c r="F8" s="259"/>
    </row>
    <row r="9" spans="1:7">
      <c r="A9" s="260"/>
      <c r="B9" s="263" t="s">
        <v>279</v>
      </c>
      <c r="C9" s="256" t="s">
        <v>280</v>
      </c>
      <c r="D9" s="256" t="s">
        <v>282</v>
      </c>
      <c r="E9" s="258"/>
      <c r="F9" s="259"/>
    </row>
    <row r="10" spans="1:7">
      <c r="A10" s="260" t="s">
        <v>61</v>
      </c>
      <c r="B10" s="257">
        <v>109171707</v>
      </c>
      <c r="C10" s="257"/>
      <c r="D10" s="257"/>
      <c r="E10" s="255"/>
      <c r="F10" s="255"/>
    </row>
    <row r="12" spans="1:7">
      <c r="A12" s="260"/>
      <c r="B12" s="261" t="s">
        <v>14</v>
      </c>
      <c r="C12" s="263" t="s">
        <v>64</v>
      </c>
      <c r="D12" s="473" t="s">
        <v>60</v>
      </c>
      <c r="E12" s="474"/>
      <c r="F12" s="475"/>
      <c r="G12" s="259"/>
    </row>
    <row r="13" spans="1:7">
      <c r="A13" s="260"/>
      <c r="B13" s="261"/>
      <c r="C13" s="263"/>
      <c r="D13" s="263" t="s">
        <v>273</v>
      </c>
      <c r="E13" s="263" t="s">
        <v>274</v>
      </c>
      <c r="F13" s="263" t="s">
        <v>275</v>
      </c>
      <c r="G13" s="259"/>
    </row>
    <row r="14" spans="1:7">
      <c r="A14" s="260" t="s">
        <v>61</v>
      </c>
      <c r="B14" s="257">
        <f>SUM(C14:F14)</f>
        <v>0</v>
      </c>
      <c r="C14" s="257"/>
      <c r="D14" s="257"/>
      <c r="E14" s="257"/>
      <c r="F14" s="257"/>
      <c r="G14" s="255"/>
    </row>
  </sheetData>
  <mergeCells count="2">
    <mergeCell ref="B8:C8"/>
    <mergeCell ref="D12:F12"/>
  </mergeCells>
  <printOptions gridLines="1"/>
  <pageMargins left="0.31496062992125984" right="0" top="0.74803149606299213" bottom="0.74803149606299213" header="0.31496062992125984" footer="0.31496062992125984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topLeftCell="A7" zoomScale="96" zoomScaleNormal="96" workbookViewId="0">
      <selection activeCell="D5" sqref="D5"/>
    </sheetView>
  </sheetViews>
  <sheetFormatPr baseColWidth="10" defaultColWidth="11.42578125" defaultRowHeight="15"/>
  <cols>
    <col min="1" max="1" width="39" style="285" customWidth="1"/>
    <col min="2" max="2" width="19.140625" style="285" customWidth="1"/>
    <col min="3" max="3" width="14.5703125" style="280" customWidth="1"/>
    <col min="4" max="4" width="16.42578125" style="280" bestFit="1" customWidth="1"/>
    <col min="5" max="5" width="13.140625" style="280" bestFit="1" customWidth="1"/>
    <col min="6" max="6" width="12.140625" style="280" hidden="1" customWidth="1"/>
    <col min="7" max="7" width="0" style="280" hidden="1" customWidth="1"/>
    <col min="8" max="8" width="12.140625" style="280" hidden="1" customWidth="1"/>
    <col min="9" max="9" width="0" style="280" hidden="1" customWidth="1"/>
    <col min="10" max="10" width="12.5703125" style="280" hidden="1" customWidth="1"/>
    <col min="11" max="11" width="0" style="280" hidden="1" customWidth="1"/>
    <col min="12" max="12" width="14.5703125" style="280" hidden="1" customWidth="1"/>
    <col min="13" max="13" width="12.85546875" style="280" hidden="1" customWidth="1"/>
    <col min="14" max="14" width="11" style="280" hidden="1" customWidth="1"/>
    <col min="15" max="16" width="0" style="280" hidden="1" customWidth="1"/>
    <col min="17" max="17" width="11.42578125" style="280"/>
    <col min="18" max="20" width="0" style="280" hidden="1" customWidth="1"/>
    <col min="21" max="21" width="11.42578125" style="280"/>
    <col min="22" max="22" width="11.42578125" style="285"/>
    <col min="23" max="23" width="12.42578125" style="285" customWidth="1"/>
    <col min="24" max="16384" width="11.42578125" style="285"/>
  </cols>
  <sheetData>
    <row r="1" spans="1:25" ht="21">
      <c r="A1" s="284" t="s">
        <v>417</v>
      </c>
    </row>
    <row r="2" spans="1:25" ht="15.75" thickBot="1">
      <c r="D2" s="286"/>
      <c r="F2" s="287">
        <v>0.25</v>
      </c>
      <c r="H2" s="287">
        <f>+F2</f>
        <v>0.25</v>
      </c>
      <c r="J2" s="287">
        <f>+H2</f>
        <v>0.25</v>
      </c>
      <c r="L2" s="286">
        <v>0.265822</v>
      </c>
      <c r="M2" s="286"/>
      <c r="N2" s="287">
        <v>0.17646999999999999</v>
      </c>
      <c r="O2" s="286">
        <v>0.29032200000000002</v>
      </c>
      <c r="P2" s="286"/>
      <c r="R2" s="286">
        <v>0.31578899999999999</v>
      </c>
      <c r="S2" s="286"/>
      <c r="U2" s="288"/>
    </row>
    <row r="3" spans="1:25" s="289" customFormat="1" ht="15.75" customHeight="1" thickBot="1">
      <c r="C3" s="290"/>
      <c r="D3" s="291" t="s">
        <v>345</v>
      </c>
      <c r="E3" s="292"/>
      <c r="F3" s="291">
        <v>2011</v>
      </c>
      <c r="G3" s="292"/>
      <c r="H3" s="291">
        <v>2012</v>
      </c>
      <c r="I3" s="292"/>
      <c r="J3" s="291">
        <v>2013</v>
      </c>
      <c r="K3" s="292"/>
      <c r="L3" s="478">
        <v>2014</v>
      </c>
      <c r="M3" s="479"/>
      <c r="N3" s="480"/>
      <c r="O3" s="481">
        <v>2015</v>
      </c>
      <c r="P3" s="482"/>
      <c r="Q3" s="483"/>
      <c r="R3" s="481">
        <v>2016</v>
      </c>
      <c r="S3" s="482"/>
      <c r="T3" s="483"/>
      <c r="U3" s="293" t="s">
        <v>64</v>
      </c>
      <c r="V3" s="484" t="s">
        <v>346</v>
      </c>
      <c r="W3" s="485"/>
      <c r="X3" s="486"/>
      <c r="Y3" s="294" t="s">
        <v>347</v>
      </c>
    </row>
    <row r="4" spans="1:25" ht="21.75" customHeight="1" thickTop="1" thickBot="1">
      <c r="C4" s="295" t="s">
        <v>348</v>
      </c>
      <c r="D4" s="296" t="s">
        <v>349</v>
      </c>
      <c r="E4" s="297" t="s">
        <v>350</v>
      </c>
      <c r="F4" s="296" t="s">
        <v>351</v>
      </c>
      <c r="G4" s="297" t="s">
        <v>350</v>
      </c>
      <c r="H4" s="296" t="s">
        <v>351</v>
      </c>
      <c r="I4" s="297" t="s">
        <v>350</v>
      </c>
      <c r="J4" s="296" t="s">
        <v>351</v>
      </c>
      <c r="K4" s="297" t="s">
        <v>350</v>
      </c>
      <c r="L4" s="296" t="s">
        <v>352</v>
      </c>
      <c r="M4" s="298" t="s">
        <v>353</v>
      </c>
      <c r="N4" s="299" t="s">
        <v>354</v>
      </c>
      <c r="O4" s="296" t="s">
        <v>355</v>
      </c>
      <c r="P4" s="298" t="s">
        <v>353</v>
      </c>
      <c r="Q4" s="297" t="s">
        <v>11</v>
      </c>
      <c r="R4" s="296" t="s">
        <v>356</v>
      </c>
      <c r="S4" s="298" t="s">
        <v>353</v>
      </c>
      <c r="T4" s="297" t="s">
        <v>11</v>
      </c>
      <c r="U4" s="295"/>
      <c r="V4" s="300" t="s">
        <v>357</v>
      </c>
      <c r="W4" s="301" t="s">
        <v>358</v>
      </c>
      <c r="X4" s="297" t="s">
        <v>359</v>
      </c>
      <c r="Y4" s="294" t="s">
        <v>360</v>
      </c>
    </row>
    <row r="5" spans="1:25" ht="16.5" thickTop="1" thickBot="1">
      <c r="A5" s="302" t="s">
        <v>361</v>
      </c>
      <c r="B5" s="302"/>
      <c r="C5" s="303">
        <f>+SUM(D5:T5)</f>
        <v>474667655</v>
      </c>
      <c r="D5" s="304">
        <v>377686883</v>
      </c>
      <c r="E5" s="305">
        <v>69703227</v>
      </c>
      <c r="F5" s="306"/>
      <c r="G5" s="306"/>
      <c r="H5" s="306"/>
      <c r="I5" s="306"/>
      <c r="J5" s="306"/>
      <c r="K5" s="306"/>
      <c r="L5" s="304"/>
      <c r="M5" s="306"/>
      <c r="N5" s="306"/>
      <c r="O5" s="304"/>
      <c r="P5" s="306"/>
      <c r="Q5" s="305">
        <v>27277545</v>
      </c>
      <c r="R5" s="304"/>
      <c r="S5" s="306"/>
      <c r="T5" s="305"/>
      <c r="U5" s="303"/>
      <c r="V5" s="304"/>
      <c r="W5" s="306"/>
      <c r="X5" s="305"/>
      <c r="Y5" s="303"/>
    </row>
    <row r="6" spans="1:25" ht="15.75" thickBot="1">
      <c r="A6" s="302"/>
      <c r="B6" s="289"/>
      <c r="V6" s="280"/>
      <c r="W6" s="280"/>
      <c r="X6" s="280"/>
    </row>
    <row r="7" spans="1:25" ht="15.75" thickBot="1">
      <c r="A7" s="302" t="s">
        <v>362</v>
      </c>
      <c r="B7" s="302"/>
      <c r="C7" s="307">
        <f>+SUM(D7:T7)</f>
        <v>109171707</v>
      </c>
      <c r="D7" s="307">
        <v>109171707</v>
      </c>
      <c r="E7" s="307"/>
      <c r="F7" s="307">
        <f>+F5*F2</f>
        <v>0</v>
      </c>
      <c r="G7" s="307"/>
      <c r="H7" s="307">
        <f>+H5*H2</f>
        <v>0</v>
      </c>
      <c r="I7" s="307"/>
      <c r="J7" s="307">
        <f>+J5*J2</f>
        <v>0</v>
      </c>
      <c r="K7" s="307"/>
      <c r="L7" s="307">
        <f>+L5*L2</f>
        <v>0</v>
      </c>
      <c r="M7" s="307"/>
      <c r="N7" s="307">
        <f>+N5*N2</f>
        <v>0</v>
      </c>
      <c r="O7" s="307">
        <f>+O5*O2</f>
        <v>0</v>
      </c>
      <c r="P7" s="307"/>
      <c r="Q7" s="307"/>
      <c r="R7" s="307">
        <f>+R5*R2</f>
        <v>0</v>
      </c>
      <c r="V7" s="280"/>
      <c r="W7" s="280"/>
      <c r="X7" s="280"/>
    </row>
    <row r="8" spans="1:25" hidden="1">
      <c r="A8" s="285" t="s">
        <v>363</v>
      </c>
      <c r="C8" s="308" t="e">
        <f>SUM(D8:U8)</f>
        <v>#REF!</v>
      </c>
      <c r="D8" s="308"/>
      <c r="E8" s="309"/>
      <c r="F8" s="309"/>
      <c r="G8" s="309"/>
      <c r="H8" s="309"/>
      <c r="I8" s="309"/>
      <c r="J8" s="309"/>
      <c r="K8" s="309"/>
      <c r="L8" s="308" t="e">
        <f>+#REF!*L2</f>
        <v>#REF!</v>
      </c>
      <c r="M8" s="308" t="e">
        <f>+#REF!*M2</f>
        <v>#REF!</v>
      </c>
      <c r="N8" s="308" t="e">
        <f>+#REF!*N2</f>
        <v>#REF!</v>
      </c>
      <c r="O8" s="308"/>
      <c r="P8" s="308"/>
      <c r="Q8" s="308"/>
      <c r="R8" s="308"/>
      <c r="S8" s="309"/>
      <c r="T8" s="309"/>
      <c r="V8" s="280"/>
      <c r="W8" s="280"/>
      <c r="X8" s="280"/>
    </row>
    <row r="9" spans="1:25" hidden="1">
      <c r="A9" s="285" t="s">
        <v>364</v>
      </c>
      <c r="C9" s="308" t="e">
        <f>SUM(D9:U9)</f>
        <v>#REF!</v>
      </c>
      <c r="D9" s="308"/>
      <c r="E9" s="309"/>
      <c r="F9" s="309"/>
      <c r="G9" s="309"/>
      <c r="H9" s="309"/>
      <c r="I9" s="309"/>
      <c r="J9" s="309"/>
      <c r="K9" s="309"/>
      <c r="L9" s="308" t="e">
        <f>+#REF!*L2</f>
        <v>#REF!</v>
      </c>
      <c r="M9" s="308" t="e">
        <f>+#REF!*M2</f>
        <v>#REF!</v>
      </c>
      <c r="N9" s="308" t="e">
        <f>+#REF!*N2</f>
        <v>#REF!</v>
      </c>
      <c r="O9" s="308"/>
      <c r="P9" s="308"/>
      <c r="Q9" s="308"/>
      <c r="R9" s="308"/>
      <c r="S9" s="309"/>
      <c r="T9" s="309"/>
      <c r="V9" s="280"/>
      <c r="W9" s="280"/>
      <c r="X9" s="310"/>
    </row>
    <row r="10" spans="1:25" hidden="1">
      <c r="A10" s="285" t="s">
        <v>365</v>
      </c>
      <c r="C10" s="308" t="e">
        <f>SUM(D10:U10)</f>
        <v>#REF!</v>
      </c>
      <c r="D10" s="308" t="e">
        <f>+#REF!*D2</f>
        <v>#REF!</v>
      </c>
      <c r="E10" s="280" t="e">
        <f>+#REF!*E2</f>
        <v>#REF!</v>
      </c>
      <c r="L10" s="308" t="e">
        <f>+#REF!*L2</f>
        <v>#REF!</v>
      </c>
      <c r="M10" s="308" t="e">
        <f>+#REF!*M2</f>
        <v>#REF!</v>
      </c>
      <c r="N10" s="308" t="e">
        <f>+#REF!*N2</f>
        <v>#REF!</v>
      </c>
      <c r="O10" s="308"/>
      <c r="P10" s="308"/>
      <c r="Q10" s="308"/>
      <c r="R10" s="308" t="e">
        <f>+#REF!*R2</f>
        <v>#REF!</v>
      </c>
      <c r="T10" s="280" t="e">
        <f>+#REF!*T2</f>
        <v>#REF!</v>
      </c>
      <c r="V10" s="280"/>
      <c r="W10" s="280"/>
      <c r="X10" s="280"/>
    </row>
    <row r="11" spans="1:25" ht="15.75" hidden="1" thickBot="1">
      <c r="A11" s="311" t="s">
        <v>366</v>
      </c>
      <c r="B11" s="312"/>
      <c r="C11" s="313" t="e">
        <f>SUM(C7:C10)</f>
        <v>#REF!</v>
      </c>
      <c r="D11" s="313" t="e">
        <f>SUM(D7:D10)</f>
        <v>#REF!</v>
      </c>
      <c r="E11" s="314" t="e">
        <f>SUM(E7:E10)</f>
        <v>#REF!</v>
      </c>
      <c r="F11" s="315"/>
      <c r="G11" s="315"/>
      <c r="H11" s="315"/>
      <c r="I11" s="315"/>
      <c r="J11" s="315"/>
      <c r="K11" s="315"/>
      <c r="L11" s="316" t="e">
        <f>SUM(L7:L10)</f>
        <v>#REF!</v>
      </c>
      <c r="M11" s="315"/>
      <c r="N11" s="314" t="e">
        <f>SUM(N7:N10)</f>
        <v>#REF!</v>
      </c>
      <c r="O11" s="314"/>
      <c r="P11" s="314"/>
      <c r="Q11" s="314"/>
      <c r="R11" s="313" t="e">
        <f>SUM(R7:R10)</f>
        <v>#REF!</v>
      </c>
      <c r="S11" s="314"/>
      <c r="T11" s="314" t="e">
        <f>SUM(T7:T10)</f>
        <v>#REF!</v>
      </c>
      <c r="U11" s="317"/>
      <c r="V11" s="317"/>
      <c r="W11" s="317"/>
      <c r="X11" s="317"/>
    </row>
    <row r="13" spans="1:25" ht="21">
      <c r="A13" s="284" t="s">
        <v>367</v>
      </c>
    </row>
    <row r="14" spans="1:25">
      <c r="A14" s="285" t="s">
        <v>368</v>
      </c>
      <c r="D14" s="280">
        <f>+C5-Q5</f>
        <v>447390110</v>
      </c>
    </row>
    <row r="15" spans="1:25">
      <c r="A15" s="285" t="s">
        <v>369</v>
      </c>
    </row>
    <row r="16" spans="1:25">
      <c r="A16" s="285" t="s">
        <v>370</v>
      </c>
    </row>
    <row r="17" spans="1:25">
      <c r="A17" s="285" t="s">
        <v>371</v>
      </c>
      <c r="D17" s="280">
        <f>SUM(D14:D16)</f>
        <v>447390110</v>
      </c>
    </row>
    <row r="18" spans="1:25">
      <c r="A18" s="285" t="s">
        <v>372</v>
      </c>
      <c r="C18" s="318"/>
      <c r="D18" s="280">
        <f>+D17</f>
        <v>447390110</v>
      </c>
    </row>
    <row r="19" spans="1:25">
      <c r="C19" s="319"/>
    </row>
    <row r="20" spans="1:25" ht="21">
      <c r="A20" s="284" t="s">
        <v>373</v>
      </c>
    </row>
    <row r="21" spans="1:25" ht="15.75" thickBot="1">
      <c r="D21" s="286"/>
      <c r="F21" s="287">
        <v>0.25</v>
      </c>
      <c r="H21" s="287">
        <f>+F21</f>
        <v>0.25</v>
      </c>
      <c r="J21" s="287">
        <f>+H21</f>
        <v>0.25</v>
      </c>
      <c r="L21" s="286">
        <v>0.265822</v>
      </c>
      <c r="M21" s="286"/>
      <c r="N21" s="287">
        <f>+N2</f>
        <v>0.17646999999999999</v>
      </c>
      <c r="O21" s="286">
        <v>0.29032200000000002</v>
      </c>
      <c r="P21" s="286"/>
      <c r="R21" s="286">
        <v>0.31578899999999999</v>
      </c>
      <c r="S21" s="286"/>
      <c r="U21" s="288"/>
    </row>
    <row r="22" spans="1:25" ht="15.75" thickBot="1">
      <c r="A22" s="289"/>
      <c r="B22" s="289"/>
      <c r="C22" s="320"/>
      <c r="D22" s="291" t="s">
        <v>345</v>
      </c>
      <c r="E22" s="292"/>
      <c r="F22" s="291">
        <v>2011</v>
      </c>
      <c r="G22" s="292"/>
      <c r="H22" s="291">
        <v>2012</v>
      </c>
      <c r="I22" s="292"/>
      <c r="J22" s="291">
        <v>2013</v>
      </c>
      <c r="K22" s="292"/>
      <c r="L22" s="478">
        <v>2014</v>
      </c>
      <c r="M22" s="479"/>
      <c r="N22" s="480"/>
      <c r="O22" s="481">
        <v>2015</v>
      </c>
      <c r="P22" s="482"/>
      <c r="Q22" s="483"/>
      <c r="R22" s="481">
        <v>2016</v>
      </c>
      <c r="S22" s="482"/>
      <c r="T22" s="483"/>
      <c r="U22" s="293" t="s">
        <v>64</v>
      </c>
      <c r="V22" s="484" t="s">
        <v>346</v>
      </c>
      <c r="W22" s="485"/>
      <c r="X22" s="486"/>
      <c r="Y22" s="294" t="s">
        <v>347</v>
      </c>
    </row>
    <row r="23" spans="1:25" ht="16.5" thickTop="1" thickBot="1">
      <c r="C23" s="296" t="s">
        <v>348</v>
      </c>
      <c r="D23" s="296" t="s">
        <v>349</v>
      </c>
      <c r="E23" s="297" t="s">
        <v>350</v>
      </c>
      <c r="F23" s="296" t="s">
        <v>351</v>
      </c>
      <c r="G23" s="297" t="s">
        <v>350</v>
      </c>
      <c r="H23" s="296" t="s">
        <v>351</v>
      </c>
      <c r="I23" s="297" t="s">
        <v>350</v>
      </c>
      <c r="J23" s="296" t="s">
        <v>351</v>
      </c>
      <c r="K23" s="297" t="s">
        <v>350</v>
      </c>
      <c r="L23" s="296" t="s">
        <v>352</v>
      </c>
      <c r="M23" s="298" t="s">
        <v>353</v>
      </c>
      <c r="N23" s="299" t="s">
        <v>354</v>
      </c>
      <c r="O23" s="296" t="s">
        <v>355</v>
      </c>
      <c r="P23" s="298" t="s">
        <v>353</v>
      </c>
      <c r="Q23" s="297" t="s">
        <v>11</v>
      </c>
      <c r="R23" s="296" t="s">
        <v>356</v>
      </c>
      <c r="S23" s="298" t="s">
        <v>353</v>
      </c>
      <c r="T23" s="297" t="s">
        <v>11</v>
      </c>
      <c r="U23" s="295"/>
      <c r="V23" s="300" t="s">
        <v>357</v>
      </c>
      <c r="W23" s="301" t="s">
        <v>358</v>
      </c>
      <c r="X23" s="297" t="s">
        <v>359</v>
      </c>
      <c r="Y23" s="294" t="s">
        <v>360</v>
      </c>
    </row>
    <row r="24" spans="1:25" ht="15.75" thickBot="1">
      <c r="A24" s="285" t="s">
        <v>361</v>
      </c>
      <c r="C24" s="308">
        <f>+SUM(D24:T24)</f>
        <v>474667655</v>
      </c>
      <c r="D24" s="308">
        <f>+D5</f>
        <v>377686883</v>
      </c>
      <c r="E24" s="308">
        <f t="shared" ref="E24:Y24" si="0">+E5</f>
        <v>69703227</v>
      </c>
      <c r="F24" s="308">
        <f t="shared" si="0"/>
        <v>0</v>
      </c>
      <c r="G24" s="308">
        <f t="shared" si="0"/>
        <v>0</v>
      </c>
      <c r="H24" s="308">
        <f t="shared" si="0"/>
        <v>0</v>
      </c>
      <c r="I24" s="308">
        <f t="shared" si="0"/>
        <v>0</v>
      </c>
      <c r="J24" s="308">
        <f t="shared" si="0"/>
        <v>0</v>
      </c>
      <c r="K24" s="308">
        <f t="shared" si="0"/>
        <v>0</v>
      </c>
      <c r="L24" s="308">
        <f t="shared" si="0"/>
        <v>0</v>
      </c>
      <c r="M24" s="308">
        <f t="shared" si="0"/>
        <v>0</v>
      </c>
      <c r="N24" s="308">
        <f t="shared" si="0"/>
        <v>0</v>
      </c>
      <c r="O24" s="308">
        <f t="shared" si="0"/>
        <v>0</v>
      </c>
      <c r="P24" s="308">
        <f t="shared" si="0"/>
        <v>0</v>
      </c>
      <c r="Q24" s="308">
        <f t="shared" si="0"/>
        <v>27277545</v>
      </c>
      <c r="R24" s="308">
        <f t="shared" si="0"/>
        <v>0</v>
      </c>
      <c r="S24" s="308">
        <f t="shared" si="0"/>
        <v>0</v>
      </c>
      <c r="T24" s="308">
        <f t="shared" si="0"/>
        <v>0</v>
      </c>
      <c r="U24" s="308">
        <f t="shared" si="0"/>
        <v>0</v>
      </c>
      <c r="V24" s="308">
        <f t="shared" si="0"/>
        <v>0</v>
      </c>
      <c r="W24" s="308">
        <f t="shared" si="0"/>
        <v>0</v>
      </c>
      <c r="X24" s="308">
        <f t="shared" si="0"/>
        <v>0</v>
      </c>
      <c r="Y24" s="308">
        <f t="shared" si="0"/>
        <v>0</v>
      </c>
    </row>
    <row r="25" spans="1:25" ht="16.5" thickTop="1" thickBot="1">
      <c r="A25" s="285" t="s">
        <v>374</v>
      </c>
      <c r="C25" s="321">
        <f>SUM(D25:U25)</f>
        <v>447390110</v>
      </c>
      <c r="D25" s="321">
        <f>+D24</f>
        <v>377686883</v>
      </c>
      <c r="E25" s="322">
        <f>+E24</f>
        <v>69703227</v>
      </c>
      <c r="F25" s="322">
        <f>+F24</f>
        <v>0</v>
      </c>
      <c r="G25" s="322">
        <f t="shared" ref="G25" si="1">+G24</f>
        <v>0</v>
      </c>
      <c r="H25" s="322">
        <f>+H24</f>
        <v>0</v>
      </c>
      <c r="I25" s="322">
        <f>+I24</f>
        <v>0</v>
      </c>
      <c r="J25" s="322">
        <f t="shared" ref="J25:P25" si="2">+J24</f>
        <v>0</v>
      </c>
      <c r="K25" s="322">
        <f t="shared" si="2"/>
        <v>0</v>
      </c>
      <c r="L25" s="322">
        <f t="shared" si="2"/>
        <v>0</v>
      </c>
      <c r="M25" s="322">
        <f t="shared" si="2"/>
        <v>0</v>
      </c>
      <c r="N25" s="322">
        <f t="shared" si="2"/>
        <v>0</v>
      </c>
      <c r="O25" s="322">
        <f t="shared" si="2"/>
        <v>0</v>
      </c>
      <c r="P25" s="322">
        <f t="shared" si="2"/>
        <v>0</v>
      </c>
      <c r="Q25" s="322"/>
      <c r="R25" s="321"/>
      <c r="S25" s="322"/>
      <c r="T25" s="322"/>
      <c r="U25" s="321"/>
      <c r="V25" s="321"/>
      <c r="W25" s="321"/>
      <c r="X25" s="321"/>
      <c r="Y25" s="321"/>
    </row>
    <row r="27" spans="1:25" ht="15.75" thickBot="1">
      <c r="A27" s="289" t="s">
        <v>375</v>
      </c>
      <c r="B27" s="289"/>
    </row>
    <row r="28" spans="1:25">
      <c r="A28" s="285" t="str">
        <f>+A24</f>
        <v>Saldo al 31.12.15</v>
      </c>
      <c r="C28" s="323">
        <f>SUM(D28:U28)</f>
        <v>109171707</v>
      </c>
      <c r="D28" s="323">
        <f>+D7</f>
        <v>109171707</v>
      </c>
      <c r="E28" s="323">
        <f t="shared" ref="E28:R28" si="3">+E7</f>
        <v>0</v>
      </c>
      <c r="F28" s="323">
        <f t="shared" si="3"/>
        <v>0</v>
      </c>
      <c r="G28" s="323">
        <f t="shared" si="3"/>
        <v>0</v>
      </c>
      <c r="H28" s="323">
        <f t="shared" si="3"/>
        <v>0</v>
      </c>
      <c r="I28" s="323">
        <f t="shared" si="3"/>
        <v>0</v>
      </c>
      <c r="J28" s="323">
        <f t="shared" si="3"/>
        <v>0</v>
      </c>
      <c r="K28" s="323">
        <f t="shared" si="3"/>
        <v>0</v>
      </c>
      <c r="L28" s="323">
        <f t="shared" si="3"/>
        <v>0</v>
      </c>
      <c r="M28" s="323">
        <f t="shared" si="3"/>
        <v>0</v>
      </c>
      <c r="N28" s="323">
        <f t="shared" si="3"/>
        <v>0</v>
      </c>
      <c r="O28" s="323">
        <f t="shared" si="3"/>
        <v>0</v>
      </c>
      <c r="P28" s="323">
        <f t="shared" si="3"/>
        <v>0</v>
      </c>
      <c r="Q28" s="323">
        <f t="shared" si="3"/>
        <v>0</v>
      </c>
      <c r="R28" s="323">
        <f t="shared" si="3"/>
        <v>0</v>
      </c>
    </row>
    <row r="29" spans="1:25" ht="15.75" thickBot="1">
      <c r="A29" s="285" t="s">
        <v>376</v>
      </c>
      <c r="C29" s="303">
        <f>SUM(D29:U29)</f>
        <v>0</v>
      </c>
      <c r="D29" s="303">
        <f>+D25*D21</f>
        <v>0</v>
      </c>
      <c r="E29" s="303">
        <f t="shared" ref="E29:R29" si="4">+E25*E21</f>
        <v>0</v>
      </c>
      <c r="F29" s="303">
        <f t="shared" si="4"/>
        <v>0</v>
      </c>
      <c r="G29" s="303">
        <f t="shared" si="4"/>
        <v>0</v>
      </c>
      <c r="H29" s="303">
        <f t="shared" si="4"/>
        <v>0</v>
      </c>
      <c r="I29" s="303">
        <f t="shared" si="4"/>
        <v>0</v>
      </c>
      <c r="J29" s="303">
        <f>+J25*J21</f>
        <v>0</v>
      </c>
      <c r="K29" s="303">
        <f t="shared" si="4"/>
        <v>0</v>
      </c>
      <c r="L29" s="303">
        <f t="shared" si="4"/>
        <v>0</v>
      </c>
      <c r="M29" s="303">
        <f t="shared" si="4"/>
        <v>0</v>
      </c>
      <c r="N29" s="303">
        <f t="shared" si="4"/>
        <v>0</v>
      </c>
      <c r="O29" s="303">
        <f t="shared" si="4"/>
        <v>0</v>
      </c>
      <c r="P29" s="303">
        <f t="shared" si="4"/>
        <v>0</v>
      </c>
      <c r="Q29" s="303">
        <f t="shared" si="4"/>
        <v>0</v>
      </c>
      <c r="R29" s="303">
        <f t="shared" si="4"/>
        <v>0</v>
      </c>
    </row>
    <row r="31" spans="1:25" ht="21">
      <c r="A31" s="284" t="s">
        <v>377</v>
      </c>
      <c r="C31" s="373" t="s">
        <v>415</v>
      </c>
      <c r="D31" s="373" t="s">
        <v>416</v>
      </c>
    </row>
    <row r="32" spans="1:25">
      <c r="A32" s="324" t="s">
        <v>378</v>
      </c>
      <c r="B32" s="324"/>
      <c r="C32" s="325">
        <f>+D18</f>
        <v>447390110</v>
      </c>
      <c r="D32" s="325">
        <f>+E18</f>
        <v>0</v>
      </c>
    </row>
    <row r="33" spans="1:26">
      <c r="A33" s="326" t="s">
        <v>379</v>
      </c>
      <c r="B33" s="324"/>
      <c r="C33" s="325">
        <f>+C32*3.3%</f>
        <v>14763873.630000001</v>
      </c>
      <c r="D33" s="325">
        <f>+D32*3.3%</f>
        <v>0</v>
      </c>
      <c r="E33" s="280">
        <f>+C32+C33</f>
        <v>462153983.63</v>
      </c>
      <c r="G33" s="327">
        <v>114.05</v>
      </c>
      <c r="T33" s="327"/>
    </row>
    <row r="34" spans="1:26">
      <c r="A34" s="324" t="s">
        <v>380</v>
      </c>
      <c r="B34" s="324"/>
      <c r="C34" s="325">
        <f>+D28</f>
        <v>109171707</v>
      </c>
      <c r="D34" s="325">
        <f>+E28</f>
        <v>0</v>
      </c>
      <c r="G34" s="327">
        <v>110.86</v>
      </c>
      <c r="H34" s="328">
        <f>(+G33/G34)-1</f>
        <v>2.8775031571351306E-2</v>
      </c>
      <c r="T34" s="327"/>
    </row>
    <row r="35" spans="1:26">
      <c r="A35" s="324" t="str">
        <f>+A33</f>
        <v>REAJUSTE  A DICIEMBRE 2016</v>
      </c>
      <c r="B35" s="324"/>
      <c r="C35" s="325">
        <f>+C34*3.3%</f>
        <v>3602666.3310000002</v>
      </c>
      <c r="D35" s="325">
        <f>+D34*3.3%</f>
        <v>0</v>
      </c>
      <c r="T35" s="329"/>
    </row>
    <row r="36" spans="1:26">
      <c r="A36" s="324" t="s">
        <v>381</v>
      </c>
      <c r="B36" s="324"/>
      <c r="C36" s="325">
        <f>SUM(C32:C35)</f>
        <v>574928356.96099997</v>
      </c>
      <c r="D36" s="325">
        <v>504708432</v>
      </c>
      <c r="F36" s="280" t="s">
        <v>382</v>
      </c>
    </row>
    <row r="37" spans="1:26">
      <c r="A37" s="324" t="s">
        <v>272</v>
      </c>
      <c r="B37" s="372">
        <v>0.32</v>
      </c>
      <c r="C37" s="325">
        <f>+C36*B37</f>
        <v>183977074.22751999</v>
      </c>
      <c r="D37" s="325">
        <f>104798073+56708625</f>
        <v>161506698</v>
      </c>
      <c r="F37" s="280" t="s">
        <v>383</v>
      </c>
      <c r="H37" s="280">
        <f>+C39</f>
        <v>74805367.227519989</v>
      </c>
    </row>
    <row r="38" spans="1:26">
      <c r="A38" s="324" t="s">
        <v>384</v>
      </c>
      <c r="B38" s="324"/>
      <c r="C38" s="325">
        <f>-C28</f>
        <v>-109171707</v>
      </c>
      <c r="D38" s="325">
        <v>-104798073</v>
      </c>
      <c r="G38" s="280" t="s">
        <v>385</v>
      </c>
      <c r="I38" s="280">
        <f>+H37</f>
        <v>74805367.227519989</v>
      </c>
    </row>
    <row r="39" spans="1:26">
      <c r="A39" s="330" t="s">
        <v>386</v>
      </c>
      <c r="B39" s="330"/>
      <c r="C39" s="331">
        <f>+C37+C38</f>
        <v>74805367.227519989</v>
      </c>
      <c r="D39" s="331">
        <f>+D37+D38</f>
        <v>56708625</v>
      </c>
    </row>
    <row r="41" spans="1:26" ht="21">
      <c r="A41" s="284" t="s">
        <v>387</v>
      </c>
    </row>
    <row r="42" spans="1:26">
      <c r="C42" s="332"/>
      <c r="D42" s="333"/>
      <c r="E42" s="332"/>
      <c r="F42" s="334"/>
      <c r="G42" s="332"/>
      <c r="H42" s="334"/>
      <c r="I42" s="332"/>
      <c r="J42" s="334"/>
      <c r="K42" s="332"/>
      <c r="L42" s="333"/>
      <c r="M42" s="333"/>
      <c r="N42" s="334"/>
      <c r="O42" s="333"/>
      <c r="P42" s="333"/>
      <c r="Q42" s="332"/>
      <c r="R42" s="333">
        <v>0.31578899999999999</v>
      </c>
      <c r="S42" s="333"/>
      <c r="T42" s="332"/>
      <c r="U42" s="335"/>
      <c r="V42" s="336"/>
      <c r="W42" s="336"/>
      <c r="X42" s="336"/>
      <c r="Y42" s="336"/>
    </row>
    <row r="43" spans="1:26">
      <c r="A43" s="289"/>
      <c r="B43" s="289"/>
      <c r="C43" s="337"/>
      <c r="D43" s="338"/>
      <c r="E43" s="337"/>
      <c r="F43" s="338"/>
      <c r="G43" s="337"/>
      <c r="H43" s="338"/>
      <c r="I43" s="337"/>
      <c r="J43" s="338"/>
      <c r="K43" s="337"/>
      <c r="L43" s="476"/>
      <c r="M43" s="476"/>
      <c r="N43" s="476"/>
      <c r="O43" s="476"/>
      <c r="P43" s="476"/>
      <c r="Q43" s="476"/>
      <c r="R43" s="476">
        <v>2016</v>
      </c>
      <c r="S43" s="476"/>
      <c r="T43" s="476"/>
      <c r="U43" s="337" t="s">
        <v>64</v>
      </c>
      <c r="V43" s="477" t="s">
        <v>346</v>
      </c>
      <c r="W43" s="477"/>
      <c r="X43" s="477"/>
      <c r="Y43" s="338" t="s">
        <v>347</v>
      </c>
      <c r="Z43" s="289"/>
    </row>
    <row r="44" spans="1:26">
      <c r="C44" s="332" t="s">
        <v>348</v>
      </c>
      <c r="D44" s="332" t="s">
        <v>388</v>
      </c>
      <c r="E44" s="332" t="s">
        <v>350</v>
      </c>
      <c r="F44" s="332" t="s">
        <v>351</v>
      </c>
      <c r="G44" s="332" t="s">
        <v>350</v>
      </c>
      <c r="H44" s="332" t="s">
        <v>351</v>
      </c>
      <c r="I44" s="332" t="s">
        <v>350</v>
      </c>
      <c r="J44" s="332" t="s">
        <v>351</v>
      </c>
      <c r="K44" s="332" t="s">
        <v>350</v>
      </c>
      <c r="L44" s="332" t="s">
        <v>352</v>
      </c>
      <c r="M44" s="332" t="s">
        <v>353</v>
      </c>
      <c r="N44" s="332" t="s">
        <v>389</v>
      </c>
      <c r="O44" s="332" t="s">
        <v>355</v>
      </c>
      <c r="P44" s="332" t="s">
        <v>353</v>
      </c>
      <c r="Q44" s="332" t="s">
        <v>11</v>
      </c>
      <c r="R44" s="332" t="s">
        <v>356</v>
      </c>
      <c r="S44" s="332" t="s">
        <v>353</v>
      </c>
      <c r="T44" s="332" t="s">
        <v>11</v>
      </c>
      <c r="U44" s="332"/>
      <c r="V44" s="332" t="s">
        <v>357</v>
      </c>
      <c r="W44" s="332" t="s">
        <v>358</v>
      </c>
      <c r="X44" s="332" t="s">
        <v>359</v>
      </c>
      <c r="Y44" s="338" t="s">
        <v>360</v>
      </c>
    </row>
    <row r="45" spans="1:26"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 t="s">
        <v>390</v>
      </c>
      <c r="X45" s="332"/>
      <c r="Y45" s="338"/>
    </row>
    <row r="46" spans="1:26">
      <c r="A46" s="324" t="s">
        <v>361</v>
      </c>
      <c r="C46" s="325">
        <f>+SUM(D46:T46)</f>
        <v>474667655</v>
      </c>
      <c r="D46" s="325">
        <f>+D5</f>
        <v>377686883</v>
      </c>
      <c r="E46" s="325">
        <f t="shared" ref="E46:Y46" si="5">+E5</f>
        <v>69703227</v>
      </c>
      <c r="F46" s="325">
        <f t="shared" si="5"/>
        <v>0</v>
      </c>
      <c r="G46" s="325">
        <f t="shared" si="5"/>
        <v>0</v>
      </c>
      <c r="H46" s="325">
        <f t="shared" si="5"/>
        <v>0</v>
      </c>
      <c r="I46" s="325">
        <f t="shared" si="5"/>
        <v>0</v>
      </c>
      <c r="J46" s="325">
        <f t="shared" si="5"/>
        <v>0</v>
      </c>
      <c r="K46" s="325">
        <f t="shared" si="5"/>
        <v>0</v>
      </c>
      <c r="L46" s="325">
        <f t="shared" si="5"/>
        <v>0</v>
      </c>
      <c r="M46" s="325">
        <f t="shared" si="5"/>
        <v>0</v>
      </c>
      <c r="N46" s="325">
        <f t="shared" si="5"/>
        <v>0</v>
      </c>
      <c r="O46" s="325">
        <f t="shared" si="5"/>
        <v>0</v>
      </c>
      <c r="P46" s="325">
        <f t="shared" si="5"/>
        <v>0</v>
      </c>
      <c r="Q46" s="325">
        <f t="shared" si="5"/>
        <v>27277545</v>
      </c>
      <c r="R46" s="325">
        <f t="shared" si="5"/>
        <v>0</v>
      </c>
      <c r="S46" s="325">
        <f t="shared" si="5"/>
        <v>0</v>
      </c>
      <c r="T46" s="325">
        <f t="shared" si="5"/>
        <v>0</v>
      </c>
      <c r="U46" s="325">
        <f t="shared" si="5"/>
        <v>0</v>
      </c>
      <c r="V46" s="325">
        <f t="shared" si="5"/>
        <v>0</v>
      </c>
      <c r="W46" s="325">
        <f t="shared" si="5"/>
        <v>0</v>
      </c>
      <c r="X46" s="325">
        <f t="shared" si="5"/>
        <v>0</v>
      </c>
      <c r="Y46" s="325">
        <f t="shared" si="5"/>
        <v>0</v>
      </c>
    </row>
    <row r="47" spans="1:26">
      <c r="A47" s="324" t="s">
        <v>391</v>
      </c>
      <c r="B47" s="339">
        <v>3.9E-2</v>
      </c>
      <c r="C47" s="325">
        <f>+SUM(D47:T47)</f>
        <v>18512038.544999998</v>
      </c>
      <c r="D47" s="325">
        <f>+D46*$B$47</f>
        <v>14729788.437000001</v>
      </c>
      <c r="E47" s="325">
        <f t="shared" ref="E47:Y47" si="6">+E46*$B$47</f>
        <v>2718425.8530000001</v>
      </c>
      <c r="F47" s="325">
        <f t="shared" si="6"/>
        <v>0</v>
      </c>
      <c r="G47" s="325">
        <f t="shared" si="6"/>
        <v>0</v>
      </c>
      <c r="H47" s="325">
        <f t="shared" si="6"/>
        <v>0</v>
      </c>
      <c r="I47" s="325">
        <f t="shared" si="6"/>
        <v>0</v>
      </c>
      <c r="J47" s="325">
        <f t="shared" si="6"/>
        <v>0</v>
      </c>
      <c r="K47" s="325">
        <f t="shared" si="6"/>
        <v>0</v>
      </c>
      <c r="L47" s="325">
        <f t="shared" si="6"/>
        <v>0</v>
      </c>
      <c r="M47" s="325">
        <f t="shared" si="6"/>
        <v>0</v>
      </c>
      <c r="N47" s="325">
        <f t="shared" si="6"/>
        <v>0</v>
      </c>
      <c r="O47" s="325">
        <f>+O46*$B$47</f>
        <v>0</v>
      </c>
      <c r="P47" s="325">
        <f>+P46*$B$47</f>
        <v>0</v>
      </c>
      <c r="Q47" s="325">
        <f>+Q46*$B$47</f>
        <v>1063824.2549999999</v>
      </c>
      <c r="R47" s="325">
        <f t="shared" si="6"/>
        <v>0</v>
      </c>
      <c r="S47" s="325">
        <f t="shared" si="6"/>
        <v>0</v>
      </c>
      <c r="T47" s="325">
        <f t="shared" si="6"/>
        <v>0</v>
      </c>
      <c r="U47" s="325">
        <f t="shared" si="6"/>
        <v>0</v>
      </c>
      <c r="V47" s="325">
        <f t="shared" si="6"/>
        <v>0</v>
      </c>
      <c r="W47" s="325">
        <f t="shared" si="6"/>
        <v>0</v>
      </c>
      <c r="X47" s="325">
        <f t="shared" si="6"/>
        <v>0</v>
      </c>
      <c r="Y47" s="325">
        <f t="shared" si="6"/>
        <v>0</v>
      </c>
    </row>
    <row r="48" spans="1:26">
      <c r="A48" s="324" t="s">
        <v>392</v>
      </c>
      <c r="C48" s="325">
        <f>+SUM(D48:T48)</f>
        <v>493179693.54499996</v>
      </c>
      <c r="D48" s="325">
        <f>+D46+D47</f>
        <v>392416671.43699998</v>
      </c>
      <c r="E48" s="325">
        <f t="shared" ref="E48:Y48" si="7">+E46+E47</f>
        <v>72421652.853</v>
      </c>
      <c r="F48" s="325">
        <f t="shared" si="7"/>
        <v>0</v>
      </c>
      <c r="G48" s="325">
        <f t="shared" si="7"/>
        <v>0</v>
      </c>
      <c r="H48" s="325">
        <f t="shared" si="7"/>
        <v>0</v>
      </c>
      <c r="I48" s="325">
        <f t="shared" si="7"/>
        <v>0</v>
      </c>
      <c r="J48" s="325">
        <f t="shared" si="7"/>
        <v>0</v>
      </c>
      <c r="K48" s="325">
        <f t="shared" si="7"/>
        <v>0</v>
      </c>
      <c r="L48" s="325">
        <f t="shared" si="7"/>
        <v>0</v>
      </c>
      <c r="M48" s="325">
        <f t="shared" si="7"/>
        <v>0</v>
      </c>
      <c r="N48" s="325">
        <f t="shared" si="7"/>
        <v>0</v>
      </c>
      <c r="O48" s="325">
        <f>+O46+O47</f>
        <v>0</v>
      </c>
      <c r="P48" s="325">
        <f>+P46+P47</f>
        <v>0</v>
      </c>
      <c r="Q48" s="325">
        <f>+Q46+Q47</f>
        <v>28341369.254999999</v>
      </c>
      <c r="R48" s="325">
        <f t="shared" si="7"/>
        <v>0</v>
      </c>
      <c r="S48" s="325">
        <f t="shared" si="7"/>
        <v>0</v>
      </c>
      <c r="T48" s="325">
        <f t="shared" si="7"/>
        <v>0</v>
      </c>
      <c r="U48" s="325">
        <f t="shared" si="7"/>
        <v>0</v>
      </c>
      <c r="V48" s="325">
        <f t="shared" si="7"/>
        <v>0</v>
      </c>
      <c r="W48" s="325">
        <f t="shared" si="7"/>
        <v>0</v>
      </c>
      <c r="X48" s="325">
        <f t="shared" si="7"/>
        <v>0</v>
      </c>
      <c r="Y48" s="325">
        <f t="shared" si="7"/>
        <v>0</v>
      </c>
    </row>
    <row r="49" spans="1:25">
      <c r="A49" s="324" t="s">
        <v>393</v>
      </c>
      <c r="C49" s="325">
        <f>SUM(D49:T49)</f>
        <v>-28341369.254999999</v>
      </c>
      <c r="D49" s="325"/>
      <c r="E49" s="325"/>
      <c r="F49" s="325"/>
      <c r="G49" s="325"/>
      <c r="H49" s="325"/>
      <c r="I49" s="325"/>
      <c r="J49" s="325"/>
      <c r="K49" s="325"/>
      <c r="L49" s="325"/>
      <c r="M49" s="325">
        <f>-M46*1.02</f>
        <v>0</v>
      </c>
      <c r="N49" s="325"/>
      <c r="O49" s="325"/>
      <c r="P49" s="325"/>
      <c r="Q49" s="325">
        <f>-Q48</f>
        <v>-28341369.254999999</v>
      </c>
      <c r="R49" s="325"/>
      <c r="S49" s="325"/>
      <c r="T49" s="325">
        <f>-T48</f>
        <v>0</v>
      </c>
      <c r="U49" s="325"/>
      <c r="V49" s="325"/>
      <c r="W49" s="325"/>
      <c r="X49" s="325"/>
      <c r="Y49" s="325"/>
    </row>
    <row r="50" spans="1:25">
      <c r="A50" s="340" t="s">
        <v>1</v>
      </c>
      <c r="B50" s="302"/>
      <c r="C50" s="341">
        <f>+C48+C49</f>
        <v>464838324.28999996</v>
      </c>
      <c r="D50" s="341">
        <f t="shared" ref="D50:T50" si="8">+D48+D49</f>
        <v>392416671.43699998</v>
      </c>
      <c r="E50" s="341">
        <f t="shared" si="8"/>
        <v>72421652.853</v>
      </c>
      <c r="F50" s="341">
        <f t="shared" si="8"/>
        <v>0</v>
      </c>
      <c r="G50" s="341">
        <f t="shared" si="8"/>
        <v>0</v>
      </c>
      <c r="H50" s="341">
        <f t="shared" si="8"/>
        <v>0</v>
      </c>
      <c r="I50" s="341">
        <f t="shared" si="8"/>
        <v>0</v>
      </c>
      <c r="J50" s="341">
        <f t="shared" si="8"/>
        <v>0</v>
      </c>
      <c r="K50" s="341">
        <f t="shared" si="8"/>
        <v>0</v>
      </c>
      <c r="L50" s="341">
        <f t="shared" si="8"/>
        <v>0</v>
      </c>
      <c r="M50" s="341">
        <f t="shared" si="8"/>
        <v>0</v>
      </c>
      <c r="N50" s="341">
        <f t="shared" si="8"/>
        <v>0</v>
      </c>
      <c r="O50" s="341">
        <f>+O48+O49</f>
        <v>0</v>
      </c>
      <c r="P50" s="341">
        <f>+P48+P49</f>
        <v>0</v>
      </c>
      <c r="Q50" s="341">
        <f>+Q48+Q49</f>
        <v>0</v>
      </c>
      <c r="R50" s="341">
        <f t="shared" si="8"/>
        <v>0</v>
      </c>
      <c r="S50" s="341">
        <f t="shared" si="8"/>
        <v>0</v>
      </c>
      <c r="T50" s="341">
        <f t="shared" si="8"/>
        <v>0</v>
      </c>
      <c r="U50" s="341">
        <f>+U48+U49</f>
        <v>0</v>
      </c>
      <c r="V50" s="341">
        <f>+V48+V49</f>
        <v>0</v>
      </c>
      <c r="W50" s="341">
        <f>+W48+W49</f>
        <v>0</v>
      </c>
      <c r="X50" s="341">
        <f>+X48+X49</f>
        <v>0</v>
      </c>
      <c r="Y50" s="341">
        <f>+Y48+Y49</f>
        <v>0</v>
      </c>
    </row>
    <row r="51" spans="1:25">
      <c r="A51" s="324" t="s">
        <v>394</v>
      </c>
      <c r="C51" s="325">
        <f>+SUM(D51:U51)</f>
        <v>-462153983.63</v>
      </c>
      <c r="D51" s="325">
        <f>-D50</f>
        <v>-392416671.43699998</v>
      </c>
      <c r="E51" s="325">
        <f>-E33-D51</f>
        <v>-69737312.193000019</v>
      </c>
      <c r="F51" s="325"/>
      <c r="G51" s="325"/>
      <c r="H51" s="325"/>
      <c r="I51" s="325"/>
      <c r="J51" s="325"/>
      <c r="K51" s="325"/>
      <c r="L51" s="325"/>
      <c r="M51" s="325">
        <f>+M25*1.05</f>
        <v>0</v>
      </c>
      <c r="N51" s="325"/>
      <c r="O51" s="325"/>
      <c r="P51" s="325"/>
      <c r="Q51" s="325">
        <f>+Q25*1.05</f>
        <v>0</v>
      </c>
      <c r="R51" s="325"/>
      <c r="S51" s="325"/>
      <c r="T51" s="325"/>
      <c r="U51" s="325"/>
      <c r="V51" s="325"/>
      <c r="W51" s="325"/>
      <c r="X51" s="325"/>
      <c r="Y51" s="325">
        <f>+Y25*1.05</f>
        <v>0</v>
      </c>
    </row>
    <row r="52" spans="1:25">
      <c r="A52" s="324" t="s">
        <v>395</v>
      </c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>
        <f>+E33</f>
        <v>462153983.63</v>
      </c>
      <c r="X52" s="325"/>
      <c r="Y52" s="325"/>
    </row>
    <row r="53" spans="1:25">
      <c r="A53" s="324" t="s">
        <v>396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>
        <f>-D39</f>
        <v>-56708625</v>
      </c>
      <c r="X53" s="325"/>
      <c r="Y53" s="325"/>
    </row>
    <row r="54" spans="1:25">
      <c r="A54" s="340" t="s">
        <v>1</v>
      </c>
      <c r="B54" s="302"/>
      <c r="C54" s="341">
        <f>SUM(C50:C53)</f>
        <v>2684340.6599999666</v>
      </c>
      <c r="D54" s="341">
        <f t="shared" ref="D54:Y54" si="9">SUM(D50:D53)</f>
        <v>0</v>
      </c>
      <c r="E54" s="341">
        <f t="shared" si="9"/>
        <v>2684340.6599999815</v>
      </c>
      <c r="F54" s="341">
        <f t="shared" si="9"/>
        <v>0</v>
      </c>
      <c r="G54" s="341">
        <f t="shared" si="9"/>
        <v>0</v>
      </c>
      <c r="H54" s="341">
        <f t="shared" si="9"/>
        <v>0</v>
      </c>
      <c r="I54" s="341">
        <f t="shared" si="9"/>
        <v>0</v>
      </c>
      <c r="J54" s="341">
        <f t="shared" si="9"/>
        <v>0</v>
      </c>
      <c r="K54" s="341">
        <f t="shared" si="9"/>
        <v>0</v>
      </c>
      <c r="L54" s="341">
        <f t="shared" si="9"/>
        <v>0</v>
      </c>
      <c r="M54" s="341">
        <f t="shared" si="9"/>
        <v>0</v>
      </c>
      <c r="N54" s="341">
        <f t="shared" si="9"/>
        <v>0</v>
      </c>
      <c r="O54" s="341">
        <f>SUM(O50:O53)</f>
        <v>0</v>
      </c>
      <c r="P54" s="341">
        <f>SUM(P50:P53)</f>
        <v>0</v>
      </c>
      <c r="Q54" s="341">
        <f>SUM(Q50:Q53)</f>
        <v>0</v>
      </c>
      <c r="R54" s="341">
        <f t="shared" si="9"/>
        <v>0</v>
      </c>
      <c r="S54" s="341">
        <f t="shared" si="9"/>
        <v>0</v>
      </c>
      <c r="T54" s="341">
        <f t="shared" si="9"/>
        <v>0</v>
      </c>
      <c r="U54" s="341">
        <f t="shared" si="9"/>
        <v>0</v>
      </c>
      <c r="V54" s="341">
        <f t="shared" si="9"/>
        <v>0</v>
      </c>
      <c r="W54" s="341">
        <f t="shared" si="9"/>
        <v>405445358.63</v>
      </c>
      <c r="X54" s="341">
        <f t="shared" si="9"/>
        <v>0</v>
      </c>
      <c r="Y54" s="341">
        <f t="shared" si="9"/>
        <v>0</v>
      </c>
    </row>
    <row r="55" spans="1:25">
      <c r="A55" s="324" t="s">
        <v>397</v>
      </c>
      <c r="C55" s="325">
        <v>126039657</v>
      </c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</row>
    <row r="56" spans="1:25">
      <c r="A56" s="324" t="s">
        <v>398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</row>
    <row r="57" spans="1:25">
      <c r="A57" s="324" t="s">
        <v>399</v>
      </c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</row>
    <row r="58" spans="1:25" s="343" customFormat="1" ht="15.75">
      <c r="A58" s="342" t="s">
        <v>1</v>
      </c>
      <c r="C58" s="344">
        <f>SUM(C54:C57)</f>
        <v>128723997.65999997</v>
      </c>
      <c r="D58" s="344">
        <f t="shared" ref="D58:Y58" si="10">SUM(D54:D57)</f>
        <v>0</v>
      </c>
      <c r="E58" s="344">
        <f t="shared" si="10"/>
        <v>2684340.6599999815</v>
      </c>
      <c r="F58" s="344">
        <f t="shared" si="10"/>
        <v>0</v>
      </c>
      <c r="G58" s="344">
        <f t="shared" si="10"/>
        <v>0</v>
      </c>
      <c r="H58" s="344">
        <f t="shared" si="10"/>
        <v>0</v>
      </c>
      <c r="I58" s="344">
        <f t="shared" si="10"/>
        <v>0</v>
      </c>
      <c r="J58" s="344">
        <f t="shared" si="10"/>
        <v>0</v>
      </c>
      <c r="K58" s="344">
        <f t="shared" si="10"/>
        <v>0</v>
      </c>
      <c r="L58" s="344">
        <f t="shared" si="10"/>
        <v>0</v>
      </c>
      <c r="M58" s="344">
        <f t="shared" si="10"/>
        <v>0</v>
      </c>
      <c r="N58" s="344">
        <f t="shared" si="10"/>
        <v>0</v>
      </c>
      <c r="O58" s="344">
        <f>SUM(O54:O57)</f>
        <v>0</v>
      </c>
      <c r="P58" s="344">
        <f>SUM(P54:P57)</f>
        <v>0</v>
      </c>
      <c r="Q58" s="344">
        <f>SUM(Q54:Q57)</f>
        <v>0</v>
      </c>
      <c r="R58" s="344">
        <f t="shared" si="10"/>
        <v>0</v>
      </c>
      <c r="S58" s="344">
        <f t="shared" si="10"/>
        <v>0</v>
      </c>
      <c r="T58" s="344">
        <f t="shared" si="10"/>
        <v>0</v>
      </c>
      <c r="U58" s="344">
        <f t="shared" si="10"/>
        <v>0</v>
      </c>
      <c r="V58" s="344">
        <f t="shared" si="10"/>
        <v>0</v>
      </c>
      <c r="W58" s="344">
        <f t="shared" si="10"/>
        <v>405445358.63</v>
      </c>
      <c r="X58" s="344">
        <f t="shared" si="10"/>
        <v>0</v>
      </c>
      <c r="Y58" s="344">
        <f t="shared" si="10"/>
        <v>0</v>
      </c>
    </row>
    <row r="59" spans="1:25" ht="15.75" thickBot="1">
      <c r="A59" s="345" t="s">
        <v>400</v>
      </c>
      <c r="C59" s="325">
        <f>SUM(D59:U59)</f>
        <v>0</v>
      </c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>
        <v>-95790139</v>
      </c>
      <c r="X59" s="325"/>
      <c r="Y59" s="325"/>
    </row>
    <row r="60" spans="1:25" ht="15.75" thickBot="1">
      <c r="A60" s="346" t="s">
        <v>401</v>
      </c>
      <c r="B60" s="347"/>
      <c r="C60" s="341">
        <f>SUM(C58:C59)</f>
        <v>128723997.65999997</v>
      </c>
      <c r="D60" s="341">
        <f>SUM(D58:D59)</f>
        <v>0</v>
      </c>
      <c r="E60" s="341">
        <f>SUM(E58:E59)</f>
        <v>2684340.6599999815</v>
      </c>
      <c r="F60" s="341">
        <f t="shared" ref="F60:Y60" si="11">SUM(F58:F59)</f>
        <v>0</v>
      </c>
      <c r="G60" s="341">
        <f t="shared" si="11"/>
        <v>0</v>
      </c>
      <c r="H60" s="341">
        <f t="shared" si="11"/>
        <v>0</v>
      </c>
      <c r="I60" s="341">
        <f t="shared" si="11"/>
        <v>0</v>
      </c>
      <c r="J60" s="341">
        <f t="shared" si="11"/>
        <v>0</v>
      </c>
      <c r="K60" s="341">
        <f t="shared" si="11"/>
        <v>0</v>
      </c>
      <c r="L60" s="341">
        <f t="shared" si="11"/>
        <v>0</v>
      </c>
      <c r="M60" s="341">
        <f t="shared" si="11"/>
        <v>0</v>
      </c>
      <c r="N60" s="341">
        <f t="shared" si="11"/>
        <v>0</v>
      </c>
      <c r="O60" s="341">
        <f t="shared" si="11"/>
        <v>0</v>
      </c>
      <c r="P60" s="341">
        <f t="shared" si="11"/>
        <v>0</v>
      </c>
      <c r="Q60" s="341">
        <f t="shared" si="11"/>
        <v>0</v>
      </c>
      <c r="R60" s="341">
        <f t="shared" si="11"/>
        <v>0</v>
      </c>
      <c r="S60" s="341">
        <f t="shared" si="11"/>
        <v>0</v>
      </c>
      <c r="T60" s="341">
        <f t="shared" si="11"/>
        <v>0</v>
      </c>
      <c r="U60" s="341">
        <f t="shared" si="11"/>
        <v>0</v>
      </c>
      <c r="V60" s="341">
        <f t="shared" si="11"/>
        <v>0</v>
      </c>
      <c r="W60" s="341">
        <f t="shared" si="11"/>
        <v>309655219.63</v>
      </c>
      <c r="X60" s="341">
        <f t="shared" si="11"/>
        <v>0</v>
      </c>
      <c r="Y60" s="341">
        <f t="shared" si="11"/>
        <v>0</v>
      </c>
    </row>
    <row r="61" spans="1:25">
      <c r="V61" s="280"/>
      <c r="W61" s="280"/>
      <c r="X61" s="280"/>
      <c r="Y61" s="280"/>
    </row>
    <row r="62" spans="1:25" ht="15.75" thickBot="1">
      <c r="A62" s="289" t="s">
        <v>375</v>
      </c>
      <c r="B62" s="289"/>
      <c r="C62" s="280">
        <f>+'[4]fut2010 antes absorción'!D85*1.039</f>
        <v>0</v>
      </c>
      <c r="V62" s="280"/>
      <c r="W62" s="280"/>
      <c r="X62" s="280"/>
    </row>
    <row r="63" spans="1:25">
      <c r="A63" s="324" t="s">
        <v>402</v>
      </c>
      <c r="C63" s="348">
        <f>SUM(D63:U63)</f>
        <v>109171707</v>
      </c>
      <c r="D63" s="349">
        <f>+D7</f>
        <v>109171707</v>
      </c>
      <c r="E63" s="349">
        <f t="shared" ref="E63:R63" si="12">+E7</f>
        <v>0</v>
      </c>
      <c r="F63" s="349">
        <f t="shared" si="12"/>
        <v>0</v>
      </c>
      <c r="G63" s="349">
        <f t="shared" si="12"/>
        <v>0</v>
      </c>
      <c r="H63" s="349">
        <f t="shared" si="12"/>
        <v>0</v>
      </c>
      <c r="I63" s="349">
        <f t="shared" si="12"/>
        <v>0</v>
      </c>
      <c r="J63" s="349">
        <f t="shared" si="12"/>
        <v>0</v>
      </c>
      <c r="K63" s="349">
        <f t="shared" si="12"/>
        <v>0</v>
      </c>
      <c r="L63" s="349">
        <f t="shared" si="12"/>
        <v>0</v>
      </c>
      <c r="M63" s="349">
        <f t="shared" si="12"/>
        <v>0</v>
      </c>
      <c r="N63" s="349">
        <f t="shared" si="12"/>
        <v>0</v>
      </c>
      <c r="O63" s="349">
        <f t="shared" si="12"/>
        <v>0</v>
      </c>
      <c r="P63" s="349">
        <f t="shared" si="12"/>
        <v>0</v>
      </c>
      <c r="Q63" s="349">
        <f t="shared" si="12"/>
        <v>0</v>
      </c>
      <c r="R63" s="349">
        <f t="shared" si="12"/>
        <v>0</v>
      </c>
      <c r="V63" s="280"/>
      <c r="W63" s="280"/>
      <c r="X63" s="280"/>
    </row>
    <row r="64" spans="1:25">
      <c r="A64" s="324" t="s">
        <v>391</v>
      </c>
      <c r="B64" s="339">
        <v>3.9E-2</v>
      </c>
      <c r="C64" s="350">
        <f t="shared" ref="C64:C69" si="13">SUM(D64:U64)</f>
        <v>4257696.5729999999</v>
      </c>
      <c r="D64" s="325">
        <f>+D63*$B$64</f>
        <v>4257696.5729999999</v>
      </c>
      <c r="E64" s="325">
        <f t="shared" ref="E64:R64" si="14">+E63*$B$64</f>
        <v>0</v>
      </c>
      <c r="F64" s="325">
        <f t="shared" si="14"/>
        <v>0</v>
      </c>
      <c r="G64" s="325">
        <f t="shared" si="14"/>
        <v>0</v>
      </c>
      <c r="H64" s="325">
        <f t="shared" si="14"/>
        <v>0</v>
      </c>
      <c r="I64" s="325">
        <f t="shared" si="14"/>
        <v>0</v>
      </c>
      <c r="J64" s="325">
        <f t="shared" si="14"/>
        <v>0</v>
      </c>
      <c r="K64" s="325">
        <f t="shared" si="14"/>
        <v>0</v>
      </c>
      <c r="L64" s="325">
        <f t="shared" si="14"/>
        <v>0</v>
      </c>
      <c r="M64" s="325">
        <f t="shared" si="14"/>
        <v>0</v>
      </c>
      <c r="N64" s="325">
        <f t="shared" si="14"/>
        <v>0</v>
      </c>
      <c r="O64" s="325">
        <f t="shared" si="14"/>
        <v>0</v>
      </c>
      <c r="P64" s="325">
        <f t="shared" si="14"/>
        <v>0</v>
      </c>
      <c r="Q64" s="325">
        <f t="shared" si="14"/>
        <v>0</v>
      </c>
      <c r="R64" s="325">
        <f t="shared" si="14"/>
        <v>0</v>
      </c>
      <c r="V64" s="280"/>
      <c r="W64" s="280"/>
      <c r="X64" s="280"/>
    </row>
    <row r="65" spans="1:26">
      <c r="A65" s="340" t="s">
        <v>392</v>
      </c>
      <c r="B65" s="351"/>
      <c r="C65" s="352">
        <f>+C63+C64</f>
        <v>113429403.573</v>
      </c>
      <c r="D65" s="341">
        <f t="shared" ref="D65:R65" si="15">+D63+D64</f>
        <v>113429403.573</v>
      </c>
      <c r="E65" s="341">
        <f t="shared" si="15"/>
        <v>0</v>
      </c>
      <c r="F65" s="341">
        <f t="shared" si="15"/>
        <v>0</v>
      </c>
      <c r="G65" s="341">
        <f t="shared" si="15"/>
        <v>0</v>
      </c>
      <c r="H65" s="341">
        <f t="shared" si="15"/>
        <v>0</v>
      </c>
      <c r="I65" s="341">
        <f t="shared" si="15"/>
        <v>0</v>
      </c>
      <c r="J65" s="341">
        <f t="shared" si="15"/>
        <v>0</v>
      </c>
      <c r="K65" s="341">
        <f t="shared" si="15"/>
        <v>0</v>
      </c>
      <c r="L65" s="341">
        <f t="shared" si="15"/>
        <v>0</v>
      </c>
      <c r="M65" s="341">
        <f t="shared" si="15"/>
        <v>0</v>
      </c>
      <c r="N65" s="341">
        <f t="shared" si="15"/>
        <v>0</v>
      </c>
      <c r="O65" s="341">
        <f t="shared" si="15"/>
        <v>0</v>
      </c>
      <c r="P65" s="341">
        <f t="shared" si="15"/>
        <v>0</v>
      </c>
      <c r="Q65" s="341">
        <f t="shared" si="15"/>
        <v>0</v>
      </c>
      <c r="R65" s="341">
        <f t="shared" si="15"/>
        <v>0</v>
      </c>
      <c r="V65" s="280"/>
      <c r="W65" s="280"/>
      <c r="X65" s="280"/>
    </row>
    <row r="66" spans="1:26">
      <c r="A66" s="324" t="s">
        <v>403</v>
      </c>
      <c r="C66" s="350">
        <f t="shared" si="13"/>
        <v>27768541</v>
      </c>
      <c r="D66" s="325">
        <v>27768541</v>
      </c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53"/>
      <c r="P66" s="353"/>
      <c r="Q66" s="353"/>
      <c r="R66" s="354">
        <f>+T55</f>
        <v>0</v>
      </c>
      <c r="V66" s="280"/>
      <c r="W66" s="280"/>
      <c r="X66" s="280"/>
    </row>
    <row r="67" spans="1:26">
      <c r="A67" s="324" t="s">
        <v>404</v>
      </c>
      <c r="C67" s="350">
        <f t="shared" si="13"/>
        <v>-104798073</v>
      </c>
      <c r="D67" s="325">
        <f>+D38</f>
        <v>-104798073</v>
      </c>
      <c r="E67" s="325">
        <f>+E51*E42</f>
        <v>0</v>
      </c>
      <c r="F67" s="325"/>
      <c r="G67" s="325"/>
      <c r="H67" s="325"/>
      <c r="I67" s="325"/>
      <c r="J67" s="325">
        <f>+J51*J42</f>
        <v>0</v>
      </c>
      <c r="K67" s="325">
        <f t="shared" ref="K67:R67" si="16">+K51*K42</f>
        <v>0</v>
      </c>
      <c r="L67" s="325"/>
      <c r="M67" s="325">
        <f t="shared" si="16"/>
        <v>0</v>
      </c>
      <c r="N67" s="325">
        <f>+N51*N42</f>
        <v>0</v>
      </c>
      <c r="O67" s="325">
        <f t="shared" si="16"/>
        <v>0</v>
      </c>
      <c r="P67" s="325">
        <f t="shared" si="16"/>
        <v>0</v>
      </c>
      <c r="Q67" s="325">
        <f t="shared" si="16"/>
        <v>0</v>
      </c>
      <c r="R67" s="325">
        <f t="shared" si="16"/>
        <v>0</v>
      </c>
      <c r="V67" s="280"/>
      <c r="W67" s="280"/>
      <c r="X67" s="310"/>
    </row>
    <row r="68" spans="1:26">
      <c r="A68" s="324" t="s">
        <v>405</v>
      </c>
      <c r="C68" s="350">
        <f t="shared" si="13"/>
        <v>0</v>
      </c>
      <c r="D68" s="325"/>
      <c r="E68" s="325"/>
      <c r="F68" s="325"/>
      <c r="G68" s="325"/>
      <c r="H68" s="325"/>
      <c r="I68" s="325"/>
      <c r="J68" s="325">
        <f>+J59*J42</f>
        <v>0</v>
      </c>
      <c r="K68" s="325"/>
      <c r="L68" s="325"/>
      <c r="M68" s="325"/>
      <c r="N68" s="325"/>
      <c r="O68" s="353"/>
      <c r="P68" s="353"/>
      <c r="Q68" s="353"/>
      <c r="R68" s="354"/>
      <c r="V68" s="280"/>
      <c r="W68" s="280"/>
      <c r="X68" s="310"/>
    </row>
    <row r="69" spans="1:26" ht="15.75" thickBot="1">
      <c r="A69" s="355" t="s">
        <v>406</v>
      </c>
      <c r="C69" s="356">
        <f t="shared" si="13"/>
        <v>0</v>
      </c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8"/>
      <c r="P69" s="358"/>
      <c r="Q69" s="358"/>
      <c r="R69" s="359"/>
      <c r="V69" s="280"/>
      <c r="W69" s="280"/>
      <c r="X69" s="310"/>
    </row>
    <row r="70" spans="1:26" ht="15.75" thickBot="1">
      <c r="A70" s="360" t="str">
        <f>+A60</f>
        <v>Saldo 31.12.2015</v>
      </c>
      <c r="B70" s="347"/>
      <c r="C70" s="361">
        <f>SUM(C65:C69)</f>
        <v>36399871.573000014</v>
      </c>
      <c r="D70" s="361">
        <f t="shared" ref="D70:R70" si="17">SUM(D65:D69)</f>
        <v>36399871.573000014</v>
      </c>
      <c r="E70" s="361">
        <f t="shared" si="17"/>
        <v>0</v>
      </c>
      <c r="F70" s="361">
        <f t="shared" si="17"/>
        <v>0</v>
      </c>
      <c r="G70" s="361">
        <f t="shared" si="17"/>
        <v>0</v>
      </c>
      <c r="H70" s="361">
        <f t="shared" si="17"/>
        <v>0</v>
      </c>
      <c r="I70" s="361">
        <f t="shared" si="17"/>
        <v>0</v>
      </c>
      <c r="J70" s="361">
        <f t="shared" si="17"/>
        <v>0</v>
      </c>
      <c r="K70" s="361">
        <f t="shared" si="17"/>
        <v>0</v>
      </c>
      <c r="L70" s="361">
        <f t="shared" si="17"/>
        <v>0</v>
      </c>
      <c r="M70" s="361">
        <f t="shared" si="17"/>
        <v>0</v>
      </c>
      <c r="N70" s="361">
        <f t="shared" si="17"/>
        <v>0</v>
      </c>
      <c r="O70" s="361">
        <f t="shared" si="17"/>
        <v>0</v>
      </c>
      <c r="P70" s="361">
        <f t="shared" si="17"/>
        <v>0</v>
      </c>
      <c r="Q70" s="361">
        <f t="shared" si="17"/>
        <v>0</v>
      </c>
      <c r="R70" s="361">
        <f t="shared" si="17"/>
        <v>0</v>
      </c>
      <c r="S70" s="317"/>
      <c r="T70" s="317"/>
      <c r="U70" s="317"/>
      <c r="V70" s="317"/>
      <c r="W70" s="317"/>
      <c r="X70" s="317"/>
    </row>
    <row r="72" spans="1:26" s="280" customFormat="1" ht="15.75" hidden="1" thickBot="1">
      <c r="A72" s="285"/>
      <c r="B72" s="285"/>
      <c r="V72" s="285"/>
      <c r="W72" s="285"/>
      <c r="X72" s="285"/>
      <c r="Y72" s="285"/>
      <c r="Z72" s="285"/>
    </row>
    <row r="73" spans="1:26" s="280" customFormat="1" hidden="1">
      <c r="A73" s="362" t="s">
        <v>407</v>
      </c>
      <c r="B73" s="363"/>
      <c r="V73" s="285"/>
      <c r="W73" s="285"/>
      <c r="X73" s="285"/>
      <c r="Y73" s="285"/>
      <c r="Z73" s="285"/>
    </row>
    <row r="74" spans="1:26" s="280" customFormat="1" hidden="1">
      <c r="A74" s="364" t="s">
        <v>408</v>
      </c>
      <c r="B74" s="365">
        <v>0</v>
      </c>
      <c r="V74" s="285"/>
      <c r="W74" s="285"/>
      <c r="X74" s="285"/>
      <c r="Y74" s="285"/>
      <c r="Z74" s="285"/>
    </row>
    <row r="75" spans="1:26" s="280" customFormat="1" hidden="1">
      <c r="A75" s="364" t="s">
        <v>409</v>
      </c>
      <c r="B75" s="366">
        <f>-C39</f>
        <v>-74805367.227519989</v>
      </c>
      <c r="V75" s="285"/>
      <c r="W75" s="285"/>
      <c r="X75" s="285"/>
      <c r="Y75" s="285"/>
      <c r="Z75" s="285"/>
    </row>
    <row r="76" spans="1:26" s="280" customFormat="1" ht="15.75" hidden="1" thickBot="1">
      <c r="A76" s="367" t="s">
        <v>410</v>
      </c>
      <c r="B76" s="368">
        <f>+B74+B75</f>
        <v>-74805367.227519989</v>
      </c>
      <c r="V76" s="285"/>
      <c r="W76" s="285"/>
      <c r="X76" s="285"/>
      <c r="Y76" s="285"/>
      <c r="Z76" s="285"/>
    </row>
    <row r="77" spans="1:26" s="280" customFormat="1" ht="15.75" hidden="1" thickBot="1">
      <c r="A77" s="285"/>
      <c r="B77" s="285"/>
      <c r="V77" s="285"/>
      <c r="W77" s="285"/>
      <c r="X77" s="285"/>
      <c r="Y77" s="285"/>
      <c r="Z77" s="285"/>
    </row>
    <row r="78" spans="1:26" s="280" customFormat="1" hidden="1">
      <c r="A78" s="362" t="s">
        <v>411</v>
      </c>
      <c r="B78" s="363"/>
      <c r="V78" s="285"/>
      <c r="W78" s="285"/>
      <c r="X78" s="285"/>
      <c r="Y78" s="285"/>
      <c r="Z78" s="285"/>
    </row>
    <row r="79" spans="1:26" s="280" customFormat="1" hidden="1">
      <c r="A79" s="364" t="s">
        <v>408</v>
      </c>
      <c r="B79" s="365">
        <f>+B76</f>
        <v>-74805367.227519989</v>
      </c>
      <c r="V79" s="285"/>
      <c r="W79" s="285"/>
      <c r="X79" s="285"/>
      <c r="Y79" s="285"/>
      <c r="Z79" s="285"/>
    </row>
    <row r="80" spans="1:26" s="280" customFormat="1" hidden="1">
      <c r="A80" s="364" t="s">
        <v>412</v>
      </c>
      <c r="B80" s="366">
        <f>-B79</f>
        <v>74805367.227519989</v>
      </c>
      <c r="V80" s="285"/>
      <c r="W80" s="285"/>
      <c r="X80" s="285"/>
      <c r="Y80" s="285"/>
      <c r="Z80" s="285"/>
    </row>
    <row r="81" spans="1:26" s="280" customFormat="1" ht="15.75" hidden="1" thickBot="1">
      <c r="A81" s="367" t="s">
        <v>413</v>
      </c>
      <c r="B81" s="368">
        <f>+B80+B79</f>
        <v>0</v>
      </c>
      <c r="V81" s="285"/>
      <c r="W81" s="285"/>
      <c r="X81" s="285"/>
      <c r="Y81" s="285"/>
      <c r="Z81" s="285"/>
    </row>
    <row r="82" spans="1:26" s="280" customFormat="1" hidden="1">
      <c r="A82" s="369" t="s">
        <v>11</v>
      </c>
      <c r="B82" s="370">
        <f>+B81*22.5%</f>
        <v>0</v>
      </c>
      <c r="V82" s="285"/>
      <c r="W82" s="285"/>
      <c r="X82" s="285"/>
      <c r="Y82" s="285"/>
      <c r="Z82" s="285"/>
    </row>
    <row r="83" spans="1:26" s="280" customFormat="1" ht="15.75" hidden="1" thickBot="1">
      <c r="A83" s="367" t="s">
        <v>414</v>
      </c>
      <c r="B83" s="371">
        <v>0</v>
      </c>
      <c r="V83" s="285"/>
      <c r="W83" s="285"/>
      <c r="X83" s="285"/>
      <c r="Y83" s="285"/>
      <c r="Z83" s="285"/>
    </row>
    <row r="84" spans="1:26" hidden="1"/>
    <row r="85" spans="1:26" hidden="1"/>
  </sheetData>
  <mergeCells count="12">
    <mergeCell ref="L43:N43"/>
    <mergeCell ref="O43:Q43"/>
    <mergeCell ref="R43:T43"/>
    <mergeCell ref="V43:X43"/>
    <mergeCell ref="L3:N3"/>
    <mergeCell ref="O3:Q3"/>
    <mergeCell ref="R3:T3"/>
    <mergeCell ref="V3:X3"/>
    <mergeCell ref="L22:N22"/>
    <mergeCell ref="O22:Q22"/>
    <mergeCell ref="R22:T22"/>
    <mergeCell ref="V22:X22"/>
  </mergeCells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98" zoomScaleNormal="98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baseColWidth="10" defaultColWidth="12.7109375" defaultRowHeight="16.5"/>
  <cols>
    <col min="1" max="1" width="38.7109375" style="102" customWidth="1"/>
    <col min="2" max="2" width="13.7109375" style="102" customWidth="1"/>
    <col min="3" max="4" width="11.5703125" style="102" customWidth="1"/>
    <col min="5" max="5" width="12" style="102" customWidth="1"/>
    <col min="6" max="7" width="11.5703125" style="102" customWidth="1"/>
    <col min="8" max="236" width="10.28515625" style="102" customWidth="1"/>
    <col min="237" max="237" width="38.7109375" style="102" customWidth="1"/>
    <col min="238" max="238" width="12.7109375" style="102" bestFit="1"/>
    <col min="239" max="16384" width="12.7109375" style="102"/>
  </cols>
  <sheetData>
    <row r="1" spans="1:7" ht="18.75">
      <c r="A1" s="98"/>
      <c r="B1" s="100"/>
      <c r="C1" s="100"/>
      <c r="D1" s="100"/>
      <c r="E1" s="100"/>
      <c r="F1" s="100"/>
      <c r="G1" s="100"/>
    </row>
    <row r="2" spans="1:7" ht="18.75">
      <c r="A2" s="374" t="s">
        <v>419</v>
      </c>
      <c r="B2" s="375"/>
      <c r="C2" s="375"/>
      <c r="D2" s="375"/>
      <c r="E2" s="375"/>
      <c r="F2" s="376"/>
      <c r="G2" s="101"/>
    </row>
    <row r="3" spans="1:7">
      <c r="A3" s="377"/>
      <c r="B3" s="378" t="s">
        <v>62</v>
      </c>
      <c r="C3" s="379" t="s">
        <v>65</v>
      </c>
      <c r="D3" s="379" t="s">
        <v>66</v>
      </c>
      <c r="E3" s="378" t="s">
        <v>63</v>
      </c>
      <c r="F3" s="375"/>
      <c r="G3" s="259"/>
    </row>
    <row r="4" spans="1:7">
      <c r="A4" s="377" t="s">
        <v>61</v>
      </c>
      <c r="B4" s="380">
        <f>SUM(C4:E4)</f>
        <v>169247147</v>
      </c>
      <c r="C4" s="380">
        <v>108448058</v>
      </c>
      <c r="D4" s="380">
        <v>30549571</v>
      </c>
      <c r="E4" s="380">
        <v>30249518</v>
      </c>
      <c r="F4" s="375"/>
      <c r="G4" s="255"/>
    </row>
    <row r="5" spans="1:7">
      <c r="A5" s="381"/>
      <c r="B5" s="378" t="s">
        <v>276</v>
      </c>
      <c r="C5" s="382"/>
      <c r="D5" s="382"/>
      <c r="E5" s="382"/>
      <c r="F5" s="382"/>
      <c r="G5" s="255"/>
    </row>
    <row r="6" spans="1:7">
      <c r="A6" s="377" t="s">
        <v>61</v>
      </c>
      <c r="B6" s="380">
        <f>+C4+D4</f>
        <v>138997629</v>
      </c>
      <c r="C6" s="382"/>
      <c r="D6" s="382"/>
      <c r="E6" s="382"/>
      <c r="F6" s="382"/>
      <c r="G6" s="255"/>
    </row>
    <row r="7" spans="1:7">
      <c r="A7" s="375"/>
      <c r="B7" s="375"/>
      <c r="C7" s="375"/>
      <c r="D7" s="375"/>
      <c r="E7" s="375"/>
      <c r="F7" s="375"/>
    </row>
    <row r="8" spans="1:7">
      <c r="A8" s="377"/>
      <c r="B8" s="487" t="s">
        <v>278</v>
      </c>
      <c r="C8" s="488"/>
      <c r="D8" s="383" t="s">
        <v>281</v>
      </c>
      <c r="E8" s="384"/>
      <c r="F8" s="385"/>
    </row>
    <row r="9" spans="1:7">
      <c r="A9" s="377"/>
      <c r="B9" s="386" t="s">
        <v>279</v>
      </c>
      <c r="C9" s="383" t="s">
        <v>280</v>
      </c>
      <c r="D9" s="383" t="s">
        <v>282</v>
      </c>
      <c r="E9" s="384"/>
      <c r="F9" s="385"/>
    </row>
    <row r="10" spans="1:7">
      <c r="A10" s="377" t="s">
        <v>61</v>
      </c>
      <c r="B10" s="380">
        <v>37788973</v>
      </c>
      <c r="C10" s="380"/>
      <c r="D10" s="380"/>
      <c r="E10" s="382"/>
      <c r="F10" s="382"/>
    </row>
    <row r="11" spans="1:7">
      <c r="A11" s="375"/>
      <c r="B11" s="375"/>
      <c r="C11" s="375"/>
      <c r="D11" s="375"/>
      <c r="E11" s="375"/>
      <c r="F11" s="375"/>
    </row>
    <row r="12" spans="1:7">
      <c r="A12" s="377"/>
      <c r="B12" s="378" t="s">
        <v>14</v>
      </c>
      <c r="C12" s="386" t="s">
        <v>64</v>
      </c>
      <c r="D12" s="489" t="s">
        <v>60</v>
      </c>
      <c r="E12" s="490"/>
      <c r="F12" s="491"/>
      <c r="G12" s="259"/>
    </row>
    <row r="13" spans="1:7">
      <c r="A13" s="377"/>
      <c r="B13" s="378"/>
      <c r="C13" s="386"/>
      <c r="D13" s="386" t="s">
        <v>273</v>
      </c>
      <c r="E13" s="386" t="s">
        <v>274</v>
      </c>
      <c r="F13" s="386" t="s">
        <v>275</v>
      </c>
      <c r="G13" s="259"/>
    </row>
    <row r="14" spans="1:7">
      <c r="A14" s="377" t="s">
        <v>61</v>
      </c>
      <c r="B14" s="380">
        <f>SUM(C14:F14)</f>
        <v>247543416</v>
      </c>
      <c r="C14" s="380"/>
      <c r="D14" s="380"/>
      <c r="E14" s="380"/>
      <c r="F14" s="380">
        <v>247543416</v>
      </c>
      <c r="G14" s="255"/>
    </row>
    <row r="16" spans="1:7" ht="18.75">
      <c r="A16" s="99" t="s">
        <v>418</v>
      </c>
      <c r="B16" s="101"/>
      <c r="C16" s="101"/>
      <c r="D16" s="101"/>
      <c r="E16" s="101"/>
      <c r="F16" s="103"/>
    </row>
    <row r="17" spans="1:6">
      <c r="A17" s="260"/>
      <c r="B17" s="261" t="s">
        <v>62</v>
      </c>
      <c r="C17" s="262" t="s">
        <v>65</v>
      </c>
      <c r="D17" s="262" t="s">
        <v>66</v>
      </c>
      <c r="E17" s="261" t="s">
        <v>63</v>
      </c>
    </row>
    <row r="18" spans="1:6">
      <c r="A18" s="260" t="s">
        <v>61</v>
      </c>
      <c r="B18" s="257">
        <f>SUM(C18:E18)</f>
        <v>156289175</v>
      </c>
      <c r="C18" s="257">
        <v>95790139</v>
      </c>
      <c r="D18" s="257">
        <v>30249518</v>
      </c>
      <c r="E18" s="257">
        <v>30249518</v>
      </c>
    </row>
    <row r="19" spans="1:6">
      <c r="A19" s="254"/>
      <c r="B19" s="261" t="s">
        <v>276</v>
      </c>
      <c r="C19" s="255"/>
      <c r="D19" s="255"/>
      <c r="E19" s="255"/>
      <c r="F19" s="255"/>
    </row>
    <row r="20" spans="1:6">
      <c r="A20" s="260" t="s">
        <v>61</v>
      </c>
      <c r="B20" s="257">
        <f>+C18+D18</f>
        <v>126039657</v>
      </c>
      <c r="C20" s="255"/>
      <c r="D20" s="255"/>
      <c r="E20" s="255"/>
      <c r="F20" s="255"/>
    </row>
    <row r="22" spans="1:6">
      <c r="A22" s="260"/>
      <c r="B22" s="471" t="s">
        <v>278</v>
      </c>
      <c r="C22" s="472"/>
      <c r="D22" s="256" t="s">
        <v>281</v>
      </c>
      <c r="E22" s="258"/>
      <c r="F22" s="259"/>
    </row>
    <row r="23" spans="1:6">
      <c r="A23" s="260"/>
      <c r="B23" s="263" t="s">
        <v>279</v>
      </c>
      <c r="C23" s="256" t="s">
        <v>280</v>
      </c>
      <c r="D23" s="256" t="s">
        <v>282</v>
      </c>
      <c r="E23" s="258"/>
      <c r="F23" s="259"/>
    </row>
    <row r="24" spans="1:6">
      <c r="A24" s="260" t="s">
        <v>61</v>
      </c>
      <c r="B24" s="257">
        <f>+D18</f>
        <v>30249518</v>
      </c>
      <c r="C24" s="257"/>
      <c r="D24" s="257"/>
      <c r="E24" s="255"/>
      <c r="F24" s="255"/>
    </row>
    <row r="26" spans="1:6">
      <c r="A26" s="260"/>
      <c r="B26" s="261" t="s">
        <v>14</v>
      </c>
      <c r="C26" s="263" t="s">
        <v>64</v>
      </c>
      <c r="D26" s="473" t="s">
        <v>60</v>
      </c>
      <c r="E26" s="474"/>
      <c r="F26" s="475"/>
    </row>
    <row r="27" spans="1:6">
      <c r="A27" s="260"/>
      <c r="B27" s="261"/>
      <c r="C27" s="263"/>
      <c r="D27" s="263" t="s">
        <v>273</v>
      </c>
      <c r="E27" s="263" t="s">
        <v>274</v>
      </c>
      <c r="F27" s="263" t="s">
        <v>275</v>
      </c>
    </row>
    <row r="28" spans="1:6">
      <c r="A28" s="260" t="s">
        <v>61</v>
      </c>
      <c r="B28" s="257">
        <f>SUM(C28:F28)</f>
        <v>0</v>
      </c>
      <c r="C28" s="257"/>
      <c r="D28" s="257"/>
      <c r="E28" s="257"/>
      <c r="F28" s="257"/>
    </row>
  </sheetData>
  <mergeCells count="4">
    <mergeCell ref="B8:C8"/>
    <mergeCell ref="D12:F12"/>
    <mergeCell ref="B22:C22"/>
    <mergeCell ref="D26:F26"/>
  </mergeCells>
  <printOptions gridLines="1"/>
  <pageMargins left="0.31496062992125984" right="0" top="0.74803149606299213" bottom="0.74803149606299213" header="0.31496062992125984" footer="0.31496062992125984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2" zoomScale="124" zoomScaleNormal="124" workbookViewId="0">
      <selection activeCell="B25" sqref="B25"/>
    </sheetView>
  </sheetViews>
  <sheetFormatPr baseColWidth="10" defaultRowHeight="15"/>
  <cols>
    <col min="1" max="1" width="13" customWidth="1"/>
    <col min="2" max="2" width="10.7109375" customWidth="1"/>
    <col min="3" max="3" width="8.85546875" customWidth="1"/>
    <col min="5" max="8" width="0" hidden="1" customWidth="1"/>
  </cols>
  <sheetData>
    <row r="1" spans="1:8">
      <c r="A1" s="156" t="s">
        <v>331</v>
      </c>
      <c r="B1" s="156"/>
    </row>
    <row r="2" spans="1:8">
      <c r="A2" s="156"/>
      <c r="B2" s="156"/>
    </row>
    <row r="3" spans="1:8">
      <c r="A3" s="238"/>
      <c r="B3" s="283" t="s">
        <v>332</v>
      </c>
      <c r="C3" s="238"/>
      <c r="D3" s="492"/>
      <c r="E3" s="492"/>
      <c r="F3" s="492"/>
      <c r="G3" s="492"/>
      <c r="H3" s="492"/>
    </row>
    <row r="4" spans="1:8">
      <c r="A4" s="272" t="s">
        <v>324</v>
      </c>
      <c r="B4" s="168" t="s">
        <v>333</v>
      </c>
      <c r="C4" s="272" t="s">
        <v>322</v>
      </c>
      <c r="D4" s="168" t="s">
        <v>334</v>
      </c>
      <c r="E4" s="168" t="e">
        <f>+#REF!</f>
        <v>#REF!</v>
      </c>
      <c r="F4" s="168" t="s">
        <v>307</v>
      </c>
      <c r="G4" s="168" t="s">
        <v>308</v>
      </c>
      <c r="H4" s="168" t="s">
        <v>309</v>
      </c>
    </row>
    <row r="5" spans="1:8">
      <c r="A5" s="272" t="s">
        <v>310</v>
      </c>
      <c r="B5" s="44"/>
      <c r="C5" s="273">
        <v>1.0209999999999999</v>
      </c>
      <c r="D5" s="129">
        <f>+B5*C5</f>
        <v>0</v>
      </c>
      <c r="E5" s="129" t="e">
        <f>+C5*#REF!</f>
        <v>#REF!</v>
      </c>
      <c r="F5" s="129" t="e">
        <f>+C5*#REF!</f>
        <v>#REF!</v>
      </c>
      <c r="G5" s="129" t="e">
        <f>+C5*#REF!</f>
        <v>#REF!</v>
      </c>
      <c r="H5" s="129" t="e">
        <f>+C5*#REF!</f>
        <v>#REF!</v>
      </c>
    </row>
    <row r="6" spans="1:8">
      <c r="A6" s="272" t="s">
        <v>311</v>
      </c>
      <c r="B6" s="44"/>
      <c r="C6" s="273">
        <v>1.016</v>
      </c>
      <c r="D6" s="129">
        <f t="shared" ref="D6:D16" si="0">+B6*C6</f>
        <v>0</v>
      </c>
      <c r="E6" s="129" t="e">
        <f>+C6*#REF!</f>
        <v>#REF!</v>
      </c>
      <c r="F6" s="129" t="e">
        <f>+C6*#REF!</f>
        <v>#REF!</v>
      </c>
      <c r="G6" s="129" t="e">
        <f>+C6*#REF!</f>
        <v>#REF!</v>
      </c>
      <c r="H6" s="129" t="e">
        <f>+C6*#REF!</f>
        <v>#REF!</v>
      </c>
    </row>
    <row r="7" spans="1:8">
      <c r="A7" s="272" t="s">
        <v>312</v>
      </c>
      <c r="B7" s="44"/>
      <c r="C7" s="273">
        <v>1.0129999999999999</v>
      </c>
      <c r="D7" s="129">
        <f t="shared" si="0"/>
        <v>0</v>
      </c>
      <c r="E7" s="129" t="e">
        <f>+C7*#REF!</f>
        <v>#REF!</v>
      </c>
      <c r="F7" s="129" t="e">
        <f>+C7*#REF!</f>
        <v>#REF!</v>
      </c>
      <c r="G7" s="129" t="e">
        <f>+C7*#REF!</f>
        <v>#REF!</v>
      </c>
      <c r="H7" s="129" t="e">
        <f>+C7*#REF!</f>
        <v>#REF!</v>
      </c>
    </row>
    <row r="8" spans="1:8">
      <c r="A8" s="272" t="s">
        <v>313</v>
      </c>
      <c r="B8" s="44">
        <v>30249518</v>
      </c>
      <c r="C8" s="273">
        <v>1</v>
      </c>
      <c r="D8" s="129">
        <f t="shared" si="0"/>
        <v>30249518</v>
      </c>
      <c r="E8" s="129" t="e">
        <f>+C8*#REF!</f>
        <v>#REF!</v>
      </c>
      <c r="F8" s="129" t="e">
        <f>+C8*#REF!</f>
        <v>#REF!</v>
      </c>
      <c r="G8" s="129" t="e">
        <f>+C8*#REF!</f>
        <v>#REF!</v>
      </c>
      <c r="H8" s="129" t="e">
        <f>+C8*#REF!</f>
        <v>#REF!</v>
      </c>
    </row>
    <row r="9" spans="1:8">
      <c r="A9" s="272" t="s">
        <v>314</v>
      </c>
      <c r="B9" s="44"/>
      <c r="C9" s="273">
        <v>1.0069999999999999</v>
      </c>
      <c r="D9" s="129">
        <f t="shared" si="0"/>
        <v>0</v>
      </c>
      <c r="E9" s="129" t="e">
        <f>+C9*#REF!</f>
        <v>#REF!</v>
      </c>
      <c r="F9" s="129" t="e">
        <f>+C9*#REF!</f>
        <v>#REF!</v>
      </c>
      <c r="G9" s="129" t="e">
        <f>+C9*#REF!</f>
        <v>#REF!</v>
      </c>
      <c r="H9" s="129" t="e">
        <f>+C9*#REF!</f>
        <v>#REF!</v>
      </c>
    </row>
    <row r="10" spans="1:8">
      <c r="A10" s="272" t="s">
        <v>315</v>
      </c>
      <c r="B10" s="44"/>
      <c r="C10" s="273">
        <v>1.006</v>
      </c>
      <c r="D10" s="129">
        <f t="shared" si="0"/>
        <v>0</v>
      </c>
      <c r="E10" s="129" t="e">
        <f>+C10*#REF!</f>
        <v>#REF!</v>
      </c>
      <c r="F10" s="129" t="e">
        <f>+C10*#REF!</f>
        <v>#REF!</v>
      </c>
      <c r="G10" s="129" t="e">
        <f>+C10*#REF!</f>
        <v>#REF!</v>
      </c>
      <c r="H10" s="129" t="e">
        <f>+C10*#REF!</f>
        <v>#REF!</v>
      </c>
    </row>
    <row r="11" spans="1:8">
      <c r="A11" s="272" t="s">
        <v>316</v>
      </c>
      <c r="B11" s="44"/>
      <c r="C11" s="273">
        <v>1.01</v>
      </c>
      <c r="D11" s="129">
        <f t="shared" si="0"/>
        <v>0</v>
      </c>
      <c r="E11" s="129" t="e">
        <f>+C11*#REF!</f>
        <v>#REF!</v>
      </c>
      <c r="F11" s="129" t="e">
        <f>+C11*#REF!</f>
        <v>#REF!</v>
      </c>
      <c r="G11" s="129" t="e">
        <f>+C11*#REF!</f>
        <v>#REF!</v>
      </c>
      <c r="H11" s="129" t="e">
        <f>+C11*#REF!</f>
        <v>#REF!</v>
      </c>
    </row>
    <row r="12" spans="1:8">
      <c r="A12" s="272" t="s">
        <v>317</v>
      </c>
      <c r="B12" s="44"/>
      <c r="C12" s="273">
        <v>1.0069999999999999</v>
      </c>
      <c r="D12" s="129">
        <f t="shared" si="0"/>
        <v>0</v>
      </c>
      <c r="E12" s="129" t="e">
        <f>+C12*#REF!</f>
        <v>#REF!</v>
      </c>
      <c r="F12" s="129" t="e">
        <f>+C12*#REF!</f>
        <v>#REF!</v>
      </c>
      <c r="G12" s="129" t="e">
        <f>+C12*#REF!</f>
        <v>#REF!</v>
      </c>
      <c r="H12" s="129" t="e">
        <f>+C12*#REF!</f>
        <v>#REF!</v>
      </c>
    </row>
    <row r="13" spans="1:8">
      <c r="A13" s="272" t="s">
        <v>318</v>
      </c>
      <c r="B13" s="44"/>
      <c r="C13" s="273">
        <v>1.0049999999999999</v>
      </c>
      <c r="D13" s="129">
        <f t="shared" si="0"/>
        <v>0</v>
      </c>
      <c r="E13" s="129" t="e">
        <f>+C13*#REF!</f>
        <v>#REF!</v>
      </c>
      <c r="F13" s="129" t="e">
        <f>+C13*#REF!</f>
        <v>#REF!</v>
      </c>
      <c r="G13" s="129" t="e">
        <f>+C13*#REF!</f>
        <v>#REF!</v>
      </c>
      <c r="H13" s="129" t="e">
        <f>+C13*#REF!</f>
        <v>#REF!</v>
      </c>
    </row>
    <row r="14" spans="1:8">
      <c r="A14" s="272" t="s">
        <v>319</v>
      </c>
      <c r="B14" s="44"/>
      <c r="C14" s="273">
        <v>1.0069999999999999</v>
      </c>
      <c r="D14" s="129">
        <f t="shared" si="0"/>
        <v>0</v>
      </c>
      <c r="E14" s="129" t="e">
        <f>+C14*#REF!</f>
        <v>#REF!</v>
      </c>
      <c r="F14" s="129" t="e">
        <f>+C14*#REF!</f>
        <v>#REF!</v>
      </c>
      <c r="G14" s="129" t="e">
        <f>+C14*#REF!</f>
        <v>#REF!</v>
      </c>
      <c r="H14" s="129" t="e">
        <f>+C14*#REF!</f>
        <v>#REF!</v>
      </c>
    </row>
    <row r="15" spans="1:8">
      <c r="A15" s="272" t="s">
        <v>320</v>
      </c>
      <c r="B15" s="44"/>
      <c r="C15" s="273">
        <v>1.0009999999999999</v>
      </c>
      <c r="D15" s="129">
        <f t="shared" si="0"/>
        <v>0</v>
      </c>
      <c r="E15" s="129" t="e">
        <f>+C15*#REF!</f>
        <v>#REF!</v>
      </c>
      <c r="F15" s="129" t="e">
        <f>+C15*#REF!</f>
        <v>#REF!</v>
      </c>
      <c r="G15" s="129" t="e">
        <f>+C15*#REF!</f>
        <v>#REF!</v>
      </c>
      <c r="H15" s="129" t="e">
        <f>+C15*#REF!</f>
        <v>#REF!</v>
      </c>
    </row>
    <row r="16" spans="1:8">
      <c r="A16" s="272" t="s">
        <v>321</v>
      </c>
      <c r="B16" s="44"/>
      <c r="C16" s="273">
        <v>1</v>
      </c>
      <c r="D16" s="129">
        <f t="shared" si="0"/>
        <v>0</v>
      </c>
      <c r="E16" s="129" t="e">
        <f>+C16*#REF!</f>
        <v>#REF!</v>
      </c>
      <c r="F16" s="129" t="e">
        <f>+C16*#REF!</f>
        <v>#REF!</v>
      </c>
      <c r="G16" s="129" t="e">
        <f>+C16*#REF!</f>
        <v>#REF!</v>
      </c>
      <c r="H16" s="129" t="e">
        <f>+C16*#REF!</f>
        <v>#REF!</v>
      </c>
    </row>
    <row r="17" spans="1:8">
      <c r="A17" s="272" t="s">
        <v>14</v>
      </c>
      <c r="B17" s="129">
        <f>SUM(B5:B16)</f>
        <v>30249518</v>
      </c>
      <c r="C17" s="246"/>
      <c r="D17" s="129">
        <f>SUM(D5:D16)</f>
        <v>30249518</v>
      </c>
      <c r="E17" s="129" t="e">
        <f t="shared" ref="E17:H17" si="1">SUM(E5:E16)</f>
        <v>#REF!</v>
      </c>
      <c r="F17" s="129" t="e">
        <f t="shared" si="1"/>
        <v>#REF!</v>
      </c>
      <c r="G17" s="129" t="e">
        <f t="shared" si="1"/>
        <v>#REF!</v>
      </c>
      <c r="H17" s="129" t="e">
        <f t="shared" si="1"/>
        <v>#REF!</v>
      </c>
    </row>
    <row r="18" spans="1:8">
      <c r="D18" s="129">
        <f>+D17-B17</f>
        <v>0</v>
      </c>
    </row>
    <row r="20" spans="1:8">
      <c r="A20" s="238"/>
      <c r="B20" s="283" t="s">
        <v>335</v>
      </c>
      <c r="C20" s="238"/>
      <c r="D20" s="492"/>
      <c r="E20" s="492"/>
      <c r="F20" s="492"/>
      <c r="G20" s="492"/>
      <c r="H20" s="492"/>
    </row>
    <row r="21" spans="1:8">
      <c r="A21" s="272" t="s">
        <v>324</v>
      </c>
      <c r="B21" s="168" t="s">
        <v>333</v>
      </c>
      <c r="C21" s="272" t="s">
        <v>322</v>
      </c>
      <c r="D21" s="168" t="s">
        <v>334</v>
      </c>
      <c r="E21" s="168" t="e">
        <f>+#REF!</f>
        <v>#REF!</v>
      </c>
      <c r="F21" s="168" t="s">
        <v>307</v>
      </c>
      <c r="G21" s="168" t="s">
        <v>308</v>
      </c>
      <c r="H21" s="168" t="s">
        <v>309</v>
      </c>
    </row>
    <row r="22" spans="1:8">
      <c r="A22" s="272" t="s">
        <v>310</v>
      </c>
      <c r="B22" s="44"/>
      <c r="C22" s="273">
        <v>1.0209999999999999</v>
      </c>
      <c r="D22" s="129">
        <f>+B22*C22</f>
        <v>0</v>
      </c>
      <c r="E22" s="129" t="e">
        <f>+C22*#REF!</f>
        <v>#REF!</v>
      </c>
      <c r="F22" s="129" t="e">
        <f>+C22*#REF!</f>
        <v>#REF!</v>
      </c>
      <c r="G22" s="129" t="e">
        <f>+C22*#REF!</f>
        <v>#REF!</v>
      </c>
      <c r="H22" s="129" t="e">
        <f>+C22*#REF!</f>
        <v>#REF!</v>
      </c>
    </row>
    <row r="23" spans="1:8">
      <c r="A23" s="272" t="s">
        <v>311</v>
      </c>
      <c r="B23" s="44"/>
      <c r="C23" s="273">
        <v>1.016</v>
      </c>
      <c r="D23" s="129">
        <f t="shared" ref="D23:D33" si="2">+B23*C23</f>
        <v>0</v>
      </c>
      <c r="E23" s="129" t="e">
        <f>+C23*#REF!</f>
        <v>#REF!</v>
      </c>
      <c r="F23" s="129" t="e">
        <f>+C23*#REF!</f>
        <v>#REF!</v>
      </c>
      <c r="G23" s="129" t="e">
        <f>+C23*#REF!</f>
        <v>#REF!</v>
      </c>
      <c r="H23" s="129" t="e">
        <f>+C23*#REF!</f>
        <v>#REF!</v>
      </c>
    </row>
    <row r="24" spans="1:8">
      <c r="A24" s="272" t="s">
        <v>312</v>
      </c>
      <c r="B24" s="44"/>
      <c r="C24" s="273">
        <v>1.0129999999999999</v>
      </c>
      <c r="D24" s="129">
        <f t="shared" si="2"/>
        <v>0</v>
      </c>
      <c r="E24" s="129" t="e">
        <f>+C24*#REF!</f>
        <v>#REF!</v>
      </c>
      <c r="F24" s="129" t="e">
        <f>+C24*#REF!</f>
        <v>#REF!</v>
      </c>
      <c r="G24" s="129" t="e">
        <f>+C24*#REF!</f>
        <v>#REF!</v>
      </c>
      <c r="H24" s="129" t="e">
        <f>+C24*#REF!</f>
        <v>#REF!</v>
      </c>
    </row>
    <row r="25" spans="1:8">
      <c r="A25" s="272" t="s">
        <v>313</v>
      </c>
      <c r="B25" s="44">
        <v>119393</v>
      </c>
      <c r="C25" s="273">
        <v>1</v>
      </c>
      <c r="D25" s="129">
        <f t="shared" si="2"/>
        <v>119393</v>
      </c>
      <c r="E25" s="129" t="e">
        <f>+C25*#REF!</f>
        <v>#REF!</v>
      </c>
      <c r="F25" s="129" t="e">
        <f>+C25*#REF!</f>
        <v>#REF!</v>
      </c>
      <c r="G25" s="129" t="e">
        <f>+C25*#REF!</f>
        <v>#REF!</v>
      </c>
      <c r="H25" s="129" t="e">
        <f>+C25*#REF!</f>
        <v>#REF!</v>
      </c>
    </row>
    <row r="26" spans="1:8">
      <c r="A26" s="272" t="s">
        <v>314</v>
      </c>
      <c r="B26" s="44"/>
      <c r="C26" s="273">
        <v>1.0069999999999999</v>
      </c>
      <c r="D26" s="129">
        <f t="shared" si="2"/>
        <v>0</v>
      </c>
      <c r="E26" s="129" t="e">
        <f>+C26*#REF!</f>
        <v>#REF!</v>
      </c>
      <c r="F26" s="129" t="e">
        <f>+C26*#REF!</f>
        <v>#REF!</v>
      </c>
      <c r="G26" s="129" t="e">
        <f>+C26*#REF!</f>
        <v>#REF!</v>
      </c>
      <c r="H26" s="129" t="e">
        <f>+C26*#REF!</f>
        <v>#REF!</v>
      </c>
    </row>
    <row r="27" spans="1:8">
      <c r="A27" s="272" t="s">
        <v>315</v>
      </c>
      <c r="B27" s="44"/>
      <c r="C27" s="273">
        <v>1.006</v>
      </c>
      <c r="D27" s="129">
        <f t="shared" si="2"/>
        <v>0</v>
      </c>
      <c r="E27" s="129" t="e">
        <f>+C27*#REF!</f>
        <v>#REF!</v>
      </c>
      <c r="F27" s="129" t="e">
        <f>+C27*#REF!</f>
        <v>#REF!</v>
      </c>
      <c r="G27" s="129" t="e">
        <f>+C27*#REF!</f>
        <v>#REF!</v>
      </c>
      <c r="H27" s="129" t="e">
        <f>+C27*#REF!</f>
        <v>#REF!</v>
      </c>
    </row>
    <row r="28" spans="1:8">
      <c r="A28" s="272" t="s">
        <v>316</v>
      </c>
      <c r="B28" s="44"/>
      <c r="C28" s="273">
        <v>1.01</v>
      </c>
      <c r="D28" s="129">
        <f t="shared" si="2"/>
        <v>0</v>
      </c>
      <c r="E28" s="129" t="e">
        <f>+C28*#REF!</f>
        <v>#REF!</v>
      </c>
      <c r="F28" s="129" t="e">
        <f>+C28*#REF!</f>
        <v>#REF!</v>
      </c>
      <c r="G28" s="129" t="e">
        <f>+C28*#REF!</f>
        <v>#REF!</v>
      </c>
      <c r="H28" s="129" t="e">
        <f>+C28*#REF!</f>
        <v>#REF!</v>
      </c>
    </row>
    <row r="29" spans="1:8">
      <c r="A29" s="272" t="s">
        <v>317</v>
      </c>
      <c r="B29" s="44"/>
      <c r="C29" s="273">
        <v>1.0069999999999999</v>
      </c>
      <c r="D29" s="129">
        <f t="shared" si="2"/>
        <v>0</v>
      </c>
      <c r="E29" s="129" t="e">
        <f>+C29*#REF!</f>
        <v>#REF!</v>
      </c>
      <c r="F29" s="129" t="e">
        <f>+C29*#REF!</f>
        <v>#REF!</v>
      </c>
      <c r="G29" s="129" t="e">
        <f>+C29*#REF!</f>
        <v>#REF!</v>
      </c>
      <c r="H29" s="129" t="e">
        <f>+C29*#REF!</f>
        <v>#REF!</v>
      </c>
    </row>
    <row r="30" spans="1:8">
      <c r="A30" s="272" t="s">
        <v>318</v>
      </c>
      <c r="B30" s="44"/>
      <c r="C30" s="273">
        <v>1.0049999999999999</v>
      </c>
      <c r="D30" s="129">
        <f t="shared" si="2"/>
        <v>0</v>
      </c>
      <c r="E30" s="129" t="e">
        <f>+C30*#REF!</f>
        <v>#REF!</v>
      </c>
      <c r="F30" s="129" t="e">
        <f>+C30*#REF!</f>
        <v>#REF!</v>
      </c>
      <c r="G30" s="129" t="e">
        <f>+C30*#REF!</f>
        <v>#REF!</v>
      </c>
      <c r="H30" s="129" t="e">
        <f>+C30*#REF!</f>
        <v>#REF!</v>
      </c>
    </row>
    <row r="31" spans="1:8">
      <c r="A31" s="272" t="s">
        <v>319</v>
      </c>
      <c r="B31" s="44"/>
      <c r="C31" s="273">
        <v>1.0069999999999999</v>
      </c>
      <c r="D31" s="129">
        <f t="shared" si="2"/>
        <v>0</v>
      </c>
      <c r="E31" s="129" t="e">
        <f>+C31*#REF!</f>
        <v>#REF!</v>
      </c>
      <c r="F31" s="129" t="e">
        <f>+C31*#REF!</f>
        <v>#REF!</v>
      </c>
      <c r="G31" s="129" t="e">
        <f>+C31*#REF!</f>
        <v>#REF!</v>
      </c>
      <c r="H31" s="129" t="e">
        <f>+C31*#REF!</f>
        <v>#REF!</v>
      </c>
    </row>
    <row r="32" spans="1:8">
      <c r="A32" s="272" t="s">
        <v>320</v>
      </c>
      <c r="B32" s="44"/>
      <c r="C32" s="273">
        <v>1.0009999999999999</v>
      </c>
      <c r="D32" s="129">
        <f t="shared" si="2"/>
        <v>0</v>
      </c>
      <c r="E32" s="129" t="e">
        <f>+C32*#REF!</f>
        <v>#REF!</v>
      </c>
      <c r="F32" s="129" t="e">
        <f>+C32*#REF!</f>
        <v>#REF!</v>
      </c>
      <c r="G32" s="129" t="e">
        <f>+C32*#REF!</f>
        <v>#REF!</v>
      </c>
      <c r="H32" s="129" t="e">
        <f>+C32*#REF!</f>
        <v>#REF!</v>
      </c>
    </row>
    <row r="33" spans="1:8">
      <c r="A33" s="272" t="s">
        <v>321</v>
      </c>
      <c r="B33" s="44"/>
      <c r="C33" s="273">
        <v>1</v>
      </c>
      <c r="D33" s="129">
        <f t="shared" si="2"/>
        <v>0</v>
      </c>
      <c r="E33" s="129" t="e">
        <f>+C33*#REF!</f>
        <v>#REF!</v>
      </c>
      <c r="F33" s="129" t="e">
        <f>+C33*#REF!</f>
        <v>#REF!</v>
      </c>
      <c r="G33" s="129" t="e">
        <f>+C33*#REF!</f>
        <v>#REF!</v>
      </c>
      <c r="H33" s="129" t="e">
        <f>+C33*#REF!</f>
        <v>#REF!</v>
      </c>
    </row>
    <row r="34" spans="1:8">
      <c r="A34" s="272" t="s">
        <v>14</v>
      </c>
      <c r="B34" s="129">
        <f>SUM(B22:B33)</f>
        <v>119393</v>
      </c>
      <c r="C34" s="246"/>
      <c r="D34" s="129">
        <f>SUM(D22:D33)</f>
        <v>119393</v>
      </c>
      <c r="E34" s="129" t="e">
        <f t="shared" ref="E34:H34" si="3">SUM(E22:E33)</f>
        <v>#REF!</v>
      </c>
      <c r="F34" s="129" t="e">
        <f t="shared" si="3"/>
        <v>#REF!</v>
      </c>
      <c r="G34" s="129" t="e">
        <f t="shared" si="3"/>
        <v>#REF!</v>
      </c>
      <c r="H34" s="129" t="e">
        <f t="shared" si="3"/>
        <v>#REF!</v>
      </c>
    </row>
    <row r="35" spans="1:8">
      <c r="D35" s="129">
        <f>+D34-B34</f>
        <v>0</v>
      </c>
    </row>
  </sheetData>
  <mergeCells count="2">
    <mergeCell ref="D3:H3"/>
    <mergeCell ref="D20:H20"/>
  </mergeCells>
  <pageMargins left="0.7" right="0.7" top="0.75" bottom="0.75" header="0.3" footer="0.3"/>
  <pageSetup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24" zoomScaleNormal="124" workbookViewId="0">
      <selection activeCell="C9" sqref="C9"/>
    </sheetView>
  </sheetViews>
  <sheetFormatPr baseColWidth="10" defaultRowHeight="15"/>
  <cols>
    <col min="1" max="1" width="13" customWidth="1"/>
    <col min="2" max="2" width="8.85546875" customWidth="1"/>
    <col min="3" max="7" width="14" customWidth="1"/>
    <col min="8" max="8" width="14.5703125" customWidth="1"/>
  </cols>
  <sheetData>
    <row r="1" spans="1:8">
      <c r="A1" s="156" t="s">
        <v>268</v>
      </c>
      <c r="B1" s="156"/>
      <c r="C1" s="156"/>
      <c r="D1" s="156"/>
      <c r="E1" s="156"/>
      <c r="F1" s="156"/>
      <c r="G1" s="156"/>
    </row>
    <row r="2" spans="1:8" ht="15.75" thickBot="1">
      <c r="A2" s="156"/>
      <c r="B2" s="156"/>
      <c r="C2" s="156"/>
      <c r="D2" s="156"/>
      <c r="E2" s="156"/>
      <c r="F2" s="156"/>
      <c r="G2" s="156"/>
    </row>
    <row r="3" spans="1:8">
      <c r="A3" s="234" t="s">
        <v>262</v>
      </c>
      <c r="B3" s="235"/>
      <c r="C3" s="235" t="s">
        <v>13</v>
      </c>
      <c r="D3" s="235" t="s">
        <v>13</v>
      </c>
      <c r="E3" s="235" t="s">
        <v>14</v>
      </c>
      <c r="F3" s="236" t="s">
        <v>263</v>
      </c>
      <c r="G3" s="236" t="s">
        <v>263</v>
      </c>
      <c r="H3" s="236" t="s">
        <v>14</v>
      </c>
    </row>
    <row r="4" spans="1:8">
      <c r="A4" s="237"/>
      <c r="B4" s="238" t="s">
        <v>265</v>
      </c>
      <c r="C4" s="238" t="s">
        <v>15</v>
      </c>
      <c r="D4" s="238" t="s">
        <v>15</v>
      </c>
      <c r="E4" s="238" t="s">
        <v>13</v>
      </c>
      <c r="F4" s="239" t="s">
        <v>264</v>
      </c>
      <c r="G4" s="239" t="s">
        <v>264</v>
      </c>
      <c r="H4" s="239" t="s">
        <v>277</v>
      </c>
    </row>
    <row r="5" spans="1:8">
      <c r="A5" s="237"/>
      <c r="B5" s="238"/>
      <c r="C5" s="238" t="s">
        <v>267</v>
      </c>
      <c r="D5" s="238" t="s">
        <v>266</v>
      </c>
      <c r="E5" s="238" t="s">
        <v>15</v>
      </c>
      <c r="F5" s="239" t="s">
        <v>291</v>
      </c>
      <c r="G5" s="239" t="s">
        <v>292</v>
      </c>
      <c r="H5" s="239" t="s">
        <v>294</v>
      </c>
    </row>
    <row r="6" spans="1:8">
      <c r="A6" s="240">
        <v>1</v>
      </c>
      <c r="B6" s="242">
        <v>0.9</v>
      </c>
      <c r="C6" s="129">
        <f>+'RLI AT2018'!$H$54*B6</f>
        <v>127499020.2</v>
      </c>
      <c r="D6" s="129">
        <f>+$D$12*B6</f>
        <v>0</v>
      </c>
      <c r="E6" s="267">
        <f>+C6+D6</f>
        <v>127499020.2</v>
      </c>
      <c r="F6" s="243">
        <f>+'RLI AT2018'!$H$55*'rentas atribuidas'!B6</f>
        <v>31874755.050000001</v>
      </c>
      <c r="G6" s="243">
        <f>+$G$12*B6</f>
        <v>0</v>
      </c>
      <c r="H6" s="243">
        <f>+F6+G6</f>
        <v>31874755.050000001</v>
      </c>
    </row>
    <row r="7" spans="1:8">
      <c r="A7" s="240">
        <v>2</v>
      </c>
      <c r="B7" s="242">
        <v>0.1</v>
      </c>
      <c r="C7" s="129">
        <f>+'RLI AT2018'!$H$54*B7</f>
        <v>14166557.800000001</v>
      </c>
      <c r="D7" s="129">
        <f>+$D$12*B7</f>
        <v>0</v>
      </c>
      <c r="E7" s="267">
        <f>+C7+D7</f>
        <v>14166557.800000001</v>
      </c>
      <c r="F7" s="243">
        <f>+'RLI AT2018'!$H$55*'rentas atribuidas'!B7</f>
        <v>3541639.45</v>
      </c>
      <c r="G7" s="243">
        <f>+$G$12*B7</f>
        <v>0</v>
      </c>
      <c r="H7" s="243">
        <f>+F7+G7</f>
        <v>3541639.45</v>
      </c>
    </row>
    <row r="8" spans="1:8">
      <c r="A8" s="240"/>
      <c r="B8" s="242"/>
      <c r="C8" s="129"/>
      <c r="D8" s="129"/>
      <c r="E8" s="267"/>
      <c r="F8" s="243"/>
      <c r="G8" s="243"/>
      <c r="H8" s="243"/>
    </row>
    <row r="9" spans="1:8">
      <c r="A9" s="240"/>
      <c r="B9" s="242"/>
      <c r="C9" s="129"/>
      <c r="D9" s="129"/>
      <c r="E9" s="267"/>
      <c r="F9" s="243"/>
      <c r="G9" s="243"/>
      <c r="H9" s="243"/>
    </row>
    <row r="10" spans="1:8">
      <c r="A10" s="240"/>
      <c r="B10" s="242"/>
      <c r="C10" s="129"/>
      <c r="D10" s="129"/>
      <c r="E10" s="267"/>
      <c r="F10" s="243"/>
      <c r="G10" s="243"/>
      <c r="H10" s="243"/>
    </row>
    <row r="11" spans="1:8">
      <c r="A11" s="247" t="s">
        <v>14</v>
      </c>
      <c r="B11" s="244">
        <f t="shared" ref="B11:H11" si="0">SUM(B6:B10)</f>
        <v>1</v>
      </c>
      <c r="C11" s="245">
        <f t="shared" si="0"/>
        <v>141665578</v>
      </c>
      <c r="D11" s="245">
        <f t="shared" si="0"/>
        <v>0</v>
      </c>
      <c r="E11" s="245">
        <f t="shared" si="0"/>
        <v>141665578</v>
      </c>
      <c r="F11" s="245">
        <f t="shared" si="0"/>
        <v>35416394.5</v>
      </c>
      <c r="G11" s="245">
        <f t="shared" si="0"/>
        <v>0</v>
      </c>
      <c r="H11" s="245">
        <f t="shared" si="0"/>
        <v>35416394.5</v>
      </c>
    </row>
    <row r="12" spans="1:8">
      <c r="A12" s="168"/>
      <c r="B12" s="168"/>
      <c r="C12" s="129"/>
      <c r="D12" s="268"/>
      <c r="E12" s="168"/>
      <c r="F12" s="168"/>
      <c r="G12" s="268">
        <f>+D12*25%</f>
        <v>0</v>
      </c>
      <c r="H12" s="168"/>
    </row>
    <row r="14" spans="1:8">
      <c r="B14" t="s">
        <v>342</v>
      </c>
      <c r="C14" s="44">
        <f>+'RLI AT2018'!H49</f>
        <v>141665578</v>
      </c>
    </row>
    <row r="16" spans="1:8">
      <c r="B16" t="s">
        <v>343</v>
      </c>
      <c r="C16" s="44">
        <f>+C14-C11</f>
        <v>0</v>
      </c>
    </row>
  </sheetData>
  <pageMargins left="0.7" right="0.7" top="0.75" bottom="0.75" header="0.3" footer="0.3"/>
  <pageSetup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82" zoomScale="130" zoomScaleNormal="130" workbookViewId="0">
      <selection activeCell="A87" sqref="A87"/>
    </sheetView>
  </sheetViews>
  <sheetFormatPr baseColWidth="10" defaultRowHeight="15"/>
  <cols>
    <col min="2" max="2" width="8.42578125" customWidth="1"/>
    <col min="3" max="3" width="38.5703125" customWidth="1"/>
    <col min="4" max="4" width="8.42578125" customWidth="1"/>
    <col min="5" max="5" width="3.5703125" customWidth="1"/>
    <col min="6" max="6" width="19.42578125" customWidth="1"/>
    <col min="7" max="7" width="24.42578125" customWidth="1"/>
    <col min="8" max="8" width="16.28515625" customWidth="1"/>
    <col min="9" max="9" width="16.42578125" customWidth="1"/>
    <col min="10" max="10" width="18.140625" customWidth="1"/>
  </cols>
  <sheetData>
    <row r="1" spans="1:12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>
      <c r="A4" s="110"/>
      <c r="B4" s="110"/>
      <c r="C4" s="110"/>
      <c r="D4" s="111"/>
      <c r="E4" s="111"/>
      <c r="F4" s="111"/>
      <c r="G4" s="112"/>
      <c r="H4" s="112"/>
      <c r="I4" s="112"/>
      <c r="J4" s="112"/>
      <c r="K4" s="105"/>
      <c r="L4" s="106" t="s">
        <v>74</v>
      </c>
    </row>
    <row r="5" spans="1:12">
      <c r="A5" s="110"/>
      <c r="B5" s="110"/>
      <c r="C5" s="110"/>
      <c r="D5" s="111"/>
      <c r="E5" s="111"/>
      <c r="F5" s="111"/>
      <c r="G5" s="112"/>
      <c r="H5" s="112"/>
      <c r="I5" s="112"/>
      <c r="J5" s="112"/>
      <c r="K5" s="106" t="s">
        <v>70</v>
      </c>
      <c r="L5" s="107"/>
    </row>
    <row r="6" spans="1:12">
      <c r="A6" s="110"/>
      <c r="B6" s="518" t="s">
        <v>111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2">
      <c r="A7" s="110"/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18"/>
    </row>
    <row r="8" spans="1:12">
      <c r="A8" s="108"/>
      <c r="B8" s="109"/>
      <c r="C8" s="113"/>
      <c r="D8" s="113"/>
      <c r="E8" s="113"/>
      <c r="F8" s="113"/>
      <c r="G8" s="109"/>
      <c r="H8" s="109"/>
      <c r="I8" s="109"/>
      <c r="J8" s="109"/>
      <c r="K8" s="108"/>
      <c r="L8" s="108"/>
    </row>
    <row r="9" spans="1:12">
      <c r="A9" s="108"/>
      <c r="B9" s="113" t="s">
        <v>75</v>
      </c>
      <c r="C9" s="113"/>
      <c r="D9" s="113"/>
      <c r="E9" s="113"/>
      <c r="F9" s="113"/>
      <c r="G9" s="109"/>
      <c r="H9" s="109"/>
      <c r="I9" s="109"/>
      <c r="J9" s="109"/>
      <c r="K9" s="114"/>
      <c r="L9" s="114"/>
    </row>
    <row r="10" spans="1:12">
      <c r="A10" s="108"/>
      <c r="B10" s="521" t="s">
        <v>76</v>
      </c>
      <c r="C10" s="522"/>
      <c r="D10" s="522"/>
      <c r="E10" s="522"/>
      <c r="F10" s="523"/>
      <c r="G10" s="524" t="s">
        <v>77</v>
      </c>
      <c r="H10" s="524"/>
      <c r="I10" s="524"/>
      <c r="J10" s="524"/>
      <c r="K10" s="108"/>
      <c r="L10" s="108"/>
    </row>
    <row r="11" spans="1:12">
      <c r="A11" s="108"/>
      <c r="B11" s="521" t="s">
        <v>329</v>
      </c>
      <c r="C11" s="522"/>
      <c r="D11" s="522"/>
      <c r="E11" s="522"/>
      <c r="F11" s="523"/>
      <c r="G11" s="526" t="s">
        <v>328</v>
      </c>
      <c r="H11" s="527"/>
      <c r="I11" s="526" t="s">
        <v>328</v>
      </c>
      <c r="J11" s="527"/>
      <c r="K11" s="108"/>
      <c r="L11" s="108"/>
    </row>
    <row r="12" spans="1:12">
      <c r="A12" s="108"/>
      <c r="B12" s="521" t="s">
        <v>71</v>
      </c>
      <c r="C12" s="522"/>
      <c r="D12" s="522"/>
      <c r="E12" s="522"/>
      <c r="F12" s="523"/>
      <c r="G12" s="524" t="s">
        <v>72</v>
      </c>
      <c r="H12" s="524"/>
      <c r="I12" s="524"/>
      <c r="J12" s="524"/>
      <c r="K12" s="108"/>
      <c r="L12" s="108"/>
    </row>
    <row r="13" spans="1:12">
      <c r="A13" s="108"/>
      <c r="B13" s="521"/>
      <c r="C13" s="522"/>
      <c r="D13" s="522"/>
      <c r="E13" s="522"/>
      <c r="F13" s="523"/>
      <c r="G13" s="524"/>
      <c r="H13" s="524"/>
      <c r="I13" s="524"/>
      <c r="J13" s="524"/>
      <c r="K13" s="108"/>
      <c r="L13" s="108"/>
    </row>
    <row r="14" spans="1:12">
      <c r="A14" s="108"/>
      <c r="B14" s="521" t="s">
        <v>73</v>
      </c>
      <c r="C14" s="522"/>
      <c r="D14" s="522"/>
      <c r="E14" s="522"/>
      <c r="F14" s="523"/>
      <c r="G14" s="524" t="s">
        <v>78</v>
      </c>
      <c r="H14" s="524"/>
      <c r="I14" s="524" t="s">
        <v>79</v>
      </c>
      <c r="J14" s="524"/>
      <c r="K14" s="108"/>
      <c r="L14" s="108"/>
    </row>
    <row r="15" spans="1:12">
      <c r="A15" s="108"/>
      <c r="B15" s="521"/>
      <c r="C15" s="522"/>
      <c r="D15" s="522"/>
      <c r="E15" s="522"/>
      <c r="F15" s="523"/>
      <c r="G15" s="524"/>
      <c r="H15" s="524"/>
      <c r="I15" s="525"/>
      <c r="J15" s="525"/>
      <c r="K15" s="108"/>
      <c r="L15" s="108"/>
    </row>
    <row r="16" spans="1:12">
      <c r="A16" s="108"/>
      <c r="B16" s="113"/>
      <c r="C16" s="113"/>
      <c r="D16" s="113"/>
      <c r="E16" s="113"/>
      <c r="F16" s="113"/>
      <c r="G16" s="109"/>
      <c r="H16" s="109"/>
      <c r="I16" s="109"/>
      <c r="J16" s="109"/>
      <c r="K16" s="114"/>
      <c r="L16" s="114"/>
    </row>
    <row r="17" spans="1:12">
      <c r="A17" s="108"/>
      <c r="B17" s="113" t="s">
        <v>112</v>
      </c>
      <c r="C17" s="113"/>
      <c r="D17" s="113"/>
      <c r="E17" s="113"/>
      <c r="F17" s="113"/>
      <c r="G17" s="109"/>
      <c r="H17" s="109"/>
      <c r="I17" s="109"/>
      <c r="J17" s="109"/>
      <c r="K17" s="109"/>
      <c r="L17" s="111"/>
    </row>
    <row r="18" spans="1:12" ht="22.5">
      <c r="A18" s="108"/>
      <c r="B18" s="115" t="s">
        <v>80</v>
      </c>
      <c r="C18" s="116" t="s">
        <v>81</v>
      </c>
      <c r="D18" s="531" t="s">
        <v>82</v>
      </c>
      <c r="E18" s="532"/>
      <c r="F18" s="115" t="s">
        <v>113</v>
      </c>
      <c r="G18" s="109"/>
      <c r="H18" s="109"/>
      <c r="I18" s="109"/>
      <c r="J18" s="109"/>
      <c r="K18" s="109"/>
      <c r="L18" s="109"/>
    </row>
    <row r="19" spans="1:12">
      <c r="A19" s="108"/>
      <c r="B19" s="115"/>
      <c r="C19" s="118" t="s">
        <v>130</v>
      </c>
      <c r="D19" s="119"/>
      <c r="E19" s="119"/>
      <c r="F19" s="116"/>
      <c r="G19" s="109"/>
      <c r="H19" s="109"/>
      <c r="I19" s="109"/>
      <c r="J19" s="109"/>
      <c r="K19" s="109"/>
      <c r="L19" s="109"/>
    </row>
    <row r="20" spans="1:12">
      <c r="A20" s="108"/>
      <c r="B20" s="117">
        <v>1</v>
      </c>
      <c r="C20" s="123" t="s">
        <v>114</v>
      </c>
      <c r="D20" s="126">
        <v>628</v>
      </c>
      <c r="E20" s="127" t="s">
        <v>87</v>
      </c>
      <c r="F20" s="136">
        <v>8183863458</v>
      </c>
      <c r="G20" s="109"/>
      <c r="H20" s="109"/>
      <c r="I20" s="109"/>
      <c r="J20" s="109"/>
      <c r="K20" s="109"/>
      <c r="L20" s="109"/>
    </row>
    <row r="21" spans="1:12">
      <c r="A21" s="108"/>
      <c r="B21" s="117">
        <v>2</v>
      </c>
      <c r="C21" s="123" t="s">
        <v>115</v>
      </c>
      <c r="D21" s="126">
        <v>851</v>
      </c>
      <c r="E21" s="127" t="s">
        <v>87</v>
      </c>
      <c r="F21" s="136"/>
      <c r="G21" s="109"/>
      <c r="H21" s="109"/>
      <c r="I21" s="109"/>
      <c r="J21" s="109"/>
      <c r="K21" s="109"/>
      <c r="L21" s="109"/>
    </row>
    <row r="22" spans="1:12">
      <c r="A22" s="108"/>
      <c r="B22" s="117">
        <v>3</v>
      </c>
      <c r="C22" s="123" t="s">
        <v>116</v>
      </c>
      <c r="D22" s="126">
        <v>629</v>
      </c>
      <c r="E22" s="127" t="s">
        <v>87</v>
      </c>
      <c r="F22" s="136">
        <v>9700354</v>
      </c>
      <c r="G22" s="109"/>
      <c r="H22" s="109"/>
      <c r="I22" s="109"/>
      <c r="J22" s="109"/>
      <c r="K22" s="109"/>
      <c r="L22" s="109"/>
    </row>
    <row r="23" spans="1:12">
      <c r="A23" s="108"/>
      <c r="B23" s="117">
        <v>4</v>
      </c>
      <c r="C23" s="125" t="s">
        <v>117</v>
      </c>
      <c r="D23" s="126">
        <v>651</v>
      </c>
      <c r="E23" s="127" t="s">
        <v>87</v>
      </c>
      <c r="F23" s="136">
        <v>191356</v>
      </c>
      <c r="G23" s="109"/>
      <c r="H23" s="109"/>
      <c r="I23" s="109"/>
      <c r="J23" s="109"/>
      <c r="K23" s="109"/>
      <c r="L23" s="109"/>
    </row>
    <row r="24" spans="1:12">
      <c r="A24" s="108"/>
      <c r="B24" s="115"/>
      <c r="C24" s="116" t="s">
        <v>131</v>
      </c>
      <c r="D24" s="124"/>
      <c r="E24" s="127" t="s">
        <v>108</v>
      </c>
      <c r="F24" s="136">
        <v>8193755168</v>
      </c>
      <c r="G24" s="109"/>
      <c r="H24" s="109"/>
      <c r="I24" s="109"/>
      <c r="J24" s="109"/>
      <c r="K24" s="109"/>
      <c r="L24" s="109"/>
    </row>
    <row r="25" spans="1:12">
      <c r="A25" s="108"/>
      <c r="B25" s="115"/>
      <c r="C25" s="116" t="s">
        <v>132</v>
      </c>
      <c r="D25" s="115"/>
      <c r="E25" s="115"/>
      <c r="F25" s="136"/>
      <c r="G25" s="109"/>
      <c r="H25" s="109"/>
      <c r="I25" s="109"/>
      <c r="J25" s="109"/>
      <c r="K25" s="109"/>
      <c r="L25" s="109"/>
    </row>
    <row r="26" spans="1:12">
      <c r="A26" s="108"/>
      <c r="B26" s="117">
        <v>5</v>
      </c>
      <c r="C26" s="125" t="s">
        <v>118</v>
      </c>
      <c r="D26" s="126">
        <v>630</v>
      </c>
      <c r="E26" s="127" t="s">
        <v>85</v>
      </c>
      <c r="F26" s="136">
        <v>6805201645</v>
      </c>
      <c r="G26" s="109"/>
      <c r="H26" s="109"/>
      <c r="I26" s="109"/>
      <c r="J26" s="109"/>
      <c r="K26" s="109"/>
      <c r="L26" s="109"/>
    </row>
    <row r="27" spans="1:12">
      <c r="A27" s="108"/>
      <c r="B27" s="117"/>
      <c r="C27" s="116" t="s">
        <v>133</v>
      </c>
      <c r="D27" s="124"/>
      <c r="E27" s="127" t="s">
        <v>108</v>
      </c>
      <c r="F27" s="136">
        <v>6805201645</v>
      </c>
      <c r="G27" s="109"/>
      <c r="H27" s="109"/>
      <c r="I27" s="109"/>
      <c r="J27" s="109"/>
      <c r="K27" s="109"/>
      <c r="L27" s="109"/>
    </row>
    <row r="28" spans="1:12" ht="17.25" customHeight="1">
      <c r="A28" s="108"/>
      <c r="B28" s="117"/>
      <c r="C28" s="118" t="s">
        <v>134</v>
      </c>
      <c r="D28" s="119"/>
      <c r="E28" s="119"/>
      <c r="F28" s="136"/>
      <c r="G28" s="109"/>
      <c r="H28" s="109"/>
      <c r="I28" s="109"/>
      <c r="J28" s="109"/>
      <c r="K28" s="109"/>
      <c r="L28" s="109"/>
    </row>
    <row r="29" spans="1:12">
      <c r="A29" s="108"/>
      <c r="B29" s="117">
        <v>6</v>
      </c>
      <c r="C29" s="125" t="s">
        <v>119</v>
      </c>
      <c r="D29" s="126">
        <v>631</v>
      </c>
      <c r="E29" s="127" t="s">
        <v>85</v>
      </c>
      <c r="F29" s="136">
        <v>412975707</v>
      </c>
      <c r="G29" s="109"/>
      <c r="H29" s="109"/>
      <c r="I29" s="109"/>
      <c r="J29" s="109"/>
      <c r="K29" s="109"/>
      <c r="L29" s="109"/>
    </row>
    <row r="30" spans="1:12">
      <c r="A30" s="108"/>
      <c r="B30" s="117">
        <v>7</v>
      </c>
      <c r="C30" s="125" t="s">
        <v>91</v>
      </c>
      <c r="D30" s="126">
        <v>632</v>
      </c>
      <c r="E30" s="127" t="s">
        <v>85</v>
      </c>
      <c r="F30" s="136">
        <v>2601162</v>
      </c>
      <c r="G30" s="109"/>
      <c r="H30" s="109"/>
      <c r="I30" s="109"/>
      <c r="J30" s="109"/>
      <c r="K30" s="109"/>
      <c r="L30" s="109"/>
    </row>
    <row r="31" spans="1:12">
      <c r="A31" s="108"/>
      <c r="B31" s="117">
        <v>8</v>
      </c>
      <c r="C31" s="125" t="s">
        <v>120</v>
      </c>
      <c r="D31" s="126">
        <v>633</v>
      </c>
      <c r="E31" s="127" t="s">
        <v>85</v>
      </c>
      <c r="F31" s="136"/>
      <c r="G31" s="109"/>
      <c r="H31" s="109"/>
      <c r="I31" s="109"/>
      <c r="J31" s="109"/>
      <c r="K31" s="109"/>
      <c r="L31" s="109"/>
    </row>
    <row r="32" spans="1:12">
      <c r="A32" s="108"/>
      <c r="B32" s="117">
        <v>9</v>
      </c>
      <c r="C32" s="125" t="s">
        <v>121</v>
      </c>
      <c r="D32" s="126">
        <v>966</v>
      </c>
      <c r="E32" s="127" t="s">
        <v>85</v>
      </c>
      <c r="F32" s="136">
        <v>315252</v>
      </c>
      <c r="G32" s="109"/>
      <c r="H32" s="109"/>
      <c r="I32" s="109"/>
      <c r="J32" s="109"/>
      <c r="K32" s="109"/>
      <c r="L32" s="109"/>
    </row>
    <row r="33" spans="1:12">
      <c r="A33" s="108"/>
      <c r="B33" s="117">
        <v>10</v>
      </c>
      <c r="C33" s="125" t="s">
        <v>122</v>
      </c>
      <c r="D33" s="126">
        <v>967</v>
      </c>
      <c r="E33" s="127" t="s">
        <v>85</v>
      </c>
      <c r="F33" s="136"/>
      <c r="G33" s="109"/>
      <c r="H33" s="109"/>
      <c r="I33" s="109"/>
      <c r="J33" s="109"/>
      <c r="K33" s="109"/>
      <c r="L33" s="109"/>
    </row>
    <row r="34" spans="1:12" ht="16.5">
      <c r="A34" s="108"/>
      <c r="B34" s="117">
        <v>11</v>
      </c>
      <c r="C34" s="125" t="s">
        <v>123</v>
      </c>
      <c r="D34" s="126">
        <v>852</v>
      </c>
      <c r="E34" s="127" t="s">
        <v>85</v>
      </c>
      <c r="F34" s="136"/>
      <c r="G34" s="109"/>
      <c r="H34" s="109"/>
      <c r="I34" s="109"/>
      <c r="J34" s="109"/>
      <c r="K34" s="109"/>
      <c r="L34" s="109"/>
    </row>
    <row r="35" spans="1:12" ht="16.5">
      <c r="A35" s="108"/>
      <c r="B35" s="117">
        <v>12</v>
      </c>
      <c r="C35" s="125" t="s">
        <v>124</v>
      </c>
      <c r="D35" s="126">
        <v>897</v>
      </c>
      <c r="E35" s="127" t="s">
        <v>85</v>
      </c>
      <c r="F35" s="136"/>
      <c r="G35" s="109"/>
      <c r="H35" s="109"/>
      <c r="I35" s="109"/>
      <c r="J35" s="109"/>
      <c r="K35" s="111"/>
      <c r="L35" s="108"/>
    </row>
    <row r="36" spans="1:12" ht="16.5">
      <c r="A36" s="108"/>
      <c r="B36" s="117">
        <v>13</v>
      </c>
      <c r="C36" s="125" t="s">
        <v>125</v>
      </c>
      <c r="D36" s="126">
        <v>853</v>
      </c>
      <c r="E36" s="127" t="s">
        <v>85</v>
      </c>
      <c r="F36" s="136"/>
      <c r="G36" s="109"/>
      <c r="H36" s="109"/>
      <c r="I36" s="109"/>
      <c r="J36" s="109"/>
      <c r="K36" s="111"/>
      <c r="L36" s="108"/>
    </row>
    <row r="37" spans="1:12">
      <c r="A37" s="108"/>
      <c r="B37" s="117">
        <v>15</v>
      </c>
      <c r="C37" s="125" t="s">
        <v>126</v>
      </c>
      <c r="D37" s="126">
        <v>968</v>
      </c>
      <c r="E37" s="127" t="s">
        <v>85</v>
      </c>
      <c r="F37" s="136">
        <v>30249518</v>
      </c>
      <c r="G37" s="109"/>
      <c r="H37" s="109"/>
      <c r="I37" s="109"/>
      <c r="J37" s="109"/>
      <c r="K37" s="111"/>
      <c r="L37" s="108"/>
    </row>
    <row r="38" spans="1:12">
      <c r="A38" s="108"/>
      <c r="B38" s="117">
        <v>16</v>
      </c>
      <c r="C38" s="125" t="s">
        <v>127</v>
      </c>
      <c r="D38" s="126">
        <v>969</v>
      </c>
      <c r="E38" s="127" t="s">
        <v>85</v>
      </c>
      <c r="F38" s="136"/>
      <c r="G38" s="109"/>
      <c r="H38" s="109"/>
      <c r="I38" s="109"/>
      <c r="J38" s="109"/>
      <c r="K38" s="111"/>
      <c r="L38" s="108"/>
    </row>
    <row r="39" spans="1:12" ht="16.5">
      <c r="A39" s="108"/>
      <c r="B39" s="117">
        <v>17</v>
      </c>
      <c r="C39" s="125" t="s">
        <v>128</v>
      </c>
      <c r="D39" s="126">
        <v>635</v>
      </c>
      <c r="E39" s="127" t="s">
        <v>85</v>
      </c>
      <c r="F39" s="136">
        <v>823060374</v>
      </c>
      <c r="G39" s="109"/>
      <c r="H39" s="109"/>
      <c r="I39" s="109"/>
      <c r="J39" s="109"/>
      <c r="K39" s="111"/>
      <c r="L39" s="108"/>
    </row>
    <row r="40" spans="1:12">
      <c r="A40" s="108"/>
      <c r="B40" s="117"/>
      <c r="C40" s="116" t="s">
        <v>135</v>
      </c>
      <c r="D40" s="124"/>
      <c r="E40" s="127" t="s">
        <v>108</v>
      </c>
      <c r="F40" s="136">
        <v>1269202013</v>
      </c>
      <c r="G40" s="109"/>
      <c r="H40" s="109"/>
      <c r="I40" s="109"/>
      <c r="J40" s="109"/>
      <c r="K40" s="111"/>
      <c r="L40" s="108"/>
    </row>
    <row r="41" spans="1:12">
      <c r="A41" s="108"/>
      <c r="B41" s="117"/>
      <c r="C41" s="125" t="s">
        <v>129</v>
      </c>
      <c r="D41" s="126">
        <v>636</v>
      </c>
      <c r="E41" s="127" t="s">
        <v>108</v>
      </c>
      <c r="F41" s="136">
        <v>119351510</v>
      </c>
      <c r="G41" s="149"/>
      <c r="H41" s="149"/>
      <c r="I41" s="109"/>
      <c r="J41" s="109"/>
      <c r="K41" s="111"/>
      <c r="L41" s="108"/>
    </row>
    <row r="42" spans="1:12">
      <c r="A42" s="108"/>
      <c r="B42" s="115"/>
      <c r="C42" s="118" t="s">
        <v>83</v>
      </c>
      <c r="D42" s="119"/>
      <c r="E42" s="119"/>
      <c r="F42" s="136"/>
      <c r="G42" s="109"/>
      <c r="H42" s="109"/>
      <c r="I42" s="109"/>
      <c r="J42" s="109"/>
      <c r="K42" s="111"/>
      <c r="L42" s="108"/>
    </row>
    <row r="43" spans="1:12">
      <c r="A43" s="108"/>
      <c r="B43" s="117">
        <v>17</v>
      </c>
      <c r="C43" s="130" t="s">
        <v>84</v>
      </c>
      <c r="D43" s="131">
        <v>637</v>
      </c>
      <c r="E43" s="132" t="s">
        <v>85</v>
      </c>
      <c r="F43" s="136">
        <v>8054843</v>
      </c>
      <c r="G43" s="109"/>
      <c r="H43" s="109"/>
      <c r="I43" s="109"/>
      <c r="J43" s="109"/>
      <c r="K43" s="111"/>
      <c r="L43" s="108"/>
    </row>
    <row r="44" spans="1:12">
      <c r="A44" s="108"/>
      <c r="B44" s="117">
        <v>18</v>
      </c>
      <c r="C44" s="130" t="s">
        <v>86</v>
      </c>
      <c r="D44" s="131">
        <v>638</v>
      </c>
      <c r="E44" s="132" t="s">
        <v>87</v>
      </c>
      <c r="F44" s="136"/>
      <c r="G44" s="109"/>
      <c r="H44" s="109"/>
      <c r="I44" s="109"/>
      <c r="J44" s="109"/>
      <c r="K44" s="111"/>
      <c r="L44" s="108"/>
    </row>
    <row r="45" spans="1:12">
      <c r="A45" s="108"/>
      <c r="B45" s="117"/>
      <c r="C45" s="116" t="s">
        <v>136</v>
      </c>
      <c r="D45" s="124"/>
      <c r="E45" s="127" t="s">
        <v>108</v>
      </c>
      <c r="F45" s="136">
        <v>-8054843</v>
      </c>
      <c r="G45" s="149">
        <f>+F41-F43+F44</f>
        <v>111296667</v>
      </c>
      <c r="H45" s="109"/>
      <c r="I45" s="109"/>
      <c r="J45" s="109"/>
      <c r="K45" s="111"/>
      <c r="L45" s="108"/>
    </row>
    <row r="46" spans="1:12">
      <c r="A46" s="108"/>
      <c r="B46" s="117"/>
      <c r="C46" s="116" t="s">
        <v>88</v>
      </c>
      <c r="D46" s="131"/>
      <c r="E46" s="132"/>
      <c r="F46" s="136"/>
      <c r="G46" s="109"/>
      <c r="H46" s="109"/>
      <c r="I46" s="109"/>
      <c r="J46" s="109"/>
      <c r="K46" s="111"/>
      <c r="L46" s="108"/>
    </row>
    <row r="47" spans="1:12">
      <c r="A47" s="108"/>
      <c r="B47" s="117">
        <v>19</v>
      </c>
      <c r="C47" s="133" t="s">
        <v>89</v>
      </c>
      <c r="D47" s="131" t="s">
        <v>90</v>
      </c>
      <c r="E47" s="132" t="s">
        <v>87</v>
      </c>
      <c r="F47" s="136">
        <v>30368911</v>
      </c>
      <c r="G47" s="109"/>
      <c r="H47" s="109"/>
      <c r="I47" s="109"/>
      <c r="J47" s="109"/>
      <c r="K47" s="111"/>
      <c r="L47" s="108"/>
    </row>
    <row r="48" spans="1:12">
      <c r="A48" s="108"/>
      <c r="B48" s="117">
        <v>20</v>
      </c>
      <c r="C48" s="133" t="s">
        <v>91</v>
      </c>
      <c r="D48" s="131">
        <v>926</v>
      </c>
      <c r="E48" s="132" t="s">
        <v>87</v>
      </c>
      <c r="F48" s="136">
        <v>2601162</v>
      </c>
      <c r="G48" s="109"/>
      <c r="H48" s="109"/>
      <c r="I48" s="109"/>
      <c r="J48" s="109"/>
      <c r="K48" s="111"/>
      <c r="L48" s="108"/>
    </row>
    <row r="49" spans="1:12">
      <c r="A49" s="108"/>
      <c r="B49" s="117">
        <v>21</v>
      </c>
      <c r="C49" s="133" t="s">
        <v>92</v>
      </c>
      <c r="D49" s="131">
        <v>970</v>
      </c>
      <c r="E49" s="132" t="s">
        <v>87</v>
      </c>
      <c r="F49" s="136"/>
      <c r="G49" s="109"/>
      <c r="H49" s="109"/>
      <c r="I49" s="109"/>
      <c r="J49" s="109"/>
      <c r="K49" s="111"/>
      <c r="L49" s="108"/>
    </row>
    <row r="50" spans="1:12">
      <c r="A50" s="108"/>
      <c r="B50" s="117">
        <v>22</v>
      </c>
      <c r="C50" s="133" t="s">
        <v>93</v>
      </c>
      <c r="D50" s="131">
        <v>971</v>
      </c>
      <c r="E50" s="132" t="s">
        <v>87</v>
      </c>
      <c r="F50" s="136"/>
      <c r="K50" s="111"/>
      <c r="L50" s="108"/>
    </row>
    <row r="51" spans="1:12">
      <c r="B51" s="117">
        <v>23</v>
      </c>
      <c r="C51" s="133" t="s">
        <v>94</v>
      </c>
      <c r="D51" s="131">
        <v>639</v>
      </c>
      <c r="E51" s="132" t="s">
        <v>87</v>
      </c>
      <c r="F51" s="136">
        <v>0</v>
      </c>
    </row>
    <row r="52" spans="1:12">
      <c r="B52" s="117"/>
      <c r="C52" s="116" t="s">
        <v>136</v>
      </c>
      <c r="D52" s="124"/>
      <c r="E52" s="127" t="s">
        <v>108</v>
      </c>
      <c r="F52" s="136">
        <v>32970073</v>
      </c>
    </row>
    <row r="53" spans="1:12">
      <c r="B53" s="117"/>
      <c r="C53" s="116" t="s">
        <v>95</v>
      </c>
      <c r="D53" s="131"/>
      <c r="E53" s="132"/>
      <c r="F53" s="136"/>
    </row>
    <row r="54" spans="1:12">
      <c r="B54" s="117">
        <v>24</v>
      </c>
      <c r="C54" s="133" t="s">
        <v>96</v>
      </c>
      <c r="D54" s="131">
        <v>927</v>
      </c>
      <c r="E54" s="132" t="s">
        <v>85</v>
      </c>
      <c r="F54" s="136">
        <v>2601162</v>
      </c>
    </row>
    <row r="55" spans="1:12">
      <c r="B55" s="117">
        <v>25</v>
      </c>
      <c r="C55" s="133" t="s">
        <v>97</v>
      </c>
      <c r="D55" s="131">
        <v>1000</v>
      </c>
      <c r="E55" s="132" t="s">
        <v>85</v>
      </c>
      <c r="F55" s="136"/>
    </row>
    <row r="56" spans="1:12">
      <c r="B56" s="117">
        <v>26</v>
      </c>
      <c r="C56" s="134" t="s">
        <v>98</v>
      </c>
      <c r="D56" s="131">
        <v>827</v>
      </c>
      <c r="E56" s="132" t="s">
        <v>85</v>
      </c>
      <c r="F56" s="136"/>
    </row>
    <row r="57" spans="1:12">
      <c r="B57" s="117">
        <v>27</v>
      </c>
      <c r="C57" s="133" t="s">
        <v>99</v>
      </c>
      <c r="D57" s="131">
        <v>928</v>
      </c>
      <c r="E57" s="132" t="s">
        <v>85</v>
      </c>
      <c r="F57" s="136">
        <v>0</v>
      </c>
    </row>
    <row r="58" spans="1:12">
      <c r="B58" s="117">
        <v>28</v>
      </c>
      <c r="C58" s="130" t="s">
        <v>100</v>
      </c>
      <c r="D58" s="131">
        <v>929</v>
      </c>
      <c r="E58" s="132" t="s">
        <v>85</v>
      </c>
      <c r="F58" s="136">
        <v>0</v>
      </c>
    </row>
    <row r="59" spans="1:12">
      <c r="B59" s="117">
        <v>29</v>
      </c>
      <c r="C59" s="130" t="s">
        <v>101</v>
      </c>
      <c r="D59" s="131">
        <v>807</v>
      </c>
      <c r="E59" s="132" t="s">
        <v>85</v>
      </c>
      <c r="F59" s="136">
        <v>0</v>
      </c>
    </row>
    <row r="60" spans="1:12">
      <c r="B60" s="117">
        <v>30</v>
      </c>
      <c r="C60" s="130" t="s">
        <v>102</v>
      </c>
      <c r="D60" s="131">
        <v>641</v>
      </c>
      <c r="E60" s="132" t="s">
        <v>85</v>
      </c>
      <c r="F60" s="136"/>
    </row>
    <row r="61" spans="1:12">
      <c r="B61" s="117">
        <v>31</v>
      </c>
      <c r="C61" s="130" t="s">
        <v>103</v>
      </c>
      <c r="D61" s="131">
        <v>642</v>
      </c>
      <c r="E61" s="132" t="s">
        <v>85</v>
      </c>
      <c r="F61" s="136">
        <v>0</v>
      </c>
    </row>
    <row r="62" spans="1:12">
      <c r="B62" s="117">
        <v>32</v>
      </c>
      <c r="C62" s="133" t="s">
        <v>104</v>
      </c>
      <c r="D62" s="131">
        <v>973</v>
      </c>
      <c r="E62" s="135" t="s">
        <v>85</v>
      </c>
      <c r="F62" s="136"/>
    </row>
    <row r="63" spans="1:12">
      <c r="B63" s="117">
        <v>33</v>
      </c>
      <c r="C63" s="130" t="s">
        <v>105</v>
      </c>
      <c r="D63" s="131">
        <v>640</v>
      </c>
      <c r="E63" s="132" t="s">
        <v>85</v>
      </c>
      <c r="F63" s="136"/>
    </row>
    <row r="64" spans="1:12">
      <c r="B64" s="117">
        <v>34</v>
      </c>
      <c r="C64" s="130" t="s">
        <v>106</v>
      </c>
      <c r="D64" s="131">
        <v>634</v>
      </c>
      <c r="E64" s="132" t="s">
        <v>85</v>
      </c>
      <c r="F64" s="136">
        <v>0</v>
      </c>
    </row>
    <row r="65" spans="2:7">
      <c r="B65" s="117"/>
      <c r="C65" s="116" t="s">
        <v>136</v>
      </c>
      <c r="D65" s="124"/>
      <c r="E65" s="127" t="s">
        <v>108</v>
      </c>
      <c r="F65" s="136">
        <v>2601162</v>
      </c>
    </row>
    <row r="66" spans="2:7">
      <c r="B66" s="117"/>
      <c r="C66" s="116" t="s">
        <v>109</v>
      </c>
      <c r="D66" s="131">
        <v>643</v>
      </c>
      <c r="E66" s="132" t="s">
        <v>108</v>
      </c>
      <c r="F66" s="136">
        <v>141665578</v>
      </c>
    </row>
    <row r="67" spans="2:7">
      <c r="B67" s="117">
        <v>35</v>
      </c>
      <c r="C67" s="130" t="s">
        <v>138</v>
      </c>
      <c r="D67" s="131" t="s">
        <v>90</v>
      </c>
      <c r="E67" s="132" t="s">
        <v>87</v>
      </c>
      <c r="F67" s="136">
        <v>0</v>
      </c>
    </row>
    <row r="68" spans="2:7">
      <c r="B68" s="117">
        <v>36</v>
      </c>
      <c r="C68" s="130" t="s">
        <v>137</v>
      </c>
      <c r="D68" s="131" t="s">
        <v>90</v>
      </c>
      <c r="E68" s="132" t="s">
        <v>87</v>
      </c>
      <c r="F68" s="136">
        <v>0</v>
      </c>
    </row>
    <row r="69" spans="2:7">
      <c r="B69" s="117"/>
      <c r="C69" s="116" t="s">
        <v>109</v>
      </c>
      <c r="D69" s="131"/>
      <c r="E69" s="132" t="s">
        <v>108</v>
      </c>
      <c r="F69" s="136">
        <v>141665578</v>
      </c>
      <c r="G69" s="44"/>
    </row>
    <row r="70" spans="2:7">
      <c r="B70" s="117">
        <v>37</v>
      </c>
      <c r="C70" s="130" t="s">
        <v>107</v>
      </c>
      <c r="D70" s="131" t="s">
        <v>90</v>
      </c>
      <c r="E70" s="132" t="s">
        <v>85</v>
      </c>
      <c r="F70" s="136">
        <v>0</v>
      </c>
      <c r="G70" s="44"/>
    </row>
    <row r="71" spans="2:7">
      <c r="B71" s="117">
        <v>38</v>
      </c>
      <c r="C71" s="130" t="s">
        <v>139</v>
      </c>
      <c r="D71" s="131" t="s">
        <v>90</v>
      </c>
      <c r="E71" s="132" t="s">
        <v>85</v>
      </c>
      <c r="F71" s="136">
        <v>0</v>
      </c>
    </row>
    <row r="72" spans="2:7">
      <c r="B72" s="117"/>
      <c r="C72" s="116" t="s">
        <v>109</v>
      </c>
      <c r="D72" s="131"/>
      <c r="E72" s="132" t="s">
        <v>108</v>
      </c>
      <c r="F72" s="136">
        <v>141665578</v>
      </c>
    </row>
    <row r="73" spans="2:7">
      <c r="C73" s="118" t="s">
        <v>140</v>
      </c>
      <c r="D73" s="119"/>
      <c r="E73" s="119"/>
      <c r="F73" s="136"/>
    </row>
    <row r="74" spans="2:7">
      <c r="B74" s="117">
        <v>39</v>
      </c>
      <c r="C74" s="130" t="s">
        <v>141</v>
      </c>
      <c r="D74" s="131" t="s">
        <v>90</v>
      </c>
      <c r="E74" s="132" t="s">
        <v>87</v>
      </c>
      <c r="F74" s="136"/>
    </row>
    <row r="75" spans="2:7">
      <c r="B75" s="117">
        <v>40</v>
      </c>
      <c r="C75" s="130" t="s">
        <v>142</v>
      </c>
      <c r="D75" s="131" t="s">
        <v>90</v>
      </c>
      <c r="E75" s="132" t="s">
        <v>87</v>
      </c>
      <c r="F75" s="136"/>
    </row>
    <row r="76" spans="2:7">
      <c r="C76" s="118" t="s">
        <v>143</v>
      </c>
      <c r="D76" s="119"/>
      <c r="E76" s="119"/>
      <c r="F76" s="136"/>
    </row>
    <row r="77" spans="2:7">
      <c r="B77" s="117">
        <v>41</v>
      </c>
      <c r="C77" s="130" t="s">
        <v>145</v>
      </c>
      <c r="D77" s="131" t="s">
        <v>90</v>
      </c>
      <c r="E77" s="132" t="s">
        <v>87</v>
      </c>
      <c r="F77" s="136"/>
    </row>
    <row r="78" spans="2:7">
      <c r="B78" s="117">
        <v>42</v>
      </c>
      <c r="C78" s="130" t="s">
        <v>146</v>
      </c>
      <c r="D78" s="131" t="s">
        <v>90</v>
      </c>
      <c r="E78" s="132" t="s">
        <v>87</v>
      </c>
      <c r="F78" s="136"/>
    </row>
    <row r="79" spans="2:7">
      <c r="B79" s="117">
        <v>43</v>
      </c>
      <c r="C79" s="130" t="s">
        <v>147</v>
      </c>
      <c r="D79" s="131" t="s">
        <v>90</v>
      </c>
      <c r="E79" s="132" t="s">
        <v>87</v>
      </c>
      <c r="F79" s="136"/>
    </row>
    <row r="80" spans="2:7">
      <c r="B80" s="117">
        <v>44</v>
      </c>
      <c r="C80" s="130" t="s">
        <v>148</v>
      </c>
      <c r="D80" s="131" t="s">
        <v>90</v>
      </c>
      <c r="E80" s="132" t="s">
        <v>87</v>
      </c>
      <c r="F80" s="136"/>
    </row>
    <row r="81" spans="2:14">
      <c r="B81" s="115"/>
      <c r="C81" s="116" t="s">
        <v>144</v>
      </c>
      <c r="D81" s="131"/>
      <c r="E81" s="132" t="s">
        <v>108</v>
      </c>
      <c r="F81" s="136">
        <v>141665578</v>
      </c>
      <c r="G81" s="44">
        <f>+'RLI AT2018'!H49</f>
        <v>141665578</v>
      </c>
      <c r="H81" t="s">
        <v>342</v>
      </c>
      <c r="I81" t="s">
        <v>343</v>
      </c>
      <c r="J81" s="44">
        <f>+G81-F81</f>
        <v>0</v>
      </c>
    </row>
    <row r="82" spans="2:14">
      <c r="C82" s="122"/>
      <c r="D82" s="120"/>
      <c r="E82" s="121"/>
      <c r="F82" s="119"/>
    </row>
    <row r="83" spans="2:14">
      <c r="B83" s="533" t="s">
        <v>157</v>
      </c>
      <c r="C83" s="533"/>
      <c r="D83" s="533"/>
      <c r="E83" s="533"/>
      <c r="F83" s="533"/>
      <c r="G83" s="533"/>
      <c r="H83" s="533"/>
      <c r="I83" s="533"/>
      <c r="J83" s="533"/>
      <c r="K83" s="533"/>
      <c r="L83" s="533"/>
      <c r="M83" s="533"/>
      <c r="N83" s="533"/>
    </row>
    <row r="84" spans="2:14">
      <c r="B84" s="534" t="s">
        <v>158</v>
      </c>
      <c r="C84" s="535"/>
      <c r="D84" s="535"/>
      <c r="E84" s="535"/>
      <c r="F84" s="535"/>
      <c r="G84" s="535"/>
      <c r="H84" s="535"/>
      <c r="I84" s="535"/>
      <c r="J84" s="535"/>
      <c r="K84" s="535"/>
      <c r="L84" s="535"/>
      <c r="M84" s="535"/>
      <c r="N84" s="536"/>
    </row>
    <row r="85" spans="2:14">
      <c r="B85" s="499">
        <f>+F72</f>
        <v>141665578</v>
      </c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5"/>
    </row>
    <row r="86" spans="2:14">
      <c r="B86" s="493" t="s">
        <v>159</v>
      </c>
      <c r="C86" s="494"/>
      <c r="D86" s="494"/>
      <c r="E86" s="494"/>
      <c r="F86" s="494"/>
      <c r="G86" s="494"/>
      <c r="H86" s="494"/>
      <c r="I86" s="494"/>
      <c r="J86" s="494"/>
      <c r="K86" s="494"/>
      <c r="L86" s="494"/>
      <c r="M86" s="494"/>
      <c r="N86" s="495"/>
    </row>
    <row r="87" spans="2:14">
      <c r="B87" s="499">
        <f>+F81</f>
        <v>141665578</v>
      </c>
      <c r="C87" s="494"/>
      <c r="D87" s="494"/>
      <c r="E87" s="494"/>
      <c r="F87" s="494"/>
      <c r="G87" s="494"/>
      <c r="H87" s="494"/>
      <c r="I87" s="494"/>
      <c r="J87" s="494"/>
      <c r="K87" s="494"/>
      <c r="L87" s="494"/>
      <c r="M87" s="494"/>
      <c r="N87" s="495"/>
    </row>
    <row r="88" spans="2:14">
      <c r="C88" s="122"/>
      <c r="D88" s="120"/>
      <c r="E88" s="121"/>
      <c r="F88" s="119"/>
    </row>
    <row r="89" spans="2:14">
      <c r="C89" s="122"/>
      <c r="D89" s="120"/>
      <c r="E89" s="121"/>
      <c r="F89" s="119"/>
    </row>
    <row r="90" spans="2:14">
      <c r="B90" s="113" t="s">
        <v>50</v>
      </c>
      <c r="C90" s="47"/>
      <c r="D90" s="54"/>
      <c r="E90" s="54"/>
      <c r="F90" s="47"/>
      <c r="G90" s="47"/>
      <c r="H90" s="54"/>
      <c r="I90" s="54"/>
      <c r="J90" s="62"/>
    </row>
    <row r="91" spans="2:14">
      <c r="B91" s="512" t="s">
        <v>6</v>
      </c>
      <c r="C91" s="513"/>
      <c r="D91" s="513"/>
      <c r="E91" s="513"/>
      <c r="F91" s="514" t="s">
        <v>7</v>
      </c>
      <c r="G91" s="514" t="s">
        <v>8</v>
      </c>
      <c r="H91" s="519" t="s">
        <v>9</v>
      </c>
      <c r="I91" s="519"/>
      <c r="J91" s="520" t="s">
        <v>51</v>
      </c>
    </row>
    <row r="92" spans="2:14" ht="30">
      <c r="B92" s="512"/>
      <c r="C92" s="513"/>
      <c r="D92" s="513"/>
      <c r="E92" s="513"/>
      <c r="F92" s="514"/>
      <c r="G92" s="514"/>
      <c r="H92" s="88" t="s">
        <v>52</v>
      </c>
      <c r="I92" s="88" t="s">
        <v>53</v>
      </c>
      <c r="J92" s="520"/>
    </row>
    <row r="93" spans="2:14" ht="15.75">
      <c r="B93" s="515" t="s">
        <v>18</v>
      </c>
      <c r="C93" s="516"/>
      <c r="D93" s="516"/>
      <c r="E93" s="517"/>
      <c r="F93" s="89"/>
      <c r="G93" s="90">
        <f>+'rentas atribuidas'!E6</f>
        <v>127499020.2</v>
      </c>
      <c r="H93" s="90">
        <f>+'rentas atribuidas'!F6+'rentas atribuidas'!G6</f>
        <v>31874755.050000001</v>
      </c>
      <c r="I93" s="93"/>
      <c r="J93" s="94"/>
    </row>
    <row r="94" spans="2:14" ht="15.75">
      <c r="B94" s="137" t="s">
        <v>19</v>
      </c>
      <c r="C94" s="138"/>
      <c r="D94" s="138"/>
      <c r="E94" s="139"/>
      <c r="F94" s="89"/>
      <c r="G94" s="90">
        <f>+'rentas atribuidas'!E7</f>
        <v>14166557.800000001</v>
      </c>
      <c r="H94" s="90">
        <f>+'rentas atribuidas'!F7+'rentas atribuidas'!G7</f>
        <v>3541639.45</v>
      </c>
      <c r="I94" s="93"/>
      <c r="J94" s="94"/>
    </row>
    <row r="95" spans="2:14" ht="15.75">
      <c r="B95" s="515" t="s">
        <v>153</v>
      </c>
      <c r="C95" s="516"/>
      <c r="D95" s="516"/>
      <c r="E95" s="517"/>
      <c r="F95" s="89"/>
      <c r="G95" s="90">
        <f>+'rentas atribuidas'!E8</f>
        <v>0</v>
      </c>
      <c r="H95" s="90">
        <f>+'rentas atribuidas'!F8+'rentas atribuidas'!G8</f>
        <v>0</v>
      </c>
      <c r="I95" s="93"/>
      <c r="J95" s="94"/>
    </row>
    <row r="96" spans="2:14" ht="15.75">
      <c r="B96" s="137" t="s">
        <v>154</v>
      </c>
      <c r="C96" s="138"/>
      <c r="D96" s="138"/>
      <c r="E96" s="139"/>
      <c r="F96" s="89"/>
      <c r="G96" s="90">
        <f>+'rentas atribuidas'!E9</f>
        <v>0</v>
      </c>
      <c r="H96" s="90">
        <f>+'rentas atribuidas'!F9+'rentas atribuidas'!G9</f>
        <v>0</v>
      </c>
      <c r="I96" s="93"/>
      <c r="J96" s="94"/>
    </row>
    <row r="97" spans="2:16" ht="15.75">
      <c r="B97" s="137" t="s">
        <v>293</v>
      </c>
      <c r="C97" s="138"/>
      <c r="D97" s="138"/>
      <c r="E97" s="139"/>
      <c r="F97" s="89"/>
      <c r="G97" s="90">
        <f>+'rentas atribuidas'!E10</f>
        <v>0</v>
      </c>
      <c r="H97" s="90">
        <f>+'rentas atribuidas'!F10+'rentas atribuidas'!G10</f>
        <v>0</v>
      </c>
      <c r="I97" s="93"/>
      <c r="J97" s="94"/>
    </row>
    <row r="98" spans="2:16" ht="15.75">
      <c r="B98" s="528" t="s">
        <v>56</v>
      </c>
      <c r="C98" s="529"/>
      <c r="D98" s="529"/>
      <c r="E98" s="530"/>
      <c r="F98" s="93"/>
      <c r="G98" s="94">
        <f>SUM(G93:G97)</f>
        <v>141665578</v>
      </c>
      <c r="H98" s="94">
        <f>SUM(H93:H97)</f>
        <v>35416394.5</v>
      </c>
      <c r="I98" s="94">
        <f>SUM(I93:I97)</f>
        <v>0</v>
      </c>
      <c r="J98" s="94">
        <f>SUM(J93:J97)</f>
        <v>0</v>
      </c>
    </row>
    <row r="100" spans="2:16">
      <c r="B100" s="500" t="s">
        <v>163</v>
      </c>
      <c r="C100" s="500"/>
      <c r="D100" s="500"/>
      <c r="E100" s="500"/>
      <c r="F100" s="500"/>
      <c r="G100" s="500"/>
      <c r="H100" s="500"/>
      <c r="I100" s="500"/>
      <c r="J100" s="500"/>
      <c r="K100" s="500"/>
      <c r="L100" s="500"/>
      <c r="M100" s="500"/>
      <c r="N100" s="500"/>
      <c r="O100" s="500"/>
      <c r="P100" s="500"/>
    </row>
    <row r="101" spans="2:16">
      <c r="B101" s="501" t="s">
        <v>164</v>
      </c>
      <c r="C101" s="502"/>
      <c r="D101" s="503"/>
      <c r="E101" s="501" t="s">
        <v>165</v>
      </c>
      <c r="F101" s="502"/>
      <c r="G101" s="503"/>
      <c r="H101" s="507" t="s">
        <v>166</v>
      </c>
      <c r="I101" s="507"/>
      <c r="J101" s="507"/>
      <c r="K101" s="507"/>
      <c r="L101" s="507"/>
      <c r="M101" s="507"/>
      <c r="N101" s="508" t="s">
        <v>167</v>
      </c>
      <c r="O101" s="508"/>
      <c r="P101" s="508"/>
    </row>
    <row r="102" spans="2:16">
      <c r="B102" s="504"/>
      <c r="C102" s="505"/>
      <c r="D102" s="506"/>
      <c r="E102" s="504"/>
      <c r="F102" s="505"/>
      <c r="G102" s="506"/>
      <c r="H102" s="509" t="s">
        <v>161</v>
      </c>
      <c r="I102" s="510"/>
      <c r="J102" s="511"/>
      <c r="K102" s="509" t="s">
        <v>162</v>
      </c>
      <c r="L102" s="510"/>
      <c r="M102" s="511"/>
      <c r="N102" s="508"/>
      <c r="O102" s="508"/>
      <c r="P102" s="508"/>
    </row>
    <row r="103" spans="2:16">
      <c r="B103" s="496"/>
      <c r="C103" s="496"/>
      <c r="D103" s="496"/>
      <c r="E103" s="497">
        <f>+G98</f>
        <v>141665578</v>
      </c>
      <c r="F103" s="496"/>
      <c r="G103" s="496"/>
      <c r="H103" s="497">
        <f>+H98</f>
        <v>35416394.5</v>
      </c>
      <c r="I103" s="496"/>
      <c r="J103" s="496"/>
      <c r="K103" s="496">
        <f>+I98</f>
        <v>0</v>
      </c>
      <c r="L103" s="496"/>
      <c r="M103" s="496"/>
      <c r="N103" s="497">
        <f>+J98</f>
        <v>0</v>
      </c>
      <c r="O103" s="496"/>
      <c r="P103" s="496"/>
    </row>
    <row r="104" spans="2:16">
      <c r="B104" s="498" t="s">
        <v>295</v>
      </c>
      <c r="C104" s="498"/>
      <c r="D104" s="498"/>
      <c r="E104" s="498"/>
      <c r="F104" s="498"/>
      <c r="G104" s="498"/>
      <c r="H104" s="498"/>
      <c r="I104" s="498"/>
      <c r="J104" s="498"/>
      <c r="K104" s="498"/>
      <c r="L104" s="498"/>
      <c r="M104" s="498"/>
      <c r="N104" s="498"/>
      <c r="O104" s="498"/>
      <c r="P104" s="498"/>
    </row>
    <row r="105" spans="2:16">
      <c r="B105" s="498"/>
      <c r="C105" s="498"/>
      <c r="D105" s="498"/>
      <c r="E105" s="498"/>
      <c r="F105" s="498"/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</row>
    <row r="106" spans="2:16"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</row>
    <row r="107" spans="2:16"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</row>
    <row r="108" spans="2:16">
      <c r="B108" s="493" t="s">
        <v>169</v>
      </c>
      <c r="C108" s="494"/>
      <c r="D108" s="494"/>
      <c r="E108" s="494"/>
      <c r="F108" s="495"/>
      <c r="G108" s="141"/>
      <c r="H108" s="146"/>
      <c r="I108" s="146"/>
      <c r="J108" s="146"/>
      <c r="K108" s="146"/>
      <c r="L108" s="141"/>
      <c r="M108" s="141"/>
      <c r="N108" s="141"/>
      <c r="O108" s="141"/>
      <c r="P108" s="141"/>
    </row>
    <row r="109" spans="2:16">
      <c r="B109" s="493">
        <f>+'F1940'!D24</f>
        <v>1</v>
      </c>
      <c r="C109" s="494"/>
      <c r="D109" s="494"/>
      <c r="E109" s="494"/>
      <c r="F109" s="495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</row>
    <row r="110" spans="2:16"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</row>
    <row r="111" spans="2:16">
      <c r="B111" t="s">
        <v>179</v>
      </c>
    </row>
  </sheetData>
  <mergeCells count="45">
    <mergeCell ref="G11:H11"/>
    <mergeCell ref="I11:J11"/>
    <mergeCell ref="B98:E98"/>
    <mergeCell ref="D18:E18"/>
    <mergeCell ref="B95:E95"/>
    <mergeCell ref="B83:N83"/>
    <mergeCell ref="B84:N84"/>
    <mergeCell ref="B85:N85"/>
    <mergeCell ref="B86:N86"/>
    <mergeCell ref="G12:J12"/>
    <mergeCell ref="B6:L7"/>
    <mergeCell ref="F91:F92"/>
    <mergeCell ref="H91:I91"/>
    <mergeCell ref="J91:J92"/>
    <mergeCell ref="B13:F13"/>
    <mergeCell ref="G13:J13"/>
    <mergeCell ref="B14:F14"/>
    <mergeCell ref="G14:H14"/>
    <mergeCell ref="I14:J14"/>
    <mergeCell ref="B15:F15"/>
    <mergeCell ref="G15:H15"/>
    <mergeCell ref="I15:J15"/>
    <mergeCell ref="B10:F10"/>
    <mergeCell ref="G10:J10"/>
    <mergeCell ref="B11:F11"/>
    <mergeCell ref="B12:F12"/>
    <mergeCell ref="N103:P103"/>
    <mergeCell ref="B104:P105"/>
    <mergeCell ref="B87:N87"/>
    <mergeCell ref="B100:P100"/>
    <mergeCell ref="B101:D102"/>
    <mergeCell ref="E101:G102"/>
    <mergeCell ref="H101:M101"/>
    <mergeCell ref="N101:P102"/>
    <mergeCell ref="H102:J102"/>
    <mergeCell ref="K102:M102"/>
    <mergeCell ref="K103:M103"/>
    <mergeCell ref="B91:E92"/>
    <mergeCell ref="G91:G92"/>
    <mergeCell ref="B93:E93"/>
    <mergeCell ref="B108:F108"/>
    <mergeCell ref="B109:F109"/>
    <mergeCell ref="B103:D103"/>
    <mergeCell ref="E103:G103"/>
    <mergeCell ref="H103:J103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RLI AT2018</vt:lpstr>
      <vt:lpstr>REGISTROS AT2018</vt:lpstr>
      <vt:lpstr>detalle form 29 actual</vt:lpstr>
      <vt:lpstr>ddjj 1925 AT 2016</vt:lpstr>
      <vt:lpstr>impto sustitutivo </vt:lpstr>
      <vt:lpstr>ddjj 1925 AT 2017</vt:lpstr>
      <vt:lpstr>gastos rechazados</vt:lpstr>
      <vt:lpstr>rentas atribuidas</vt:lpstr>
      <vt:lpstr>DJ 1923</vt:lpstr>
      <vt:lpstr>CERT 52</vt:lpstr>
      <vt:lpstr>retiros o dividendos ejercicio</vt:lpstr>
      <vt:lpstr>DJ1938</vt:lpstr>
      <vt:lpstr>F1940</vt:lpstr>
      <vt:lpstr>CERT53</vt:lpstr>
      <vt:lpstr>CERT53!Área_de_impresión</vt:lpstr>
      <vt:lpstr>'ddjj 1925 AT 2016'!Área_de_impresión</vt:lpstr>
      <vt:lpstr>'ddjj 1925 AT 2017'!Área_de_impresión</vt:lpstr>
      <vt:lpstr>'DJ1938'!Área_de_impresión</vt:lpstr>
      <vt:lpstr>'F1940'!Área_de_impresión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Santiago</dc:creator>
  <cp:lastModifiedBy>ACER_ASPIRE</cp:lastModifiedBy>
  <dcterms:created xsi:type="dcterms:W3CDTF">2016-10-22T05:17:52Z</dcterms:created>
  <dcterms:modified xsi:type="dcterms:W3CDTF">2024-01-15T05:17:53Z</dcterms:modified>
</cp:coreProperties>
</file>