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firstSheet="4" activeTab="10"/>
  </bookViews>
  <sheets>
    <sheet name="BALANCE 2022 " sheetId="44" r:id="rId1"/>
    <sheet name="retiros o dividendos ejercicio" sheetId="12" r:id="rId2"/>
    <sheet name="BASE IMPONIBLE" sheetId="9" r:id="rId3"/>
    <sheet name="R19 14 D3" sheetId="40" r:id="rId4"/>
    <sheet name="R18 14 D3" sheetId="39" r:id="rId5"/>
    <sheet name="RREE " sheetId="3" r:id="rId6"/>
    <sheet name="ddjj1909" sheetId="35" r:id="rId7"/>
    <sheet name="ddjj 1948 inicial" sheetId="31" r:id="rId8"/>
    <sheet name="ddjj 1948 final" sheetId="45" r:id="rId9"/>
    <sheet name="F22 AT2023 " sheetId="51" r:id="rId10"/>
    <sheet name="F22 AT2023 accionista" sheetId="52" r:id="rId11"/>
    <sheet name=" R6  14 A-D3-D8" sheetId="14" r:id="rId12"/>
    <sheet name="R17 14 D3" sheetId="38" r:id="rId13"/>
    <sheet name="R20 14 D3" sheetId="41" r:id="rId14"/>
    <sheet name="R21 14 D3" sheetId="4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b" localSheetId="0">#REF!</definedName>
    <definedName name="\b" localSheetId="2">#REF!</definedName>
    <definedName name="\b" localSheetId="8">#REF!</definedName>
    <definedName name="\b" localSheetId="7">#REF!</definedName>
    <definedName name="\b" localSheetId="9">#REF!</definedName>
    <definedName name="\b" localSheetId="10">#REF!</definedName>
    <definedName name="\b" localSheetId="1">#REF!</definedName>
    <definedName name="\b">#REF!</definedName>
    <definedName name="\z" localSheetId="0">#REF!</definedName>
    <definedName name="\z" localSheetId="2">#REF!</definedName>
    <definedName name="\z" localSheetId="8">#REF!</definedName>
    <definedName name="\z" localSheetId="7">#REF!</definedName>
    <definedName name="\z" localSheetId="9">#REF!</definedName>
    <definedName name="\z" localSheetId="10">#REF!</definedName>
    <definedName name="\z" localSheetId="1">#REF!</definedName>
    <definedName name="\z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aaa" localSheetId="8">#REF!</definedName>
    <definedName name="aaa" localSheetId="9">#REF!</definedName>
    <definedName name="aaa" localSheetId="10">#REF!</definedName>
    <definedName name="aaa">#REF!</definedName>
    <definedName name="aaaa" localSheetId="8">#REF!</definedName>
    <definedName name="aaaa" localSheetId="9">#REF!</definedName>
    <definedName name="aaaa" localSheetId="10">#REF!</definedName>
    <definedName name="aaaa">#REF!</definedName>
    <definedName name="_xlnm.Print_Area" localSheetId="11">' R6  14 A-D3-D8'!$D$5:$S$38</definedName>
    <definedName name="_xlnm.Print_Area" localSheetId="12">'R17 14 D3'!$C$5:$Q$49</definedName>
    <definedName name="_xlnm.Print_Area" localSheetId="4">'R18 14 D3'!$C$4:$Q$15</definedName>
    <definedName name="_xlnm.Print_Area" localSheetId="3">'R19 14 D3'!$C$2:$Q$25</definedName>
    <definedName name="_xlnm.Print_Area" localSheetId="13">'R20 14 D3'!$B$13:$AX$28</definedName>
    <definedName name="_xlnm.Print_Area" localSheetId="14">'R21 14 D3'!$B$10:$AW$26</definedName>
    <definedName name="_xlnm.Print_Area" localSheetId="5">'RREE '!$B$1:$AG$113</definedName>
    <definedName name="casa" localSheetId="0">#REF!</definedName>
    <definedName name="casa" localSheetId="8">#REF!</definedName>
    <definedName name="casa" localSheetId="9">#REF!</definedName>
    <definedName name="casa" localSheetId="10">#REF!</definedName>
    <definedName name="casa">#REF!</definedName>
    <definedName name="CBDDSDSGSE" localSheetId="0">#REF!</definedName>
    <definedName name="CBDDSDSGSE" localSheetId="2">#REF!</definedName>
    <definedName name="CBDDSDSGSE" localSheetId="8">#REF!</definedName>
    <definedName name="CBDDSDSGSE" localSheetId="7">#REF!</definedName>
    <definedName name="CBDDSDSGSE" localSheetId="9">#REF!</definedName>
    <definedName name="CBDDSDSGSE" localSheetId="10">#REF!</definedName>
    <definedName name="CBDDSDSGSE" localSheetId="1">#REF!</definedName>
    <definedName name="CBDDSDSGSE">#REF!</definedName>
    <definedName name="CC" localSheetId="0">#REF!</definedName>
    <definedName name="CC" localSheetId="2">#REF!</definedName>
    <definedName name="CC" localSheetId="8">#REF!</definedName>
    <definedName name="CC" localSheetId="7">#REF!</definedName>
    <definedName name="CC" localSheetId="9">#REF!</definedName>
    <definedName name="CC" localSheetId="10">#REF!</definedName>
    <definedName name="CC" localSheetId="1">#REF!</definedName>
    <definedName name="CC">#REF!</definedName>
    <definedName name="CCCC" localSheetId="0">[1]bien!#REF!</definedName>
    <definedName name="CCCC" localSheetId="2">[1]bien!#REF!</definedName>
    <definedName name="CCCC" localSheetId="8">[1]bien!#REF!</definedName>
    <definedName name="CCCC" localSheetId="7">[1]bien!#REF!</definedName>
    <definedName name="CCCC" localSheetId="9">[1]bien!#REF!</definedName>
    <definedName name="CCCC" localSheetId="10">[1]bien!#REF!</definedName>
    <definedName name="CCCC" localSheetId="1">[1]bien!#REF!</definedName>
    <definedName name="CCCC">[1]bien!#REF!</definedName>
    <definedName name="CCCCC" localSheetId="0">[1]bien!#REF!</definedName>
    <definedName name="CCCCC" localSheetId="2">[1]bien!#REF!</definedName>
    <definedName name="CCCCC" localSheetId="8">[1]bien!#REF!</definedName>
    <definedName name="CCCCC" localSheetId="7">[1]bien!#REF!</definedName>
    <definedName name="CCCCC" localSheetId="9">[1]bien!#REF!</definedName>
    <definedName name="CCCCC" localSheetId="10">[1]bien!#REF!</definedName>
    <definedName name="CCCCC" localSheetId="1">[1]bien!#REF!</definedName>
    <definedName name="CCCCC">[1]bien!#REF!</definedName>
    <definedName name="CERTIFICADO" localSheetId="0">#REF!</definedName>
    <definedName name="CERTIFICADO" localSheetId="8">#REF!</definedName>
    <definedName name="CERTIFICADO" localSheetId="9">#REF!</definedName>
    <definedName name="CERTIFICADO" localSheetId="10">#REF!</definedName>
    <definedName name="CERTIFICADO">#REF!</definedName>
    <definedName name="DD" localSheetId="0">#REF!</definedName>
    <definedName name="DD" localSheetId="2">#REF!</definedName>
    <definedName name="DD" localSheetId="8">#REF!</definedName>
    <definedName name="DD" localSheetId="7">#REF!</definedName>
    <definedName name="DD" localSheetId="9">#REF!</definedName>
    <definedName name="DD" localSheetId="10">#REF!</definedName>
    <definedName name="DD" localSheetId="1">#REF!</definedName>
    <definedName name="DD">#REF!</definedName>
    <definedName name="DFF" localSheetId="0">#REF!</definedName>
    <definedName name="DFF" localSheetId="2">#REF!</definedName>
    <definedName name="DFF" localSheetId="8">#REF!</definedName>
    <definedName name="DFF" localSheetId="7">#REF!</definedName>
    <definedName name="DFF" localSheetId="9">#REF!</definedName>
    <definedName name="DFF" localSheetId="10">#REF!</definedName>
    <definedName name="DFF" localSheetId="1">#REF!</definedName>
    <definedName name="DFF">#REF!</definedName>
    <definedName name="DFFFD" localSheetId="0">#REF!</definedName>
    <definedName name="DFFFD" localSheetId="2">#REF!</definedName>
    <definedName name="DFFFD" localSheetId="8">#REF!</definedName>
    <definedName name="DFFFD" localSheetId="7">#REF!</definedName>
    <definedName name="DFFFD" localSheetId="9">#REF!</definedName>
    <definedName name="DFFFD" localSheetId="10">#REF!</definedName>
    <definedName name="DFFFD" localSheetId="1">#REF!</definedName>
    <definedName name="DFFFD">#REF!</definedName>
    <definedName name="DOS" localSheetId="0">#REF!</definedName>
    <definedName name="DOS" localSheetId="2">#REF!</definedName>
    <definedName name="DOS" localSheetId="8">#REF!</definedName>
    <definedName name="DOS" localSheetId="7">#REF!</definedName>
    <definedName name="DOS" localSheetId="9">#REF!</definedName>
    <definedName name="DOS" localSheetId="10">#REF!</definedName>
    <definedName name="DOS" localSheetId="1">#REF!</definedName>
    <definedName name="DOS">#REF!</definedName>
    <definedName name="EDEE" localSheetId="0">#REF!</definedName>
    <definedName name="EDEE" localSheetId="2">#REF!</definedName>
    <definedName name="EDEE" localSheetId="8">#REF!</definedName>
    <definedName name="EDEE" localSheetId="7">#REF!</definedName>
    <definedName name="EDEE" localSheetId="9">#REF!</definedName>
    <definedName name="EDEE" localSheetId="10">#REF!</definedName>
    <definedName name="EDEE" localSheetId="1">#REF!</definedName>
    <definedName name="EDEE">#REF!</definedName>
    <definedName name="Excel_BuiltIn_Print_Area_2_1" localSheetId="0">#REF!</definedName>
    <definedName name="Excel_BuiltIn_Print_Area_2_1" localSheetId="2">#REF!</definedName>
    <definedName name="Excel_BuiltIn_Print_Area_2_1" localSheetId="8">#REF!</definedName>
    <definedName name="Excel_BuiltIn_Print_Area_2_1" localSheetId="7">#REF!</definedName>
    <definedName name="Excel_BuiltIn_Print_Area_2_1" localSheetId="9">#REF!</definedName>
    <definedName name="Excel_BuiltIn_Print_Area_2_1" localSheetId="10">#REF!</definedName>
    <definedName name="Excel_BuiltIn_Print_Area_2_1" localSheetId="1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2">[1]bien!#REF!</definedName>
    <definedName name="fecha_act" localSheetId="8">[1]bien!#REF!</definedName>
    <definedName name="fecha_act" localSheetId="7">[1]bien!#REF!</definedName>
    <definedName name="fecha_act" localSheetId="9">[1]bien!#REF!</definedName>
    <definedName name="fecha_act" localSheetId="10">[1]bien!#REF!</definedName>
    <definedName name="fecha_act" localSheetId="1">[1]bien!#REF!</definedName>
    <definedName name="fecha_act">[1]bien!#REF!</definedName>
    <definedName name="FF" localSheetId="0">#REF!</definedName>
    <definedName name="FF" localSheetId="2">#REF!</definedName>
    <definedName name="FF" localSheetId="8">#REF!</definedName>
    <definedName name="FF" localSheetId="7">#REF!</definedName>
    <definedName name="FF" localSheetId="9">#REF!</definedName>
    <definedName name="FF" localSheetId="10">#REF!</definedName>
    <definedName name="FF" localSheetId="1">#REF!</definedName>
    <definedName name="FF">#REF!</definedName>
    <definedName name="FFF" localSheetId="0">#REF!</definedName>
    <definedName name="FFF" localSheetId="2">#REF!</definedName>
    <definedName name="FFF" localSheetId="8">#REF!</definedName>
    <definedName name="FFF" localSheetId="7">#REF!</definedName>
    <definedName name="FFF" localSheetId="9">#REF!</definedName>
    <definedName name="FFF" localSheetId="10">#REF!</definedName>
    <definedName name="FFF" localSheetId="1">#REF!</definedName>
    <definedName name="FFF">#REF!</definedName>
    <definedName name="FFFF" localSheetId="0">[1]bien!#REF!</definedName>
    <definedName name="FFFF" localSheetId="2">[1]bien!#REF!</definedName>
    <definedName name="FFFF" localSheetId="8">[1]bien!#REF!</definedName>
    <definedName name="FFFF" localSheetId="7">[1]bien!#REF!</definedName>
    <definedName name="FFFF" localSheetId="9">[1]bien!#REF!</definedName>
    <definedName name="FFFF" localSheetId="10">[1]bien!#REF!</definedName>
    <definedName name="FFFF" localSheetId="1">[1]bien!#REF!</definedName>
    <definedName name="FFFF">[1]bien!#REF!</definedName>
    <definedName name="g" localSheetId="0">#REF!</definedName>
    <definedName name="g" localSheetId="8">#REF!</definedName>
    <definedName name="g" localSheetId="9">#REF!</definedName>
    <definedName name="g" localSheetId="10">#REF!</definedName>
    <definedName name="g">#REF!</definedName>
    <definedName name="ggg" localSheetId="9">#REF!</definedName>
    <definedName name="ggg" localSheetId="10">#REF!</definedName>
    <definedName name="ggg">#REF!</definedName>
    <definedName name="GVKey">""</definedName>
    <definedName name="HGHHH" localSheetId="0">#REF!</definedName>
    <definedName name="HGHHH" localSheetId="2">#REF!</definedName>
    <definedName name="HGHHH" localSheetId="8">#REF!</definedName>
    <definedName name="HGHHH" localSheetId="7">#REF!</definedName>
    <definedName name="HGHHH" localSheetId="9">#REF!</definedName>
    <definedName name="HGHHH" localSheetId="10">#REF!</definedName>
    <definedName name="HGHHH" localSheetId="1">#REF!</definedName>
    <definedName name="HGHHH">#REF!</definedName>
    <definedName name="HHHH" localSheetId="0">#REF!</definedName>
    <definedName name="HHHH" localSheetId="2">#REF!</definedName>
    <definedName name="HHHH" localSheetId="8">#REF!</definedName>
    <definedName name="HHHH" localSheetId="7">#REF!</definedName>
    <definedName name="HHHH" localSheetId="9">#REF!</definedName>
    <definedName name="HHHH" localSheetId="10">#REF!</definedName>
    <definedName name="HHHH" localSheetId="1">#REF!</definedName>
    <definedName name="HHHH">#REF!</definedName>
    <definedName name="HISTORICO">[1]bien!$F$11</definedName>
    <definedName name="inicial">'[1]calculos planilla'!$S$3:$U$14</definedName>
    <definedName name="INVERSION" localSheetId="11">#REF!</definedName>
    <definedName name="INVERSION" localSheetId="0">#REF!</definedName>
    <definedName name="INVERSION" localSheetId="2">#REF!</definedName>
    <definedName name="INVERSION" localSheetId="8">#REF!</definedName>
    <definedName name="INVERSION" localSheetId="7">#REF!</definedName>
    <definedName name="INVERSION" localSheetId="6">#REF!</definedName>
    <definedName name="INVERSION" localSheetId="9">#REF!</definedName>
    <definedName name="INVERSION" localSheetId="10">#REF!</definedName>
    <definedName name="INVERSION" localSheetId="12">#REF!</definedName>
    <definedName name="INVERSION" localSheetId="4">#REF!</definedName>
    <definedName name="INVERSION" localSheetId="3">#REF!</definedName>
    <definedName name="INVERSION" localSheetId="13">#REF!</definedName>
    <definedName name="INVERSION" localSheetId="14">#REF!</definedName>
    <definedName name="INVERSION" localSheetId="1">#REF!</definedName>
    <definedName name="INVERSION">#REF!</definedName>
    <definedName name="ipc">'[1]calculos planilla'!$P$3:$Q$146</definedName>
    <definedName name="matriz" localSheetId="0">#REF!</definedName>
    <definedName name="matriz" localSheetId="2">#REF!</definedName>
    <definedName name="matriz" localSheetId="8">#REF!</definedName>
    <definedName name="matriz" localSheetId="7">#REF!</definedName>
    <definedName name="matriz" localSheetId="9">#REF!</definedName>
    <definedName name="matriz" localSheetId="10">#REF!</definedName>
    <definedName name="matriz" localSheetId="1">#REF!</definedName>
    <definedName name="matriz">#REF!</definedName>
    <definedName name="matriz2" localSheetId="0">#REF!</definedName>
    <definedName name="matriz2" localSheetId="2">#REF!</definedName>
    <definedName name="matriz2" localSheetId="8">#REF!</definedName>
    <definedName name="matriz2" localSheetId="7">#REF!</definedName>
    <definedName name="matriz2" localSheetId="9">#REF!</definedName>
    <definedName name="matriz2" localSheetId="10">#REF!</definedName>
    <definedName name="matriz2" localSheetId="1">#REF!</definedName>
    <definedName name="matriz2">#REF!</definedName>
    <definedName name="mmm" localSheetId="8">#REF!</definedName>
    <definedName name="mmm" localSheetId="9">#REF!</definedName>
    <definedName name="mmm" localSheetId="10">#REF!</definedName>
    <definedName name="mmm">#REF!</definedName>
    <definedName name="operacion" localSheetId="11">#REF!</definedName>
    <definedName name="operacion" localSheetId="0">#REF!</definedName>
    <definedName name="operacion" localSheetId="2">#REF!</definedName>
    <definedName name="operacion" localSheetId="8">#REF!</definedName>
    <definedName name="operacion" localSheetId="7">#REF!</definedName>
    <definedName name="operacion" localSheetId="6">#REF!</definedName>
    <definedName name="operacion" localSheetId="9">#REF!</definedName>
    <definedName name="operacion" localSheetId="10">#REF!</definedName>
    <definedName name="operacion" localSheetId="12">#REF!</definedName>
    <definedName name="operacion" localSheetId="4">#REF!</definedName>
    <definedName name="operacion" localSheetId="3">#REF!</definedName>
    <definedName name="operacion" localSheetId="13">#REF!</definedName>
    <definedName name="operacion" localSheetId="14">#REF!</definedName>
    <definedName name="operacion" localSheetId="1">#REF!</definedName>
    <definedName name="operacion">#REF!</definedName>
    <definedName name="OPERACION1" localSheetId="11">#REF!</definedName>
    <definedName name="OPERACION1" localSheetId="0">#REF!</definedName>
    <definedName name="OPERACION1" localSheetId="2">#REF!</definedName>
    <definedName name="OPERACION1" localSheetId="8">#REF!</definedName>
    <definedName name="OPERACION1" localSheetId="7">#REF!</definedName>
    <definedName name="OPERACION1" localSheetId="6">#REF!</definedName>
    <definedName name="OPERACION1" localSheetId="9">#REF!</definedName>
    <definedName name="OPERACION1" localSheetId="10">#REF!</definedName>
    <definedName name="OPERACION1" localSheetId="12">#REF!</definedName>
    <definedName name="OPERACION1" localSheetId="4">#REF!</definedName>
    <definedName name="OPERACION1" localSheetId="3">#REF!</definedName>
    <definedName name="OPERACION1" localSheetId="13">#REF!</definedName>
    <definedName name="OPERACION1" localSheetId="14">#REF!</definedName>
    <definedName name="OPERACION1" localSheetId="1">#REF!</definedName>
    <definedName name="OPERACION1">#REF!</definedName>
    <definedName name="operacion4" localSheetId="8">#REF!</definedName>
    <definedName name="operacion4" localSheetId="9">#REF!</definedName>
    <definedName name="operacion4" localSheetId="10">#REF!</definedName>
    <definedName name="operacion4">#REF!</definedName>
    <definedName name="ORDENADO" localSheetId="0">#REF!</definedName>
    <definedName name="ORDENADO" localSheetId="2">#REF!</definedName>
    <definedName name="ORDENADO" localSheetId="8">#REF!</definedName>
    <definedName name="ORDENADO" localSheetId="7">#REF!</definedName>
    <definedName name="ORDENADO" localSheetId="9">#REF!</definedName>
    <definedName name="ORDENADO" localSheetId="10">#REF!</definedName>
    <definedName name="ORDENADO" localSheetId="1">#REF!</definedName>
    <definedName name="ORDENADO">#REF!</definedName>
    <definedName name="pert" localSheetId="8">#REF!</definedName>
    <definedName name="pert" localSheetId="9">#REF!</definedName>
    <definedName name="pert" localSheetId="10">#REF!</definedName>
    <definedName name="pert">#REF!</definedName>
    <definedName name="RRRR" localSheetId="0">#REF!</definedName>
    <definedName name="RRRR" localSheetId="2">#REF!</definedName>
    <definedName name="RRRR" localSheetId="8">#REF!</definedName>
    <definedName name="RRRR" localSheetId="7">#REF!</definedName>
    <definedName name="RRRR" localSheetId="9">#REF!</definedName>
    <definedName name="RRRR" localSheetId="10">#REF!</definedName>
    <definedName name="RRRR" localSheetId="1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2">#REF!</definedName>
    <definedName name="SRDF" localSheetId="8">#REF!</definedName>
    <definedName name="SRDF" localSheetId="7">#REF!</definedName>
    <definedName name="SRDF" localSheetId="9">#REF!</definedName>
    <definedName name="SRDF" localSheetId="10">#REF!</definedName>
    <definedName name="SRDF" localSheetId="1">#REF!</definedName>
    <definedName name="SRDF">#REF!</definedName>
    <definedName name="ssss" localSheetId="8">#REF!</definedName>
    <definedName name="ssss" localSheetId="9">#REF!</definedName>
    <definedName name="ssss" localSheetId="10">#REF!</definedName>
    <definedName name="ssss">#REF!</definedName>
    <definedName name="TABLAS" localSheetId="0">#REF!</definedName>
    <definedName name="TABLAS" localSheetId="2">#REF!</definedName>
    <definedName name="TABLAS" localSheetId="8">#REF!</definedName>
    <definedName name="TABLAS" localSheetId="7">#REF!</definedName>
    <definedName name="TABLAS" localSheetId="9">#REF!</definedName>
    <definedName name="TABLAS" localSheetId="10">#REF!</definedName>
    <definedName name="TABLAS" localSheetId="1">#REF!</definedName>
    <definedName name="TABLAS">#REF!</definedName>
    <definedName name="_xlnm.Print_Titles" localSheetId="11">' R6  14 A-D3-D8'!#REF!</definedName>
    <definedName name="TTTT" localSheetId="0">#REF!</definedName>
    <definedName name="TTTT" localSheetId="2">#REF!</definedName>
    <definedName name="TTTT" localSheetId="8">#REF!</definedName>
    <definedName name="TTTT" localSheetId="7">#REF!</definedName>
    <definedName name="TTTT" localSheetId="9">#REF!</definedName>
    <definedName name="TTTT" localSheetId="10">#REF!</definedName>
    <definedName name="TTTT" localSheetId="1">#REF!</definedName>
    <definedName name="TTTT">#REF!</definedName>
    <definedName name="v" localSheetId="0">'[2]Registrar '!$A$2:$B$182</definedName>
    <definedName name="v" localSheetId="2">'[3]Registrar '!$A$2:$B$182</definedName>
    <definedName name="v" localSheetId="8">'[2]Registrar '!$A$2:$B$182</definedName>
    <definedName name="v" localSheetId="7">'[2]Registrar '!$A$2:$B$182</definedName>
    <definedName name="v" localSheetId="6">'[4]Registrar F.22 AT.2013'!$A$2:$B$182</definedName>
    <definedName name="v" localSheetId="9">'[3]Registrar '!$A$2:$B$182</definedName>
    <definedName name="v" localSheetId="10">'[3]Registrar '!$A$2:$B$182</definedName>
    <definedName name="v" localSheetId="1">'[5]Registrar '!$A$2:$B$182</definedName>
    <definedName name="v" localSheetId="5">'[2]Registrar '!$A$2:$B$182</definedName>
    <definedName name="v">'[6]Registrar '!$A$2:$B$182</definedName>
    <definedName name="VFGDGDS" localSheetId="0">#REF!</definedName>
    <definedName name="VFGDGDS" localSheetId="2">#REF!</definedName>
    <definedName name="VFGDGDS" localSheetId="8">#REF!</definedName>
    <definedName name="VFGDGDS" localSheetId="7">#REF!</definedName>
    <definedName name="VFGDGDS" localSheetId="9">#REF!</definedName>
    <definedName name="VFGDGDS" localSheetId="10">#REF!</definedName>
    <definedName name="VFGDGDS" localSheetId="1">#REF!</definedName>
    <definedName name="VFGDGDS">#REF!</definedName>
    <definedName name="Vutil">[1]bien!$G$17</definedName>
    <definedName name="XX" localSheetId="0">#REF!</definedName>
    <definedName name="XX" localSheetId="2">#REF!</definedName>
    <definedName name="XX" localSheetId="8">#REF!</definedName>
    <definedName name="XX" localSheetId="7">#REF!</definedName>
    <definedName name="XX" localSheetId="9">#REF!</definedName>
    <definedName name="XX" localSheetId="10">#REF!</definedName>
    <definedName name="XX" localSheetId="1">#REF!</definedName>
    <definedName name="XX">#REF!</definedName>
    <definedName name="XXX" localSheetId="0">#REF!</definedName>
    <definedName name="XXX" localSheetId="2">#REF!</definedName>
    <definedName name="XXX" localSheetId="8">#REF!</definedName>
    <definedName name="XXX" localSheetId="7">#REF!</definedName>
    <definedName name="XXX" localSheetId="9">#REF!</definedName>
    <definedName name="XXX" localSheetId="10">#REF!</definedName>
    <definedName name="XXX" localSheetId="1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9" i="3" l="1"/>
  <c r="J52" i="9" l="1"/>
  <c r="J51" i="9"/>
  <c r="J50" i="9"/>
  <c r="J49" i="9"/>
  <c r="J48" i="9"/>
  <c r="G67" i="9"/>
  <c r="G33" i="9"/>
  <c r="G36" i="9"/>
  <c r="D33" i="9"/>
  <c r="O92" i="51" l="1"/>
  <c r="AE92" i="52"/>
  <c r="AE45" i="52"/>
  <c r="R81" i="9" l="1"/>
  <c r="R80" i="9" l="1"/>
  <c r="R73" i="9"/>
  <c r="R72" i="9"/>
  <c r="R70" i="9" l="1"/>
  <c r="B17" i="12" l="1"/>
  <c r="F14" i="44"/>
  <c r="H14" i="44" s="1"/>
  <c r="D46" i="44" l="1"/>
  <c r="F49" i="44" l="1"/>
  <c r="G49" i="44"/>
  <c r="K49" i="44" s="1"/>
  <c r="F50" i="44"/>
  <c r="J50" i="44" s="1"/>
  <c r="G50" i="44"/>
  <c r="E9" i="44"/>
  <c r="J49" i="44" l="1"/>
  <c r="K50" i="44"/>
  <c r="D9" i="44"/>
  <c r="D44" i="44"/>
  <c r="D41" i="44"/>
  <c r="E28" i="44"/>
  <c r="AE56" i="51" l="1"/>
  <c r="AE30" i="51"/>
  <c r="AE45" i="51"/>
  <c r="AE60" i="51" l="1"/>
  <c r="AM23" i="41" l="1"/>
  <c r="F28" i="31" l="1"/>
  <c r="F29" i="31"/>
  <c r="F30" i="31"/>
  <c r="F31" i="31"/>
  <c r="V37" i="3" l="1"/>
  <c r="V38" i="3"/>
  <c r="V39" i="3"/>
  <c r="V40" i="3"/>
  <c r="G49" i="9" l="1"/>
  <c r="G37" i="9"/>
  <c r="G8" i="9"/>
  <c r="F48" i="44"/>
  <c r="G48" i="44"/>
  <c r="F18" i="44"/>
  <c r="F39" i="44"/>
  <c r="G39" i="44"/>
  <c r="F40" i="44"/>
  <c r="G40" i="44"/>
  <c r="G7" i="9" l="1"/>
  <c r="J48" i="44"/>
  <c r="F32" i="44"/>
  <c r="G32" i="44"/>
  <c r="K48" i="44"/>
  <c r="K39" i="44"/>
  <c r="D17" i="9" s="1"/>
  <c r="G17" i="9" s="1"/>
  <c r="J39" i="44"/>
  <c r="K40" i="44"/>
  <c r="G18" i="44"/>
  <c r="I18" i="44" s="1"/>
  <c r="J40" i="44"/>
  <c r="I32" i="44" l="1"/>
  <c r="H32" i="44"/>
  <c r="H18" i="44"/>
  <c r="G11" i="9" l="1"/>
  <c r="O23" i="41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C36" i="12"/>
  <c r="B37" i="12"/>
  <c r="C37" i="12"/>
  <c r="C26" i="12"/>
  <c r="B26" i="12"/>
  <c r="F38" i="44"/>
  <c r="G38" i="44"/>
  <c r="F10" i="44"/>
  <c r="G10" i="44"/>
  <c r="AF108" i="45"/>
  <c r="AG92" i="45"/>
  <c r="AE108" i="45" s="1"/>
  <c r="AF92" i="45"/>
  <c r="AD108" i="45" s="1"/>
  <c r="I92" i="45"/>
  <c r="F108" i="45" s="1"/>
  <c r="H92" i="45"/>
  <c r="E108" i="45" s="1"/>
  <c r="G92" i="45"/>
  <c r="D108" i="45" s="1"/>
  <c r="E92" i="45"/>
  <c r="B108" i="45" s="1"/>
  <c r="AE91" i="45"/>
  <c r="AD91" i="45"/>
  <c r="AC91" i="45"/>
  <c r="AB91" i="45"/>
  <c r="AA91" i="45"/>
  <c r="Z91" i="45"/>
  <c r="Y91" i="45"/>
  <c r="X91" i="45"/>
  <c r="W91" i="45"/>
  <c r="V91" i="45"/>
  <c r="U91" i="45"/>
  <c r="T91" i="45"/>
  <c r="S91" i="45"/>
  <c r="R91" i="45"/>
  <c r="Q91" i="45"/>
  <c r="P91" i="45"/>
  <c r="O91" i="45"/>
  <c r="N91" i="45"/>
  <c r="M91" i="45"/>
  <c r="L91" i="45"/>
  <c r="K91" i="45"/>
  <c r="J91" i="45"/>
  <c r="F91" i="45"/>
  <c r="C91" i="45"/>
  <c r="B91" i="45"/>
  <c r="AE90" i="45"/>
  <c r="AD90" i="45"/>
  <c r="AC90" i="45"/>
  <c r="AB90" i="45"/>
  <c r="AA90" i="45"/>
  <c r="Z90" i="45"/>
  <c r="Y90" i="45"/>
  <c r="X90" i="45"/>
  <c r="W90" i="45"/>
  <c r="V90" i="45"/>
  <c r="U90" i="45"/>
  <c r="T90" i="45"/>
  <c r="S90" i="45"/>
  <c r="R90" i="45"/>
  <c r="Q90" i="45"/>
  <c r="P90" i="45"/>
  <c r="O90" i="45"/>
  <c r="N90" i="45"/>
  <c r="M90" i="45"/>
  <c r="L90" i="45"/>
  <c r="K90" i="45"/>
  <c r="J90" i="45"/>
  <c r="F90" i="45"/>
  <c r="C90" i="45"/>
  <c r="B90" i="45"/>
  <c r="AE89" i="45"/>
  <c r="AD89" i="45"/>
  <c r="AC89" i="45"/>
  <c r="AB89" i="45"/>
  <c r="AA89" i="45"/>
  <c r="Z89" i="45"/>
  <c r="Y89" i="45"/>
  <c r="X89" i="45"/>
  <c r="W89" i="45"/>
  <c r="V89" i="45"/>
  <c r="U89" i="45"/>
  <c r="T89" i="45"/>
  <c r="S89" i="45"/>
  <c r="R89" i="45"/>
  <c r="Q89" i="45"/>
  <c r="P89" i="45"/>
  <c r="O89" i="45"/>
  <c r="N89" i="45"/>
  <c r="M89" i="45"/>
  <c r="L89" i="45"/>
  <c r="K89" i="45"/>
  <c r="J89" i="45"/>
  <c r="F89" i="45"/>
  <c r="C89" i="45"/>
  <c r="B89" i="45"/>
  <c r="AE88" i="45"/>
  <c r="AD88" i="45"/>
  <c r="AC88" i="45"/>
  <c r="AB88" i="45"/>
  <c r="AA88" i="45"/>
  <c r="Z88" i="45"/>
  <c r="Y88" i="45"/>
  <c r="X88" i="45"/>
  <c r="W88" i="45"/>
  <c r="V88" i="45"/>
  <c r="U88" i="45"/>
  <c r="T88" i="45"/>
  <c r="S88" i="45"/>
  <c r="R88" i="45"/>
  <c r="Q88" i="45"/>
  <c r="P88" i="45"/>
  <c r="O88" i="45"/>
  <c r="N88" i="45"/>
  <c r="M88" i="45"/>
  <c r="L88" i="45"/>
  <c r="K88" i="45"/>
  <c r="J88" i="45"/>
  <c r="F88" i="45"/>
  <c r="C88" i="45"/>
  <c r="B88" i="45"/>
  <c r="AE87" i="45"/>
  <c r="AD87" i="45"/>
  <c r="AC87" i="45"/>
  <c r="AA87" i="45"/>
  <c r="Z87" i="45"/>
  <c r="Y87" i="45"/>
  <c r="X87" i="45"/>
  <c r="W87" i="45"/>
  <c r="V87" i="45"/>
  <c r="T87" i="45"/>
  <c r="S87" i="45"/>
  <c r="R87" i="45"/>
  <c r="Q87" i="45"/>
  <c r="P87" i="45"/>
  <c r="O87" i="45"/>
  <c r="N87" i="45"/>
  <c r="M87" i="45"/>
  <c r="L87" i="45"/>
  <c r="K87" i="45"/>
  <c r="J87" i="45"/>
  <c r="C87" i="45"/>
  <c r="B87" i="45"/>
  <c r="AE86" i="45"/>
  <c r="AD86" i="45"/>
  <c r="AC86" i="45"/>
  <c r="AA86" i="45"/>
  <c r="Z86" i="45"/>
  <c r="Y86" i="45"/>
  <c r="X86" i="45"/>
  <c r="W86" i="45"/>
  <c r="V86" i="45"/>
  <c r="T86" i="45"/>
  <c r="S86" i="45"/>
  <c r="R86" i="45"/>
  <c r="Q86" i="45"/>
  <c r="P86" i="45"/>
  <c r="O86" i="45"/>
  <c r="N86" i="45"/>
  <c r="M86" i="45"/>
  <c r="L86" i="45"/>
  <c r="K86" i="45"/>
  <c r="J86" i="45"/>
  <c r="C86" i="45"/>
  <c r="B86" i="45"/>
  <c r="AE85" i="45"/>
  <c r="AD85" i="45"/>
  <c r="AC85" i="45"/>
  <c r="AA85" i="45"/>
  <c r="Z85" i="45"/>
  <c r="Y85" i="45"/>
  <c r="X85" i="45"/>
  <c r="W85" i="45"/>
  <c r="V85" i="45"/>
  <c r="T85" i="45"/>
  <c r="S85" i="45"/>
  <c r="R85" i="45"/>
  <c r="Q85" i="45"/>
  <c r="P85" i="45"/>
  <c r="O85" i="45"/>
  <c r="N85" i="45"/>
  <c r="M85" i="45"/>
  <c r="L85" i="45"/>
  <c r="K85" i="45"/>
  <c r="J85" i="45"/>
  <c r="C85" i="45"/>
  <c r="B85" i="45"/>
  <c r="AE84" i="45"/>
  <c r="AD84" i="45"/>
  <c r="AC84" i="45"/>
  <c r="AA84" i="45"/>
  <c r="Z84" i="45"/>
  <c r="Y84" i="45"/>
  <c r="X84" i="45"/>
  <c r="W84" i="45"/>
  <c r="V84" i="45"/>
  <c r="T84" i="45"/>
  <c r="S84" i="45"/>
  <c r="R84" i="45"/>
  <c r="Q84" i="45"/>
  <c r="P84" i="45"/>
  <c r="O84" i="45"/>
  <c r="N84" i="45"/>
  <c r="M84" i="45"/>
  <c r="L84" i="45"/>
  <c r="K84" i="45"/>
  <c r="J84" i="45"/>
  <c r="C84" i="45"/>
  <c r="B84" i="45"/>
  <c r="AE83" i="45"/>
  <c r="AD83" i="45"/>
  <c r="AC83" i="45"/>
  <c r="AA83" i="45"/>
  <c r="Z83" i="45"/>
  <c r="Y83" i="45"/>
  <c r="X83" i="45"/>
  <c r="W83" i="45"/>
  <c r="V83" i="45"/>
  <c r="T83" i="45"/>
  <c r="S83" i="45"/>
  <c r="R83" i="45"/>
  <c r="Q83" i="45"/>
  <c r="P83" i="45"/>
  <c r="O83" i="45"/>
  <c r="N83" i="45"/>
  <c r="M83" i="45"/>
  <c r="L83" i="45"/>
  <c r="K83" i="45"/>
  <c r="J83" i="45"/>
  <c r="C83" i="45"/>
  <c r="B83" i="45"/>
  <c r="AE82" i="45"/>
  <c r="AD82" i="45"/>
  <c r="AC82" i="45"/>
  <c r="AA82" i="45"/>
  <c r="Z82" i="45"/>
  <c r="Y82" i="45"/>
  <c r="X82" i="45"/>
  <c r="W82" i="45"/>
  <c r="V82" i="45"/>
  <c r="T82" i="45"/>
  <c r="S82" i="45"/>
  <c r="R82" i="45"/>
  <c r="Q82" i="45"/>
  <c r="P82" i="45"/>
  <c r="O82" i="45"/>
  <c r="N82" i="45"/>
  <c r="M82" i="45"/>
  <c r="L82" i="45"/>
  <c r="K82" i="45"/>
  <c r="J82" i="45"/>
  <c r="C82" i="45"/>
  <c r="B82" i="45"/>
  <c r="AE81" i="45"/>
  <c r="AD81" i="45"/>
  <c r="AC81" i="45"/>
  <c r="AA81" i="45"/>
  <c r="Z81" i="45"/>
  <c r="Y81" i="45"/>
  <c r="X81" i="45"/>
  <c r="W81" i="45"/>
  <c r="V81" i="45"/>
  <c r="T81" i="45"/>
  <c r="S81" i="45"/>
  <c r="R81" i="45"/>
  <c r="Q81" i="45"/>
  <c r="P81" i="45"/>
  <c r="O81" i="45"/>
  <c r="N81" i="45"/>
  <c r="M81" i="45"/>
  <c r="L81" i="45"/>
  <c r="K81" i="45"/>
  <c r="J81" i="45"/>
  <c r="C81" i="45"/>
  <c r="B81" i="45"/>
  <c r="AE80" i="45"/>
  <c r="AD80" i="45"/>
  <c r="AC80" i="45"/>
  <c r="AA80" i="45"/>
  <c r="Z80" i="45"/>
  <c r="Y80" i="45"/>
  <c r="X80" i="45"/>
  <c r="W80" i="45"/>
  <c r="V80" i="45"/>
  <c r="T80" i="45"/>
  <c r="S80" i="45"/>
  <c r="R80" i="45"/>
  <c r="Q80" i="45"/>
  <c r="P80" i="45"/>
  <c r="O80" i="45"/>
  <c r="N80" i="45"/>
  <c r="M80" i="45"/>
  <c r="L80" i="45"/>
  <c r="K80" i="45"/>
  <c r="J80" i="45"/>
  <c r="C80" i="45"/>
  <c r="AE79" i="45"/>
  <c r="AD79" i="45"/>
  <c r="AC79" i="45"/>
  <c r="AA79" i="45"/>
  <c r="Z79" i="45"/>
  <c r="Y79" i="45"/>
  <c r="X79" i="45"/>
  <c r="W79" i="45"/>
  <c r="V79" i="45"/>
  <c r="T79" i="45"/>
  <c r="S79" i="45"/>
  <c r="R79" i="45"/>
  <c r="Q79" i="45"/>
  <c r="P79" i="45"/>
  <c r="O79" i="45"/>
  <c r="N79" i="45"/>
  <c r="M79" i="45"/>
  <c r="L79" i="45"/>
  <c r="K79" i="45"/>
  <c r="J79" i="45"/>
  <c r="C79" i="45"/>
  <c r="B79" i="45"/>
  <c r="AE78" i="45"/>
  <c r="AD78" i="45"/>
  <c r="AC78" i="45"/>
  <c r="AA78" i="45"/>
  <c r="Z78" i="45"/>
  <c r="Y78" i="45"/>
  <c r="X78" i="45"/>
  <c r="W78" i="45"/>
  <c r="V78" i="45"/>
  <c r="T78" i="45"/>
  <c r="S78" i="45"/>
  <c r="R78" i="45"/>
  <c r="Q78" i="45"/>
  <c r="P78" i="45"/>
  <c r="O78" i="45"/>
  <c r="N78" i="45"/>
  <c r="M78" i="45"/>
  <c r="L78" i="45"/>
  <c r="K78" i="45"/>
  <c r="J78" i="45"/>
  <c r="C78" i="45"/>
  <c r="B78" i="45"/>
  <c r="AE77" i="45"/>
  <c r="AD77" i="45"/>
  <c r="AC77" i="45"/>
  <c r="AA77" i="45"/>
  <c r="Z77" i="45"/>
  <c r="Y77" i="45"/>
  <c r="X77" i="45"/>
  <c r="W77" i="45"/>
  <c r="V77" i="45"/>
  <c r="T77" i="45"/>
  <c r="S77" i="45"/>
  <c r="R77" i="45"/>
  <c r="Q77" i="45"/>
  <c r="P77" i="45"/>
  <c r="O77" i="45"/>
  <c r="N77" i="45"/>
  <c r="M77" i="45"/>
  <c r="L77" i="45"/>
  <c r="K77" i="45"/>
  <c r="J77" i="45"/>
  <c r="C77" i="45"/>
  <c r="B77" i="45"/>
  <c r="AE76" i="45"/>
  <c r="AD76" i="45"/>
  <c r="AC76" i="45"/>
  <c r="AA76" i="45"/>
  <c r="Z76" i="45"/>
  <c r="Y76" i="45"/>
  <c r="X76" i="45"/>
  <c r="W76" i="45"/>
  <c r="V76" i="45"/>
  <c r="T76" i="45"/>
  <c r="S76" i="45"/>
  <c r="R76" i="45"/>
  <c r="Q76" i="45"/>
  <c r="P76" i="45"/>
  <c r="O76" i="45"/>
  <c r="N76" i="45"/>
  <c r="M76" i="45"/>
  <c r="L76" i="45"/>
  <c r="K76" i="45"/>
  <c r="J76" i="45"/>
  <c r="C76" i="45"/>
  <c r="B76" i="45"/>
  <c r="AE75" i="45"/>
  <c r="AD75" i="45"/>
  <c r="AC75" i="45"/>
  <c r="AA75" i="45"/>
  <c r="Z75" i="45"/>
  <c r="Y75" i="45"/>
  <c r="X75" i="45"/>
  <c r="W75" i="45"/>
  <c r="V75" i="45"/>
  <c r="T75" i="45"/>
  <c r="S75" i="45"/>
  <c r="R75" i="45"/>
  <c r="Q75" i="45"/>
  <c r="P75" i="45"/>
  <c r="O75" i="45"/>
  <c r="N75" i="45"/>
  <c r="M75" i="45"/>
  <c r="L75" i="45"/>
  <c r="K75" i="45"/>
  <c r="J75" i="45"/>
  <c r="C75" i="45"/>
  <c r="B75" i="45"/>
  <c r="AE74" i="45"/>
  <c r="AD74" i="45"/>
  <c r="AC74" i="45"/>
  <c r="AA74" i="45"/>
  <c r="Z74" i="45"/>
  <c r="Y74" i="45"/>
  <c r="X74" i="45"/>
  <c r="W74" i="45"/>
  <c r="V74" i="45"/>
  <c r="T74" i="45"/>
  <c r="S74" i="45"/>
  <c r="R74" i="45"/>
  <c r="Q74" i="45"/>
  <c r="P74" i="45"/>
  <c r="O74" i="45"/>
  <c r="N74" i="45"/>
  <c r="M74" i="45"/>
  <c r="L74" i="45"/>
  <c r="K74" i="45"/>
  <c r="J74" i="45"/>
  <c r="C74" i="45"/>
  <c r="B74" i="45"/>
  <c r="AE73" i="45"/>
  <c r="AD73" i="45"/>
  <c r="AC73" i="45"/>
  <c r="AA73" i="45"/>
  <c r="Z73" i="45"/>
  <c r="Y73" i="45"/>
  <c r="X73" i="45"/>
  <c r="W73" i="45"/>
  <c r="V73" i="45"/>
  <c r="T73" i="45"/>
  <c r="S73" i="45"/>
  <c r="R73" i="45"/>
  <c r="Q73" i="45"/>
  <c r="P73" i="45"/>
  <c r="O73" i="45"/>
  <c r="N73" i="45"/>
  <c r="M73" i="45"/>
  <c r="L73" i="45"/>
  <c r="K73" i="45"/>
  <c r="J73" i="45"/>
  <c r="C73" i="45"/>
  <c r="B73" i="45"/>
  <c r="AE72" i="45"/>
  <c r="AD72" i="45"/>
  <c r="AC72" i="45"/>
  <c r="AA72" i="45"/>
  <c r="Z72" i="45"/>
  <c r="Y72" i="45"/>
  <c r="X72" i="45"/>
  <c r="W72" i="45"/>
  <c r="V72" i="45"/>
  <c r="T72" i="45"/>
  <c r="S72" i="45"/>
  <c r="R72" i="45"/>
  <c r="Q72" i="45"/>
  <c r="P72" i="45"/>
  <c r="O72" i="45"/>
  <c r="N72" i="45"/>
  <c r="M72" i="45"/>
  <c r="L72" i="45"/>
  <c r="K72" i="45"/>
  <c r="J72" i="45"/>
  <c r="C72" i="45"/>
  <c r="B72" i="45"/>
  <c r="AE71" i="45"/>
  <c r="AD71" i="45"/>
  <c r="AC71" i="45"/>
  <c r="AA71" i="45"/>
  <c r="Z71" i="45"/>
  <c r="Y71" i="45"/>
  <c r="X71" i="45"/>
  <c r="W71" i="45"/>
  <c r="V71" i="45"/>
  <c r="T71" i="45"/>
  <c r="S71" i="45"/>
  <c r="R71" i="45"/>
  <c r="Q71" i="45"/>
  <c r="P71" i="45"/>
  <c r="O71" i="45"/>
  <c r="N71" i="45"/>
  <c r="M71" i="45"/>
  <c r="L71" i="45"/>
  <c r="K71" i="45"/>
  <c r="J71" i="45"/>
  <c r="C71" i="45"/>
  <c r="B71" i="45"/>
  <c r="AE70" i="45"/>
  <c r="AD70" i="45"/>
  <c r="AC70" i="45"/>
  <c r="AA70" i="45"/>
  <c r="Z70" i="45"/>
  <c r="Y70" i="45"/>
  <c r="X70" i="45"/>
  <c r="W70" i="45"/>
  <c r="V70" i="45"/>
  <c r="T70" i="45"/>
  <c r="S70" i="45"/>
  <c r="R70" i="45"/>
  <c r="Q70" i="45"/>
  <c r="P70" i="45"/>
  <c r="O70" i="45"/>
  <c r="N70" i="45"/>
  <c r="M70" i="45"/>
  <c r="L70" i="45"/>
  <c r="K70" i="45"/>
  <c r="J70" i="45"/>
  <c r="C70" i="45"/>
  <c r="B70" i="45"/>
  <c r="AE69" i="45"/>
  <c r="AD69" i="45"/>
  <c r="AC69" i="45"/>
  <c r="AA69" i="45"/>
  <c r="Z69" i="45"/>
  <c r="Y69" i="45"/>
  <c r="X69" i="45"/>
  <c r="W69" i="45"/>
  <c r="V69" i="45"/>
  <c r="T69" i="45"/>
  <c r="S69" i="45"/>
  <c r="R69" i="45"/>
  <c r="Q69" i="45"/>
  <c r="P69" i="45"/>
  <c r="O69" i="45"/>
  <c r="N69" i="45"/>
  <c r="M69" i="45"/>
  <c r="L69" i="45"/>
  <c r="K69" i="45"/>
  <c r="J69" i="45"/>
  <c r="C69" i="45"/>
  <c r="B69" i="45"/>
  <c r="AE68" i="45"/>
  <c r="AD68" i="45"/>
  <c r="AC68" i="45"/>
  <c r="AA68" i="45"/>
  <c r="Z68" i="45"/>
  <c r="Y68" i="45"/>
  <c r="X68" i="45"/>
  <c r="W68" i="45"/>
  <c r="V68" i="45"/>
  <c r="T68" i="45"/>
  <c r="S68" i="45"/>
  <c r="R68" i="45"/>
  <c r="Q68" i="45"/>
  <c r="P68" i="45"/>
  <c r="O68" i="45"/>
  <c r="N68" i="45"/>
  <c r="M68" i="45"/>
  <c r="L68" i="45"/>
  <c r="K68" i="45"/>
  <c r="J68" i="45"/>
  <c r="C68" i="45"/>
  <c r="B68" i="45"/>
  <c r="AE67" i="45"/>
  <c r="AD67" i="45"/>
  <c r="AC67" i="45"/>
  <c r="AA67" i="45"/>
  <c r="Z67" i="45"/>
  <c r="Y67" i="45"/>
  <c r="X67" i="45"/>
  <c r="W67" i="45"/>
  <c r="V67" i="45"/>
  <c r="T67" i="45"/>
  <c r="S67" i="45"/>
  <c r="R67" i="45"/>
  <c r="Q67" i="45"/>
  <c r="P67" i="45"/>
  <c r="O67" i="45"/>
  <c r="N67" i="45"/>
  <c r="M67" i="45"/>
  <c r="L67" i="45"/>
  <c r="K67" i="45"/>
  <c r="J67" i="45"/>
  <c r="C67" i="45"/>
  <c r="B67" i="45"/>
  <c r="AE66" i="45"/>
  <c r="AD66" i="45"/>
  <c r="AC66" i="45"/>
  <c r="AA66" i="45"/>
  <c r="Z66" i="45"/>
  <c r="Y66" i="45"/>
  <c r="X66" i="45"/>
  <c r="W66" i="45"/>
  <c r="V66" i="45"/>
  <c r="T66" i="45"/>
  <c r="S66" i="45"/>
  <c r="R66" i="45"/>
  <c r="Q66" i="45"/>
  <c r="P66" i="45"/>
  <c r="O66" i="45"/>
  <c r="N66" i="45"/>
  <c r="M66" i="45"/>
  <c r="L66" i="45"/>
  <c r="K66" i="45"/>
  <c r="J66" i="45"/>
  <c r="C66" i="45"/>
  <c r="B66" i="45"/>
  <c r="AE65" i="45"/>
  <c r="AD65" i="45"/>
  <c r="AC65" i="45"/>
  <c r="AA65" i="45"/>
  <c r="Z65" i="45"/>
  <c r="Y65" i="45"/>
  <c r="X65" i="45"/>
  <c r="W65" i="45"/>
  <c r="V65" i="45"/>
  <c r="T65" i="45"/>
  <c r="S65" i="45"/>
  <c r="R65" i="45"/>
  <c r="Q65" i="45"/>
  <c r="P65" i="45"/>
  <c r="O65" i="45"/>
  <c r="N65" i="45"/>
  <c r="M65" i="45"/>
  <c r="L65" i="45"/>
  <c r="K65" i="45"/>
  <c r="J65" i="45"/>
  <c r="C65" i="45"/>
  <c r="B65" i="45"/>
  <c r="AE64" i="45"/>
  <c r="AD64" i="45"/>
  <c r="AC64" i="45"/>
  <c r="AA64" i="45"/>
  <c r="Z64" i="45"/>
  <c r="Y64" i="45"/>
  <c r="X64" i="45"/>
  <c r="W64" i="45"/>
  <c r="V64" i="45"/>
  <c r="T64" i="45"/>
  <c r="S64" i="45"/>
  <c r="R64" i="45"/>
  <c r="Q64" i="45"/>
  <c r="P64" i="45"/>
  <c r="O64" i="45"/>
  <c r="N64" i="45"/>
  <c r="M64" i="45"/>
  <c r="L64" i="45"/>
  <c r="K64" i="45"/>
  <c r="J64" i="45"/>
  <c r="C64" i="45"/>
  <c r="B64" i="45"/>
  <c r="AE63" i="45"/>
  <c r="AD63" i="45"/>
  <c r="AC63" i="45"/>
  <c r="AA63" i="45"/>
  <c r="Z63" i="45"/>
  <c r="Y63" i="45"/>
  <c r="X63" i="45"/>
  <c r="W63" i="45"/>
  <c r="V63" i="45"/>
  <c r="T63" i="45"/>
  <c r="S63" i="45"/>
  <c r="R63" i="45"/>
  <c r="Q63" i="45"/>
  <c r="P63" i="45"/>
  <c r="O63" i="45"/>
  <c r="N63" i="45"/>
  <c r="M63" i="45"/>
  <c r="L63" i="45"/>
  <c r="K63" i="45"/>
  <c r="J63" i="45"/>
  <c r="C63" i="45"/>
  <c r="B63" i="45"/>
  <c r="AE62" i="45"/>
  <c r="AD62" i="45"/>
  <c r="AC62" i="45"/>
  <c r="AA62" i="45"/>
  <c r="Z62" i="45"/>
  <c r="Y62" i="45"/>
  <c r="X62" i="45"/>
  <c r="W62" i="45"/>
  <c r="V62" i="45"/>
  <c r="T62" i="45"/>
  <c r="S62" i="45"/>
  <c r="R62" i="45"/>
  <c r="Q62" i="45"/>
  <c r="P62" i="45"/>
  <c r="O62" i="45"/>
  <c r="N62" i="45"/>
  <c r="M62" i="45"/>
  <c r="L62" i="45"/>
  <c r="K62" i="45"/>
  <c r="J62" i="45"/>
  <c r="C62" i="45"/>
  <c r="B62" i="45"/>
  <c r="AE61" i="45"/>
  <c r="AD61" i="45"/>
  <c r="AC61" i="45"/>
  <c r="AA61" i="45"/>
  <c r="Z61" i="45"/>
  <c r="Y61" i="45"/>
  <c r="X61" i="45"/>
  <c r="W61" i="45"/>
  <c r="V61" i="45"/>
  <c r="T61" i="45"/>
  <c r="S61" i="45"/>
  <c r="R61" i="45"/>
  <c r="Q61" i="45"/>
  <c r="P61" i="45"/>
  <c r="O61" i="45"/>
  <c r="N61" i="45"/>
  <c r="M61" i="45"/>
  <c r="L61" i="45"/>
  <c r="K61" i="45"/>
  <c r="J61" i="45"/>
  <c r="C61" i="45"/>
  <c r="B61" i="45"/>
  <c r="AE60" i="45"/>
  <c r="AD60" i="45"/>
  <c r="AC60" i="45"/>
  <c r="AA60" i="45"/>
  <c r="Z60" i="45"/>
  <c r="Y60" i="45"/>
  <c r="X60" i="45"/>
  <c r="W60" i="45"/>
  <c r="V60" i="45"/>
  <c r="T60" i="45"/>
  <c r="S60" i="45"/>
  <c r="R60" i="45"/>
  <c r="Q60" i="45"/>
  <c r="P60" i="45"/>
  <c r="O60" i="45"/>
  <c r="N60" i="45"/>
  <c r="M60" i="45"/>
  <c r="L60" i="45"/>
  <c r="K60" i="45"/>
  <c r="J60" i="45"/>
  <c r="C60" i="45"/>
  <c r="B60" i="45"/>
  <c r="AE59" i="45"/>
  <c r="AD59" i="45"/>
  <c r="AC59" i="45"/>
  <c r="AA59" i="45"/>
  <c r="Z59" i="45"/>
  <c r="Y59" i="45"/>
  <c r="X59" i="45"/>
  <c r="W59" i="45"/>
  <c r="V59" i="45"/>
  <c r="T59" i="45"/>
  <c r="S59" i="45"/>
  <c r="R59" i="45"/>
  <c r="Q59" i="45"/>
  <c r="P59" i="45"/>
  <c r="O59" i="45"/>
  <c r="N59" i="45"/>
  <c r="M59" i="45"/>
  <c r="L59" i="45"/>
  <c r="K59" i="45"/>
  <c r="J59" i="45"/>
  <c r="C59" i="45"/>
  <c r="B59" i="45"/>
  <c r="AE58" i="45"/>
  <c r="AD58" i="45"/>
  <c r="AC58" i="45"/>
  <c r="AA58" i="45"/>
  <c r="Z58" i="45"/>
  <c r="Y58" i="45"/>
  <c r="X58" i="45"/>
  <c r="W58" i="45"/>
  <c r="V58" i="45"/>
  <c r="T58" i="45"/>
  <c r="S58" i="45"/>
  <c r="R58" i="45"/>
  <c r="Q58" i="45"/>
  <c r="P58" i="45"/>
  <c r="O58" i="45"/>
  <c r="N58" i="45"/>
  <c r="M58" i="45"/>
  <c r="L58" i="45"/>
  <c r="K58" i="45"/>
  <c r="J58" i="45"/>
  <c r="C58" i="45"/>
  <c r="B58" i="45"/>
  <c r="AE57" i="45"/>
  <c r="AD57" i="45"/>
  <c r="AC57" i="45"/>
  <c r="AA57" i="45"/>
  <c r="Z57" i="45"/>
  <c r="Y57" i="45"/>
  <c r="X57" i="45"/>
  <c r="W57" i="45"/>
  <c r="V57" i="45"/>
  <c r="T57" i="45"/>
  <c r="S57" i="45"/>
  <c r="R57" i="45"/>
  <c r="Q57" i="45"/>
  <c r="P57" i="45"/>
  <c r="O57" i="45"/>
  <c r="N57" i="45"/>
  <c r="M57" i="45"/>
  <c r="L57" i="45"/>
  <c r="K57" i="45"/>
  <c r="J57" i="45"/>
  <c r="C57" i="45"/>
  <c r="B57" i="45"/>
  <c r="AE56" i="45"/>
  <c r="AD56" i="45"/>
  <c r="AC56" i="45"/>
  <c r="AA56" i="45"/>
  <c r="Z56" i="45"/>
  <c r="Y56" i="45"/>
  <c r="X56" i="45"/>
  <c r="W56" i="45"/>
  <c r="V56" i="45"/>
  <c r="T56" i="45"/>
  <c r="S56" i="45"/>
  <c r="R56" i="45"/>
  <c r="Q56" i="45"/>
  <c r="P56" i="45"/>
  <c r="O56" i="45"/>
  <c r="N56" i="45"/>
  <c r="M56" i="45"/>
  <c r="L56" i="45"/>
  <c r="K56" i="45"/>
  <c r="J56" i="45"/>
  <c r="C56" i="45"/>
  <c r="B56" i="45"/>
  <c r="AE55" i="45"/>
  <c r="AD55" i="45"/>
  <c r="AC55" i="45"/>
  <c r="AA55" i="45"/>
  <c r="Z55" i="45"/>
  <c r="Y55" i="45"/>
  <c r="X55" i="45"/>
  <c r="W55" i="45"/>
  <c r="V55" i="45"/>
  <c r="T55" i="45"/>
  <c r="S55" i="45"/>
  <c r="R55" i="45"/>
  <c r="Q55" i="45"/>
  <c r="P55" i="45"/>
  <c r="O55" i="45"/>
  <c r="N55" i="45"/>
  <c r="M55" i="45"/>
  <c r="L55" i="45"/>
  <c r="K55" i="45"/>
  <c r="J55" i="45"/>
  <c r="C55" i="45"/>
  <c r="B55" i="45"/>
  <c r="AE54" i="45"/>
  <c r="AD54" i="45"/>
  <c r="AC54" i="45"/>
  <c r="AA54" i="45"/>
  <c r="Z54" i="45"/>
  <c r="Y54" i="45"/>
  <c r="X54" i="45"/>
  <c r="W54" i="45"/>
  <c r="V54" i="45"/>
  <c r="T54" i="45"/>
  <c r="S54" i="45"/>
  <c r="R54" i="45"/>
  <c r="Q54" i="45"/>
  <c r="P54" i="45"/>
  <c r="O54" i="45"/>
  <c r="N54" i="45"/>
  <c r="M54" i="45"/>
  <c r="L54" i="45"/>
  <c r="K54" i="45"/>
  <c r="J54" i="45"/>
  <c r="C54" i="45"/>
  <c r="B54" i="45"/>
  <c r="AE53" i="45"/>
  <c r="AD53" i="45"/>
  <c r="AC53" i="45"/>
  <c r="AA53" i="45"/>
  <c r="Z53" i="45"/>
  <c r="Y53" i="45"/>
  <c r="X53" i="45"/>
  <c r="W53" i="45"/>
  <c r="V53" i="45"/>
  <c r="T53" i="45"/>
  <c r="S53" i="45"/>
  <c r="R53" i="45"/>
  <c r="Q53" i="45"/>
  <c r="P53" i="45"/>
  <c r="O53" i="45"/>
  <c r="N53" i="45"/>
  <c r="M53" i="45"/>
  <c r="L53" i="45"/>
  <c r="K53" i="45"/>
  <c r="J53" i="45"/>
  <c r="C53" i="45"/>
  <c r="B53" i="45"/>
  <c r="AE52" i="45"/>
  <c r="AD52" i="45"/>
  <c r="AC52" i="45"/>
  <c r="AA52" i="45"/>
  <c r="Z52" i="45"/>
  <c r="Y52" i="45"/>
  <c r="X52" i="45"/>
  <c r="W52" i="45"/>
  <c r="V52" i="45"/>
  <c r="T52" i="45"/>
  <c r="S52" i="45"/>
  <c r="R52" i="45"/>
  <c r="Q52" i="45"/>
  <c r="P52" i="45"/>
  <c r="O52" i="45"/>
  <c r="N52" i="45"/>
  <c r="M52" i="45"/>
  <c r="L52" i="45"/>
  <c r="K52" i="45"/>
  <c r="J52" i="45"/>
  <c r="C52" i="45"/>
  <c r="B52" i="45"/>
  <c r="AE51" i="45"/>
  <c r="AD51" i="45"/>
  <c r="AC51" i="45"/>
  <c r="AA51" i="45"/>
  <c r="Z51" i="45"/>
  <c r="Y51" i="45"/>
  <c r="X51" i="45"/>
  <c r="W51" i="45"/>
  <c r="V51" i="45"/>
  <c r="T51" i="45"/>
  <c r="S51" i="45"/>
  <c r="R51" i="45"/>
  <c r="Q51" i="45"/>
  <c r="P51" i="45"/>
  <c r="O51" i="45"/>
  <c r="N51" i="45"/>
  <c r="M51" i="45"/>
  <c r="L51" i="45"/>
  <c r="K51" i="45"/>
  <c r="C51" i="45"/>
  <c r="B51" i="45"/>
  <c r="AE50" i="45"/>
  <c r="AD50" i="45"/>
  <c r="AC50" i="45"/>
  <c r="AA50" i="45"/>
  <c r="Z50" i="45"/>
  <c r="Y50" i="45"/>
  <c r="X50" i="45"/>
  <c r="W50" i="45"/>
  <c r="V50" i="45"/>
  <c r="T50" i="45"/>
  <c r="S50" i="45"/>
  <c r="R50" i="45"/>
  <c r="Q50" i="45"/>
  <c r="P50" i="45"/>
  <c r="O50" i="45"/>
  <c r="N50" i="45"/>
  <c r="M50" i="45"/>
  <c r="L50" i="45"/>
  <c r="K50" i="45"/>
  <c r="C50" i="45"/>
  <c r="B50" i="45"/>
  <c r="AE49" i="45"/>
  <c r="AD49" i="45"/>
  <c r="AC49" i="45"/>
  <c r="AA49" i="45"/>
  <c r="Z49" i="45"/>
  <c r="Y49" i="45"/>
  <c r="X49" i="45"/>
  <c r="V49" i="45"/>
  <c r="T49" i="45"/>
  <c r="S49" i="45"/>
  <c r="R49" i="45"/>
  <c r="Q49" i="45"/>
  <c r="P49" i="45"/>
  <c r="O49" i="45"/>
  <c r="N49" i="45"/>
  <c r="M49" i="45"/>
  <c r="L49" i="45"/>
  <c r="K49" i="45"/>
  <c r="C49" i="45"/>
  <c r="B49" i="45"/>
  <c r="AE48" i="45"/>
  <c r="AD48" i="45"/>
  <c r="AC48" i="45"/>
  <c r="AA48" i="45"/>
  <c r="Z48" i="45"/>
  <c r="Y48" i="45"/>
  <c r="X48" i="45"/>
  <c r="V48" i="45"/>
  <c r="T48" i="45"/>
  <c r="S48" i="45"/>
  <c r="R48" i="45"/>
  <c r="Q48" i="45"/>
  <c r="P48" i="45"/>
  <c r="O48" i="45"/>
  <c r="N48" i="45"/>
  <c r="M48" i="45"/>
  <c r="L48" i="45"/>
  <c r="K48" i="45"/>
  <c r="C48" i="45"/>
  <c r="B48" i="45"/>
  <c r="AE47" i="45"/>
  <c r="AD47" i="45"/>
  <c r="AC47" i="45"/>
  <c r="AA47" i="45"/>
  <c r="Z47" i="45"/>
  <c r="Y47" i="45"/>
  <c r="X47" i="45"/>
  <c r="V47" i="45"/>
  <c r="T47" i="45"/>
  <c r="S47" i="45"/>
  <c r="R47" i="45"/>
  <c r="Q47" i="45"/>
  <c r="P47" i="45"/>
  <c r="O47" i="45"/>
  <c r="N47" i="45"/>
  <c r="M47" i="45"/>
  <c r="L47" i="45"/>
  <c r="K47" i="45"/>
  <c r="C47" i="45"/>
  <c r="B47" i="45"/>
  <c r="AE46" i="45"/>
  <c r="AD46" i="45"/>
  <c r="AC46" i="45"/>
  <c r="AA46" i="45"/>
  <c r="Z46" i="45"/>
  <c r="Y46" i="45"/>
  <c r="X46" i="45"/>
  <c r="V46" i="45"/>
  <c r="T46" i="45"/>
  <c r="S46" i="45"/>
  <c r="R46" i="45"/>
  <c r="Q46" i="45"/>
  <c r="P46" i="45"/>
  <c r="O46" i="45"/>
  <c r="N46" i="45"/>
  <c r="M46" i="45"/>
  <c r="L46" i="45"/>
  <c r="K46" i="45"/>
  <c r="C46" i="45"/>
  <c r="B46" i="45"/>
  <c r="AE45" i="45"/>
  <c r="AD45" i="45"/>
  <c r="AC45" i="45"/>
  <c r="AA45" i="45"/>
  <c r="Z45" i="45"/>
  <c r="Y45" i="45"/>
  <c r="X45" i="45"/>
  <c r="V45" i="45"/>
  <c r="T45" i="45"/>
  <c r="S45" i="45"/>
  <c r="R45" i="45"/>
  <c r="Q45" i="45"/>
  <c r="P45" i="45"/>
  <c r="O45" i="45"/>
  <c r="N45" i="45"/>
  <c r="M45" i="45"/>
  <c r="L45" i="45"/>
  <c r="K45" i="45"/>
  <c r="C45" i="45"/>
  <c r="B45" i="45"/>
  <c r="AE44" i="45"/>
  <c r="AD44" i="45"/>
  <c r="AC44" i="45"/>
  <c r="AA44" i="45"/>
  <c r="Z44" i="45"/>
  <c r="Y44" i="45"/>
  <c r="X44" i="45"/>
  <c r="V44" i="45"/>
  <c r="T44" i="45"/>
  <c r="S44" i="45"/>
  <c r="R44" i="45"/>
  <c r="Q44" i="45"/>
  <c r="P44" i="45"/>
  <c r="O44" i="45"/>
  <c r="N44" i="45"/>
  <c r="M44" i="45"/>
  <c r="L44" i="45"/>
  <c r="K44" i="45"/>
  <c r="C44" i="45"/>
  <c r="B44" i="45"/>
  <c r="AE43" i="45"/>
  <c r="AD43" i="45"/>
  <c r="AC43" i="45"/>
  <c r="AA43" i="45"/>
  <c r="Z43" i="45"/>
  <c r="Y43" i="45"/>
  <c r="X43" i="45"/>
  <c r="V43" i="45"/>
  <c r="T43" i="45"/>
  <c r="S43" i="45"/>
  <c r="R43" i="45"/>
  <c r="Q43" i="45"/>
  <c r="P43" i="45"/>
  <c r="O43" i="45"/>
  <c r="N43" i="45"/>
  <c r="M43" i="45"/>
  <c r="L43" i="45"/>
  <c r="K43" i="45"/>
  <c r="C43" i="45"/>
  <c r="B43" i="45"/>
  <c r="AE42" i="45"/>
  <c r="AD42" i="45"/>
  <c r="AC42" i="45"/>
  <c r="AA42" i="45"/>
  <c r="Z42" i="45"/>
  <c r="Y42" i="45"/>
  <c r="X42" i="45"/>
  <c r="V42" i="45"/>
  <c r="T42" i="45"/>
  <c r="S42" i="45"/>
  <c r="R42" i="45"/>
  <c r="Q42" i="45"/>
  <c r="P42" i="45"/>
  <c r="O42" i="45"/>
  <c r="N42" i="45"/>
  <c r="M42" i="45"/>
  <c r="L42" i="45"/>
  <c r="K42" i="45"/>
  <c r="C42" i="45"/>
  <c r="B42" i="45"/>
  <c r="AE41" i="45"/>
  <c r="AD41" i="45"/>
  <c r="AC41" i="45"/>
  <c r="AA41" i="45"/>
  <c r="Z41" i="45"/>
  <c r="Y41" i="45"/>
  <c r="X41" i="45"/>
  <c r="V41" i="45"/>
  <c r="T41" i="45"/>
  <c r="S41" i="45"/>
  <c r="R41" i="45"/>
  <c r="Q41" i="45"/>
  <c r="P41" i="45"/>
  <c r="O41" i="45"/>
  <c r="N41" i="45"/>
  <c r="M41" i="45"/>
  <c r="L41" i="45"/>
  <c r="K41" i="45"/>
  <c r="C41" i="45"/>
  <c r="B41" i="45"/>
  <c r="AE40" i="45"/>
  <c r="AD40" i="45"/>
  <c r="AC40" i="45"/>
  <c r="AA40" i="45"/>
  <c r="Z40" i="45"/>
  <c r="Y40" i="45"/>
  <c r="X40" i="45"/>
  <c r="V40" i="45"/>
  <c r="T40" i="45"/>
  <c r="S40" i="45"/>
  <c r="R40" i="45"/>
  <c r="Q40" i="45"/>
  <c r="P40" i="45"/>
  <c r="O40" i="45"/>
  <c r="N40" i="45"/>
  <c r="M40" i="45"/>
  <c r="L40" i="45"/>
  <c r="K40" i="45"/>
  <c r="C40" i="45"/>
  <c r="B40" i="45"/>
  <c r="AE39" i="45"/>
  <c r="AD39" i="45"/>
  <c r="AC39" i="45"/>
  <c r="AA39" i="45"/>
  <c r="Z39" i="45"/>
  <c r="Y39" i="45"/>
  <c r="X39" i="45"/>
  <c r="V39" i="45"/>
  <c r="T39" i="45"/>
  <c r="S39" i="45"/>
  <c r="R39" i="45"/>
  <c r="Q39" i="45"/>
  <c r="P39" i="45"/>
  <c r="O39" i="45"/>
  <c r="N39" i="45"/>
  <c r="M39" i="45"/>
  <c r="L39" i="45"/>
  <c r="K39" i="45"/>
  <c r="C39" i="45"/>
  <c r="B39" i="45"/>
  <c r="AE38" i="45"/>
  <c r="AD38" i="45"/>
  <c r="AC38" i="45"/>
  <c r="AA38" i="45"/>
  <c r="Z38" i="45"/>
  <c r="Y38" i="45"/>
  <c r="X38" i="45"/>
  <c r="V38" i="45"/>
  <c r="T38" i="45"/>
  <c r="S38" i="45"/>
  <c r="R38" i="45"/>
  <c r="Q38" i="45"/>
  <c r="P38" i="45"/>
  <c r="O38" i="45"/>
  <c r="N38" i="45"/>
  <c r="M38" i="45"/>
  <c r="L38" i="45"/>
  <c r="K38" i="45"/>
  <c r="C38" i="45"/>
  <c r="B38" i="45"/>
  <c r="AE37" i="45"/>
  <c r="AD37" i="45"/>
  <c r="AC37" i="45"/>
  <c r="AA37" i="45"/>
  <c r="Z37" i="45"/>
  <c r="Y37" i="45"/>
  <c r="X37" i="45"/>
  <c r="V37" i="45"/>
  <c r="T37" i="45"/>
  <c r="S37" i="45"/>
  <c r="R37" i="45"/>
  <c r="Q37" i="45"/>
  <c r="P37" i="45"/>
  <c r="O37" i="45"/>
  <c r="N37" i="45"/>
  <c r="M37" i="45"/>
  <c r="L37" i="45"/>
  <c r="K37" i="45"/>
  <c r="C37" i="45"/>
  <c r="B37" i="45"/>
  <c r="AE36" i="45"/>
  <c r="AD36" i="45"/>
  <c r="AC36" i="45"/>
  <c r="AA36" i="45"/>
  <c r="Z36" i="45"/>
  <c r="Y36" i="45"/>
  <c r="X36" i="45"/>
  <c r="V36" i="45"/>
  <c r="T36" i="45"/>
  <c r="S36" i="45"/>
  <c r="R36" i="45"/>
  <c r="Q36" i="45"/>
  <c r="P36" i="45"/>
  <c r="O36" i="45"/>
  <c r="N36" i="45"/>
  <c r="M36" i="45"/>
  <c r="L36" i="45"/>
  <c r="K36" i="45"/>
  <c r="C36" i="45"/>
  <c r="B36" i="45"/>
  <c r="AE35" i="45"/>
  <c r="AD35" i="45"/>
  <c r="AC35" i="45"/>
  <c r="AA35" i="45"/>
  <c r="Z35" i="45"/>
  <c r="Y35" i="45"/>
  <c r="X35" i="45"/>
  <c r="V35" i="45"/>
  <c r="T35" i="45"/>
  <c r="S35" i="45"/>
  <c r="R35" i="45"/>
  <c r="Q35" i="45"/>
  <c r="P35" i="45"/>
  <c r="O35" i="45"/>
  <c r="N35" i="45"/>
  <c r="M35" i="45"/>
  <c r="L35" i="45"/>
  <c r="K35" i="45"/>
  <c r="C35" i="45"/>
  <c r="B35" i="45"/>
  <c r="AE34" i="45"/>
  <c r="AD34" i="45"/>
  <c r="AC34" i="45"/>
  <c r="AA34" i="45"/>
  <c r="Z34" i="45"/>
  <c r="Y34" i="45"/>
  <c r="X34" i="45"/>
  <c r="V34" i="45"/>
  <c r="T34" i="45"/>
  <c r="S34" i="45"/>
  <c r="R34" i="45"/>
  <c r="Q34" i="45"/>
  <c r="P34" i="45"/>
  <c r="O34" i="45"/>
  <c r="N34" i="45"/>
  <c r="M34" i="45"/>
  <c r="L34" i="45"/>
  <c r="K34" i="45"/>
  <c r="C34" i="45"/>
  <c r="B34" i="45"/>
  <c r="AE33" i="45"/>
  <c r="AD33" i="45"/>
  <c r="AC33" i="45"/>
  <c r="AA33" i="45"/>
  <c r="Z33" i="45"/>
  <c r="Y33" i="45"/>
  <c r="X33" i="45"/>
  <c r="V33" i="45"/>
  <c r="T33" i="45"/>
  <c r="S33" i="45"/>
  <c r="R33" i="45"/>
  <c r="Q33" i="45"/>
  <c r="P33" i="45"/>
  <c r="O33" i="45"/>
  <c r="N33" i="45"/>
  <c r="M33" i="45"/>
  <c r="L33" i="45"/>
  <c r="K33" i="45"/>
  <c r="C33" i="45"/>
  <c r="B33" i="45"/>
  <c r="AE32" i="45"/>
  <c r="AD32" i="45"/>
  <c r="AC32" i="45"/>
  <c r="AA32" i="45"/>
  <c r="Z32" i="45"/>
  <c r="Y32" i="45"/>
  <c r="X32" i="45"/>
  <c r="V32" i="45"/>
  <c r="T32" i="45"/>
  <c r="S32" i="45"/>
  <c r="R32" i="45"/>
  <c r="Q32" i="45"/>
  <c r="P32" i="45"/>
  <c r="O32" i="45"/>
  <c r="N32" i="45"/>
  <c r="M32" i="45"/>
  <c r="L32" i="45"/>
  <c r="K32" i="45"/>
  <c r="C32" i="45"/>
  <c r="B32" i="45"/>
  <c r="AE31" i="45"/>
  <c r="AD31" i="45"/>
  <c r="AC31" i="45"/>
  <c r="AA31" i="45"/>
  <c r="Z31" i="45"/>
  <c r="Y31" i="45"/>
  <c r="X31" i="45"/>
  <c r="V31" i="45"/>
  <c r="U31" i="45"/>
  <c r="T31" i="45"/>
  <c r="S31" i="45"/>
  <c r="R31" i="45"/>
  <c r="Q31" i="45"/>
  <c r="P31" i="45"/>
  <c r="O31" i="45"/>
  <c r="N31" i="45"/>
  <c r="M31" i="45"/>
  <c r="L31" i="45"/>
  <c r="K31" i="45"/>
  <c r="C31" i="45"/>
  <c r="B31" i="45"/>
  <c r="AE30" i="45"/>
  <c r="AD30" i="45"/>
  <c r="AC30" i="45"/>
  <c r="AA30" i="45"/>
  <c r="Z30" i="45"/>
  <c r="Y30" i="45"/>
  <c r="X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C30" i="45"/>
  <c r="B30" i="45"/>
  <c r="AE29" i="45"/>
  <c r="AD29" i="45"/>
  <c r="AC29" i="45"/>
  <c r="AA29" i="45"/>
  <c r="Z29" i="45"/>
  <c r="Y29" i="45"/>
  <c r="X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C29" i="45"/>
  <c r="B29" i="45"/>
  <c r="AE28" i="45"/>
  <c r="AD28" i="45"/>
  <c r="AC28" i="45"/>
  <c r="AA28" i="45"/>
  <c r="Z28" i="45"/>
  <c r="Y28" i="45"/>
  <c r="X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C28" i="45"/>
  <c r="B28" i="45"/>
  <c r="AE27" i="45"/>
  <c r="AD27" i="45"/>
  <c r="AC27" i="45"/>
  <c r="AA27" i="45"/>
  <c r="Z27" i="45"/>
  <c r="Y27" i="45"/>
  <c r="X27" i="45"/>
  <c r="V27" i="45"/>
  <c r="T27" i="45"/>
  <c r="S27" i="45"/>
  <c r="R27" i="45"/>
  <c r="Q27" i="45"/>
  <c r="P27" i="45"/>
  <c r="O27" i="45"/>
  <c r="N27" i="45"/>
  <c r="M27" i="45"/>
  <c r="L27" i="45"/>
  <c r="K27" i="45"/>
  <c r="C27" i="45"/>
  <c r="B27" i="45"/>
  <c r="AE26" i="45"/>
  <c r="AD26" i="45"/>
  <c r="AC26" i="45"/>
  <c r="AA26" i="45"/>
  <c r="Z26" i="45"/>
  <c r="Y26" i="45"/>
  <c r="X26" i="45"/>
  <c r="V26" i="45"/>
  <c r="T26" i="45"/>
  <c r="S26" i="45"/>
  <c r="R26" i="45"/>
  <c r="Q26" i="45"/>
  <c r="P26" i="45"/>
  <c r="O26" i="45"/>
  <c r="N26" i="45"/>
  <c r="M26" i="45"/>
  <c r="L26" i="45"/>
  <c r="K26" i="45"/>
  <c r="C26" i="45"/>
  <c r="B26" i="45"/>
  <c r="AE25" i="45"/>
  <c r="AD25" i="45"/>
  <c r="AC25" i="45"/>
  <c r="AA25" i="45"/>
  <c r="Z25" i="45"/>
  <c r="Y25" i="45"/>
  <c r="X25" i="45"/>
  <c r="V25" i="45"/>
  <c r="T25" i="45"/>
  <c r="S25" i="45"/>
  <c r="R25" i="45"/>
  <c r="Q25" i="45"/>
  <c r="P25" i="45"/>
  <c r="O25" i="45"/>
  <c r="N25" i="45"/>
  <c r="M25" i="45"/>
  <c r="L25" i="45"/>
  <c r="K25" i="45"/>
  <c r="C25" i="45"/>
  <c r="AE24" i="45"/>
  <c r="AD24" i="45"/>
  <c r="AC24" i="45"/>
  <c r="AA24" i="45"/>
  <c r="Z24" i="45"/>
  <c r="Y24" i="45"/>
  <c r="X24" i="45"/>
  <c r="V24" i="45"/>
  <c r="T24" i="45"/>
  <c r="S24" i="45"/>
  <c r="R24" i="45"/>
  <c r="Q24" i="45"/>
  <c r="P24" i="45"/>
  <c r="O24" i="45"/>
  <c r="N24" i="45"/>
  <c r="M24" i="45"/>
  <c r="L24" i="45"/>
  <c r="K24" i="45"/>
  <c r="C24" i="45"/>
  <c r="B24" i="45"/>
  <c r="AE23" i="45"/>
  <c r="AD23" i="45"/>
  <c r="AC23" i="45"/>
  <c r="AA23" i="45"/>
  <c r="Z23" i="45"/>
  <c r="Y23" i="45"/>
  <c r="X23" i="45"/>
  <c r="V23" i="45"/>
  <c r="T23" i="45"/>
  <c r="S23" i="45"/>
  <c r="R23" i="45"/>
  <c r="Q23" i="45"/>
  <c r="P23" i="45"/>
  <c r="O23" i="45"/>
  <c r="N23" i="45"/>
  <c r="M23" i="45"/>
  <c r="L23" i="45"/>
  <c r="K23" i="45"/>
  <c r="C23" i="45"/>
  <c r="AE22" i="45"/>
  <c r="AD22" i="45"/>
  <c r="AC22" i="45"/>
  <c r="AA22" i="45"/>
  <c r="Z22" i="45"/>
  <c r="Y22" i="45"/>
  <c r="X22" i="45"/>
  <c r="V22" i="45"/>
  <c r="T22" i="45"/>
  <c r="S22" i="45"/>
  <c r="R22" i="45"/>
  <c r="Q22" i="45"/>
  <c r="P22" i="45"/>
  <c r="O22" i="45"/>
  <c r="N22" i="45"/>
  <c r="M22" i="45"/>
  <c r="L22" i="45"/>
  <c r="K22" i="45"/>
  <c r="C22" i="45"/>
  <c r="B22" i="45"/>
  <c r="AE21" i="45"/>
  <c r="AD21" i="45"/>
  <c r="AC21" i="45"/>
  <c r="AA21" i="45"/>
  <c r="Z21" i="45"/>
  <c r="Y21" i="45"/>
  <c r="X21" i="45"/>
  <c r="V21" i="45"/>
  <c r="T21" i="45"/>
  <c r="S21" i="45"/>
  <c r="R21" i="45"/>
  <c r="Q21" i="45"/>
  <c r="P21" i="45"/>
  <c r="O21" i="45"/>
  <c r="N21" i="45"/>
  <c r="M21" i="45"/>
  <c r="L21" i="45"/>
  <c r="K21" i="45"/>
  <c r="C21" i="45"/>
  <c r="AE20" i="45"/>
  <c r="AD20" i="45"/>
  <c r="AC20" i="45"/>
  <c r="AA20" i="45"/>
  <c r="Z20" i="45"/>
  <c r="Y20" i="45"/>
  <c r="X20" i="45"/>
  <c r="V20" i="45"/>
  <c r="T20" i="45"/>
  <c r="S20" i="45"/>
  <c r="R20" i="45"/>
  <c r="Q20" i="45"/>
  <c r="P20" i="45"/>
  <c r="O20" i="45"/>
  <c r="N20" i="45"/>
  <c r="M20" i="45"/>
  <c r="L20" i="45"/>
  <c r="K20" i="45"/>
  <c r="C20" i="45"/>
  <c r="B20" i="45"/>
  <c r="AM19" i="42"/>
  <c r="AS23" i="41"/>
  <c r="J38" i="44" l="1"/>
  <c r="Y92" i="45"/>
  <c r="W108" i="45" s="1"/>
  <c r="AD92" i="45"/>
  <c r="AB108" i="45" s="1"/>
  <c r="I10" i="44"/>
  <c r="K38" i="44"/>
  <c r="D10" i="9" s="1"/>
  <c r="G10" i="9" s="1"/>
  <c r="W19" i="42"/>
  <c r="H10" i="44"/>
  <c r="K92" i="45"/>
  <c r="I108" i="45" s="1"/>
  <c r="O92" i="45"/>
  <c r="M108" i="45" s="1"/>
  <c r="S92" i="45"/>
  <c r="Q108" i="45" s="1"/>
  <c r="AC92" i="45"/>
  <c r="AA108" i="45" s="1"/>
  <c r="N92" i="45"/>
  <c r="L108" i="45" s="1"/>
  <c r="R92" i="45"/>
  <c r="P108" i="45" s="1"/>
  <c r="V92" i="45"/>
  <c r="T108" i="45" s="1"/>
  <c r="AA92" i="45"/>
  <c r="Y108" i="45" s="1"/>
  <c r="M92" i="45"/>
  <c r="K108" i="45" s="1"/>
  <c r="Q92" i="45"/>
  <c r="O108" i="45" s="1"/>
  <c r="Z92" i="45"/>
  <c r="X108" i="45" s="1"/>
  <c r="AE92" i="45"/>
  <c r="AC108" i="45" s="1"/>
  <c r="X92" i="45"/>
  <c r="V108" i="45" s="1"/>
  <c r="L92" i="45"/>
  <c r="J108" i="45" s="1"/>
  <c r="P92" i="45"/>
  <c r="N108" i="45" s="1"/>
  <c r="T92" i="45"/>
  <c r="R108" i="45" s="1"/>
  <c r="G38" i="12"/>
  <c r="F38" i="12"/>
  <c r="E38" i="12"/>
  <c r="D38" i="12"/>
  <c r="C38" i="12"/>
  <c r="B38" i="12"/>
  <c r="O37" i="12"/>
  <c r="N37" i="12"/>
  <c r="M37" i="12"/>
  <c r="L37" i="12"/>
  <c r="K37" i="12"/>
  <c r="J37" i="12"/>
  <c r="H37" i="12"/>
  <c r="O36" i="12"/>
  <c r="N36" i="12"/>
  <c r="M36" i="12"/>
  <c r="L36" i="12"/>
  <c r="K36" i="12"/>
  <c r="J36" i="12"/>
  <c r="H36" i="12"/>
  <c r="O35" i="12"/>
  <c r="N35" i="12"/>
  <c r="M35" i="12"/>
  <c r="L35" i="12"/>
  <c r="K35" i="12"/>
  <c r="J35" i="12"/>
  <c r="H35" i="12"/>
  <c r="O34" i="12"/>
  <c r="N34" i="12"/>
  <c r="M34" i="12"/>
  <c r="L34" i="12"/>
  <c r="K34" i="12"/>
  <c r="J34" i="12"/>
  <c r="H34" i="12"/>
  <c r="O33" i="12"/>
  <c r="N33" i="12"/>
  <c r="M33" i="12"/>
  <c r="L33" i="12"/>
  <c r="K33" i="12"/>
  <c r="J33" i="12"/>
  <c r="H33" i="12"/>
  <c r="O32" i="12"/>
  <c r="H32" i="12"/>
  <c r="O31" i="12"/>
  <c r="N31" i="12"/>
  <c r="M31" i="12"/>
  <c r="L31" i="12"/>
  <c r="K31" i="12"/>
  <c r="J31" i="12"/>
  <c r="H31" i="12"/>
  <c r="O30" i="12"/>
  <c r="M30" i="12"/>
  <c r="H30" i="12"/>
  <c r="O29" i="12"/>
  <c r="N29" i="12"/>
  <c r="M29" i="12"/>
  <c r="L29" i="12"/>
  <c r="K29" i="12"/>
  <c r="J29" i="12"/>
  <c r="H29" i="12"/>
  <c r="O28" i="12"/>
  <c r="N28" i="12"/>
  <c r="M28" i="12"/>
  <c r="L28" i="12"/>
  <c r="K28" i="12"/>
  <c r="J28" i="12"/>
  <c r="H28" i="12"/>
  <c r="O27" i="12"/>
  <c r="N27" i="12"/>
  <c r="M27" i="12"/>
  <c r="L27" i="12"/>
  <c r="K27" i="12"/>
  <c r="J27" i="12"/>
  <c r="H27" i="12"/>
  <c r="O26" i="12"/>
  <c r="N26" i="12"/>
  <c r="M26" i="12"/>
  <c r="L26" i="12"/>
  <c r="K26" i="12"/>
  <c r="J26" i="12"/>
  <c r="R26" i="12" s="1"/>
  <c r="H26" i="12"/>
  <c r="P25" i="12"/>
  <c r="O38" i="12" l="1"/>
  <c r="J30" i="12"/>
  <c r="K30" i="12"/>
  <c r="H39" i="12"/>
  <c r="L30" i="12"/>
  <c r="N30" i="12"/>
  <c r="P37" i="12"/>
  <c r="P27" i="12"/>
  <c r="P33" i="12"/>
  <c r="H38" i="12"/>
  <c r="P26" i="12"/>
  <c r="P28" i="12"/>
  <c r="J32" i="12"/>
  <c r="N32" i="12"/>
  <c r="P34" i="12"/>
  <c r="P29" i="12"/>
  <c r="M32" i="12"/>
  <c r="P35" i="12"/>
  <c r="P31" i="12"/>
  <c r="L32" i="12"/>
  <c r="P36" i="12"/>
  <c r="K32" i="12"/>
  <c r="L38" i="12" l="1"/>
  <c r="P30" i="12"/>
  <c r="P32" i="12"/>
  <c r="P38" i="12" s="1"/>
  <c r="N38" i="12"/>
  <c r="M38" i="12"/>
  <c r="K38" i="12"/>
  <c r="J38" i="12"/>
  <c r="P39" i="12" l="1"/>
  <c r="G31" i="9" l="1"/>
  <c r="G30" i="9"/>
  <c r="D12" i="9"/>
  <c r="L14" i="40" l="1"/>
  <c r="G13" i="9"/>
  <c r="G47" i="44" l="1"/>
  <c r="F47" i="44"/>
  <c r="G46" i="44"/>
  <c r="F46" i="44"/>
  <c r="G45" i="44"/>
  <c r="F45" i="44"/>
  <c r="G44" i="44"/>
  <c r="G43" i="44"/>
  <c r="F43" i="44"/>
  <c r="G42" i="44"/>
  <c r="F42" i="44"/>
  <c r="G37" i="44"/>
  <c r="F37" i="44"/>
  <c r="G36" i="44"/>
  <c r="F36" i="44"/>
  <c r="G35" i="44"/>
  <c r="F35" i="44"/>
  <c r="G34" i="44"/>
  <c r="F34" i="44"/>
  <c r="G33" i="44"/>
  <c r="F33" i="44"/>
  <c r="G31" i="44"/>
  <c r="F31" i="44"/>
  <c r="G30" i="44"/>
  <c r="F30" i="44"/>
  <c r="G29" i="44"/>
  <c r="F29" i="44"/>
  <c r="G28" i="44"/>
  <c r="G27" i="44"/>
  <c r="F27" i="44"/>
  <c r="G26" i="44"/>
  <c r="F26" i="44"/>
  <c r="G25" i="44"/>
  <c r="F25" i="44"/>
  <c r="G24" i="44"/>
  <c r="G23" i="44"/>
  <c r="F23" i="44"/>
  <c r="G22" i="44"/>
  <c r="F22" i="44"/>
  <c r="G21" i="44"/>
  <c r="F21" i="44"/>
  <c r="G20" i="44"/>
  <c r="F20" i="44"/>
  <c r="G19" i="44"/>
  <c r="F19" i="44"/>
  <c r="G17" i="44"/>
  <c r="F17" i="44"/>
  <c r="G16" i="44"/>
  <c r="F16" i="44"/>
  <c r="G15" i="44"/>
  <c r="G13" i="44"/>
  <c r="F13" i="44"/>
  <c r="F11" i="44"/>
  <c r="F9" i="44"/>
  <c r="K34" i="44" l="1"/>
  <c r="J47" i="44"/>
  <c r="F28" i="44"/>
  <c r="I28" i="44" s="1"/>
  <c r="E36" i="9" s="1"/>
  <c r="H25" i="44"/>
  <c r="J42" i="44"/>
  <c r="J43" i="44"/>
  <c r="I16" i="44"/>
  <c r="I19" i="44"/>
  <c r="H21" i="44"/>
  <c r="I22" i="44"/>
  <c r="F24" i="44"/>
  <c r="H24" i="44" s="1"/>
  <c r="D48" i="9"/>
  <c r="G48" i="9" s="1"/>
  <c r="D56" i="9"/>
  <c r="I27" i="44"/>
  <c r="K42" i="44"/>
  <c r="H17" i="44"/>
  <c r="H13" i="44"/>
  <c r="I25" i="44"/>
  <c r="E35" i="9" s="1"/>
  <c r="K43" i="44"/>
  <c r="I17" i="44"/>
  <c r="H20" i="44"/>
  <c r="I23" i="44"/>
  <c r="E50" i="9" s="1"/>
  <c r="H26" i="44"/>
  <c r="F44" i="44"/>
  <c r="K44" i="44" s="1"/>
  <c r="K46" i="44"/>
  <c r="H27" i="44"/>
  <c r="H29" i="44"/>
  <c r="H31" i="44"/>
  <c r="J33" i="44"/>
  <c r="J34" i="44"/>
  <c r="J36" i="44"/>
  <c r="K47" i="44"/>
  <c r="H16" i="44"/>
  <c r="H19" i="44"/>
  <c r="K45" i="44"/>
  <c r="I26" i="44"/>
  <c r="I20" i="44"/>
  <c r="I21" i="44"/>
  <c r="J45" i="44"/>
  <c r="D45" i="9" s="1"/>
  <c r="G45" i="9" s="1"/>
  <c r="G77" i="9" s="1"/>
  <c r="J46" i="44"/>
  <c r="D50" i="9" s="1"/>
  <c r="I13" i="44"/>
  <c r="F15" i="44"/>
  <c r="H15" i="44" s="1"/>
  <c r="H30" i="44"/>
  <c r="J35" i="44"/>
  <c r="J37" i="44"/>
  <c r="H23" i="44"/>
  <c r="H22" i="44"/>
  <c r="G9" i="44"/>
  <c r="H9" i="44" s="1"/>
  <c r="N15" i="14" s="1"/>
  <c r="G11" i="44"/>
  <c r="I11" i="44" s="1"/>
  <c r="I29" i="44"/>
  <c r="I30" i="44"/>
  <c r="I31" i="44"/>
  <c r="K33" i="44"/>
  <c r="D19" i="9"/>
  <c r="G19" i="9" s="1"/>
  <c r="K35" i="44"/>
  <c r="K36" i="44"/>
  <c r="K37" i="44"/>
  <c r="G50" i="9" l="1"/>
  <c r="E51" i="44"/>
  <c r="D6" i="9"/>
  <c r="G6" i="9" s="1"/>
  <c r="D18" i="9"/>
  <c r="D15" i="9" s="1"/>
  <c r="R22" i="3"/>
  <c r="L12" i="40"/>
  <c r="AE92" i="51"/>
  <c r="G47" i="9"/>
  <c r="L33" i="38" s="1"/>
  <c r="D46" i="9"/>
  <c r="G46" i="9" s="1"/>
  <c r="F23" i="35" s="1"/>
  <c r="G64" i="9"/>
  <c r="G78" i="9"/>
  <c r="E21" i="3"/>
  <c r="F12" i="44"/>
  <c r="G12" i="44"/>
  <c r="L35" i="38"/>
  <c r="E112" i="3"/>
  <c r="V112" i="3" s="1"/>
  <c r="E111" i="3"/>
  <c r="H28" i="44"/>
  <c r="D35" i="9"/>
  <c r="G35" i="9" s="1"/>
  <c r="J44" i="44"/>
  <c r="D36" i="9" s="1"/>
  <c r="N20" i="14"/>
  <c r="I24" i="44"/>
  <c r="G38" i="9"/>
  <c r="I15" i="44"/>
  <c r="H11" i="44"/>
  <c r="I9" i="44"/>
  <c r="H22" i="3" l="1"/>
  <c r="AM22" i="41"/>
  <c r="H12" i="44"/>
  <c r="N18" i="14" s="1"/>
  <c r="G41" i="44"/>
  <c r="F41" i="44"/>
  <c r="F51" i="44" s="1"/>
  <c r="D51" i="44"/>
  <c r="I12" i="44"/>
  <c r="I51" i="44" s="1"/>
  <c r="M24" i="42"/>
  <c r="D5" i="9"/>
  <c r="D29" i="9" s="1"/>
  <c r="F53" i="44" l="1"/>
  <c r="D53" i="44"/>
  <c r="E53" i="44"/>
  <c r="H51" i="44"/>
  <c r="N13" i="14" s="1"/>
  <c r="G51" i="44"/>
  <c r="K41" i="44"/>
  <c r="K51" i="44" s="1"/>
  <c r="J41" i="44"/>
  <c r="N14" i="14"/>
  <c r="G52" i="44" l="1"/>
  <c r="G53" i="44" s="1"/>
  <c r="N16" i="14"/>
  <c r="H53" i="44"/>
  <c r="I52" i="44"/>
  <c r="I53" i="44" s="1"/>
  <c r="K53" i="44"/>
  <c r="G57" i="9"/>
  <c r="J51" i="44"/>
  <c r="O24" i="41"/>
  <c r="J52" i="44" l="1"/>
  <c r="J62" i="44" s="1"/>
  <c r="D62" i="9"/>
  <c r="D63" i="9" s="1"/>
  <c r="L41" i="38"/>
  <c r="J16" i="3"/>
  <c r="K16" i="3"/>
  <c r="K27" i="3" s="1"/>
  <c r="L16" i="3"/>
  <c r="AA16" i="41" s="1"/>
  <c r="AA27" i="41" s="1"/>
  <c r="M16" i="3"/>
  <c r="N16" i="3"/>
  <c r="O16" i="3"/>
  <c r="P16" i="3"/>
  <c r="AG16" i="41" s="1"/>
  <c r="AG27" i="41" s="1"/>
  <c r="Q16" i="3"/>
  <c r="R16" i="3"/>
  <c r="AM16" i="41" s="1"/>
  <c r="S16" i="3"/>
  <c r="T16" i="3"/>
  <c r="U16" i="3"/>
  <c r="V16" i="3"/>
  <c r="W16" i="3"/>
  <c r="X16" i="3"/>
  <c r="Y16" i="3"/>
  <c r="Z16" i="3"/>
  <c r="AA16" i="3"/>
  <c r="AB13" i="42" s="1"/>
  <c r="AB25" i="42" s="1"/>
  <c r="AB16" i="3"/>
  <c r="AC16" i="3"/>
  <c r="AD16" i="3"/>
  <c r="AE16" i="3"/>
  <c r="AF16" i="3"/>
  <c r="AR13" i="42" s="1"/>
  <c r="AR25" i="42" s="1"/>
  <c r="AG16" i="3"/>
  <c r="AS16" i="41" s="1"/>
  <c r="G15" i="9"/>
  <c r="L7" i="39"/>
  <c r="L44" i="38"/>
  <c r="L21" i="40" s="1"/>
  <c r="L39" i="38"/>
  <c r="L38" i="38"/>
  <c r="L36" i="38"/>
  <c r="L34" i="38"/>
  <c r="L32" i="38"/>
  <c r="L18" i="38"/>
  <c r="L19" i="38"/>
  <c r="L21" i="38"/>
  <c r="L22" i="38"/>
  <c r="L23" i="38"/>
  <c r="L24" i="38"/>
  <c r="L25" i="38"/>
  <c r="L26" i="38"/>
  <c r="L27" i="38"/>
  <c r="L28" i="38"/>
  <c r="L29" i="38"/>
  <c r="L30" i="38"/>
  <c r="L31" i="38"/>
  <c r="L17" i="38"/>
  <c r="E15" i="9"/>
  <c r="F15" i="9"/>
  <c r="L15" i="38"/>
  <c r="L14" i="38"/>
  <c r="L10" i="38"/>
  <c r="L11" i="38"/>
  <c r="L9" i="38"/>
  <c r="R13" i="42" l="1"/>
  <c r="R25" i="42" s="1"/>
  <c r="H13" i="42"/>
  <c r="H25" i="42" s="1"/>
  <c r="U16" i="41"/>
  <c r="U27" i="41" s="1"/>
  <c r="AC12" i="3"/>
  <c r="K30" i="3"/>
  <c r="J21" i="31" s="1"/>
  <c r="K29" i="3"/>
  <c r="J53" i="44"/>
  <c r="AM13" i="42"/>
  <c r="AG13" i="42"/>
  <c r="AG25" i="42" s="1"/>
  <c r="W13" i="42"/>
  <c r="M13" i="42"/>
  <c r="AM27" i="41"/>
  <c r="O16" i="41"/>
  <c r="L40" i="38"/>
  <c r="J20" i="31" l="1"/>
  <c r="L13" i="38"/>
  <c r="G12" i="9"/>
  <c r="L12" i="38" s="1"/>
  <c r="G62" i="9"/>
  <c r="E62" i="9"/>
  <c r="F62" i="9"/>
  <c r="F5" i="9"/>
  <c r="K21" i="31" l="1"/>
  <c r="L21" i="31"/>
  <c r="M21" i="31"/>
  <c r="N21" i="31"/>
  <c r="O21" i="31"/>
  <c r="P21" i="31"/>
  <c r="Q21" i="31"/>
  <c r="R21" i="31"/>
  <c r="S21" i="31"/>
  <c r="T21" i="31"/>
  <c r="V21" i="31"/>
  <c r="W21" i="31"/>
  <c r="W21" i="45" s="1"/>
  <c r="X21" i="31"/>
  <c r="Y21" i="31"/>
  <c r="Z21" i="31"/>
  <c r="AA21" i="31"/>
  <c r="AB21" i="31"/>
  <c r="AB21" i="45" s="1"/>
  <c r="AC21" i="31"/>
  <c r="AD21" i="31"/>
  <c r="AE21" i="31"/>
  <c r="J22" i="31"/>
  <c r="J22" i="45" s="1"/>
  <c r="K22" i="31"/>
  <c r="L22" i="31"/>
  <c r="M22" i="31"/>
  <c r="N22" i="31"/>
  <c r="O22" i="31"/>
  <c r="P22" i="31"/>
  <c r="Q22" i="31"/>
  <c r="R22" i="31"/>
  <c r="S22" i="31"/>
  <c r="T22" i="31"/>
  <c r="V22" i="31"/>
  <c r="W22" i="31"/>
  <c r="W22" i="45" s="1"/>
  <c r="X22" i="31"/>
  <c r="Y22" i="31"/>
  <c r="Z22" i="31"/>
  <c r="AA22" i="31"/>
  <c r="AB22" i="31"/>
  <c r="AB22" i="45" s="1"/>
  <c r="AC22" i="31"/>
  <c r="AD22" i="31"/>
  <c r="AE22" i="31"/>
  <c r="J23" i="31"/>
  <c r="J23" i="45" s="1"/>
  <c r="K23" i="31"/>
  <c r="L23" i="31"/>
  <c r="M23" i="31"/>
  <c r="N23" i="31"/>
  <c r="O23" i="31"/>
  <c r="P23" i="31"/>
  <c r="Q23" i="31"/>
  <c r="R23" i="31"/>
  <c r="S23" i="31"/>
  <c r="T23" i="31"/>
  <c r="V23" i="31"/>
  <c r="W23" i="31"/>
  <c r="W23" i="45" s="1"/>
  <c r="X23" i="31"/>
  <c r="Y23" i="31"/>
  <c r="Z23" i="31"/>
  <c r="AA23" i="31"/>
  <c r="AB23" i="31"/>
  <c r="AB23" i="45" s="1"/>
  <c r="AC23" i="31"/>
  <c r="AD23" i="31"/>
  <c r="AE23" i="31"/>
  <c r="J24" i="31"/>
  <c r="J24" i="45" s="1"/>
  <c r="K24" i="31"/>
  <c r="L24" i="31"/>
  <c r="M24" i="31"/>
  <c r="N24" i="31"/>
  <c r="O24" i="31"/>
  <c r="P24" i="31"/>
  <c r="Q24" i="31"/>
  <c r="R24" i="31"/>
  <c r="S24" i="31"/>
  <c r="T24" i="31"/>
  <c r="V24" i="31"/>
  <c r="W24" i="31"/>
  <c r="W24" i="45" s="1"/>
  <c r="X24" i="31"/>
  <c r="Y24" i="31"/>
  <c r="Z24" i="31"/>
  <c r="AA24" i="31"/>
  <c r="AB24" i="31"/>
  <c r="AB24" i="45" s="1"/>
  <c r="AC24" i="31"/>
  <c r="AD24" i="31"/>
  <c r="AE24" i="31"/>
  <c r="J25" i="31"/>
  <c r="J25" i="45" s="1"/>
  <c r="K25" i="31"/>
  <c r="L25" i="31"/>
  <c r="M25" i="31"/>
  <c r="N25" i="31"/>
  <c r="O25" i="31"/>
  <c r="P25" i="31"/>
  <c r="Q25" i="31"/>
  <c r="R25" i="31"/>
  <c r="S25" i="31"/>
  <c r="T25" i="31"/>
  <c r="V25" i="31"/>
  <c r="W25" i="31"/>
  <c r="W25" i="45" s="1"/>
  <c r="X25" i="31"/>
  <c r="Y25" i="31"/>
  <c r="Z25" i="31"/>
  <c r="AA25" i="31"/>
  <c r="AB25" i="31"/>
  <c r="AB25" i="45" s="1"/>
  <c r="AC25" i="31"/>
  <c r="AD25" i="31"/>
  <c r="AE25" i="31"/>
  <c r="K26" i="31"/>
  <c r="L26" i="31"/>
  <c r="M26" i="31"/>
  <c r="N26" i="31"/>
  <c r="O26" i="31"/>
  <c r="P26" i="31"/>
  <c r="Q26" i="31"/>
  <c r="R26" i="31"/>
  <c r="S26" i="31"/>
  <c r="T26" i="31"/>
  <c r="V26" i="31"/>
  <c r="W26" i="31"/>
  <c r="W26" i="45" s="1"/>
  <c r="X26" i="31"/>
  <c r="Y26" i="31"/>
  <c r="Z26" i="31"/>
  <c r="AA26" i="31"/>
  <c r="AB26" i="31"/>
  <c r="AB26" i="45" s="1"/>
  <c r="AC26" i="31"/>
  <c r="AD26" i="31"/>
  <c r="AE26" i="31"/>
  <c r="K27" i="31"/>
  <c r="L27" i="31"/>
  <c r="M27" i="31"/>
  <c r="N27" i="31"/>
  <c r="O27" i="31"/>
  <c r="P27" i="31"/>
  <c r="Q27" i="31"/>
  <c r="R27" i="31"/>
  <c r="S27" i="31"/>
  <c r="T27" i="31"/>
  <c r="V27" i="31"/>
  <c r="W27" i="31"/>
  <c r="W27" i="45" s="1"/>
  <c r="X27" i="31"/>
  <c r="Y27" i="31"/>
  <c r="Z27" i="31"/>
  <c r="AA27" i="31"/>
  <c r="AB27" i="31"/>
  <c r="AB27" i="45" s="1"/>
  <c r="AC27" i="31"/>
  <c r="AD27" i="31"/>
  <c r="AE27" i="31"/>
  <c r="F28" i="45"/>
  <c r="J28" i="31"/>
  <c r="J28" i="45" s="1"/>
  <c r="K28" i="31"/>
  <c r="L28" i="31"/>
  <c r="M28" i="31"/>
  <c r="N28" i="31"/>
  <c r="O28" i="31"/>
  <c r="P28" i="31"/>
  <c r="Q28" i="31"/>
  <c r="R28" i="31"/>
  <c r="S28" i="31"/>
  <c r="T28" i="31"/>
  <c r="U28" i="31"/>
  <c r="V28" i="31"/>
  <c r="W28" i="31"/>
  <c r="W28" i="45" s="1"/>
  <c r="X28" i="31"/>
  <c r="Y28" i="31"/>
  <c r="Z28" i="31"/>
  <c r="AA28" i="31"/>
  <c r="AB28" i="31"/>
  <c r="AB28" i="45" s="1"/>
  <c r="AC28" i="31"/>
  <c r="AD28" i="31"/>
  <c r="AE28" i="31"/>
  <c r="F29" i="45"/>
  <c r="J29" i="31"/>
  <c r="J29" i="45" s="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W29" i="45" s="1"/>
  <c r="X29" i="31"/>
  <c r="Y29" i="31"/>
  <c r="Z29" i="31"/>
  <c r="AA29" i="31"/>
  <c r="AB29" i="31"/>
  <c r="AB29" i="45" s="1"/>
  <c r="AC29" i="31"/>
  <c r="AD29" i="31"/>
  <c r="AE29" i="31"/>
  <c r="F30" i="45"/>
  <c r="J30" i="31"/>
  <c r="J30" i="45" s="1"/>
  <c r="K30" i="31"/>
  <c r="L30" i="31"/>
  <c r="M30" i="31"/>
  <c r="N30" i="31"/>
  <c r="O30" i="31"/>
  <c r="P30" i="31"/>
  <c r="Q30" i="31"/>
  <c r="R30" i="31"/>
  <c r="S30" i="31"/>
  <c r="T30" i="31"/>
  <c r="U30" i="31"/>
  <c r="V30" i="31"/>
  <c r="W30" i="31"/>
  <c r="W30" i="45" s="1"/>
  <c r="X30" i="31"/>
  <c r="Y30" i="31"/>
  <c r="Z30" i="31"/>
  <c r="AA30" i="31"/>
  <c r="AB30" i="31"/>
  <c r="AB30" i="45" s="1"/>
  <c r="AC30" i="31"/>
  <c r="AD30" i="31"/>
  <c r="AE30" i="31"/>
  <c r="F31" i="45"/>
  <c r="J31" i="31"/>
  <c r="J31" i="45" s="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W31" i="45" s="1"/>
  <c r="X31" i="31"/>
  <c r="Y31" i="31"/>
  <c r="Z31" i="31"/>
  <c r="AA31" i="31"/>
  <c r="AB31" i="31"/>
  <c r="AB31" i="45" s="1"/>
  <c r="AC31" i="31"/>
  <c r="AD31" i="31"/>
  <c r="AE31" i="31"/>
  <c r="K32" i="31"/>
  <c r="L32" i="31"/>
  <c r="M32" i="31"/>
  <c r="N32" i="31"/>
  <c r="O32" i="31"/>
  <c r="P32" i="31"/>
  <c r="Q32" i="31"/>
  <c r="R32" i="31"/>
  <c r="S32" i="31"/>
  <c r="T32" i="31"/>
  <c r="V32" i="31"/>
  <c r="X32" i="31"/>
  <c r="Y32" i="31"/>
  <c r="Z32" i="31"/>
  <c r="AA32" i="31"/>
  <c r="AC32" i="31"/>
  <c r="AD32" i="31"/>
  <c r="AE32" i="31"/>
  <c r="J33" i="31"/>
  <c r="J33" i="45" s="1"/>
  <c r="K33" i="31"/>
  <c r="L33" i="31"/>
  <c r="M33" i="31"/>
  <c r="N33" i="31"/>
  <c r="O33" i="31"/>
  <c r="P33" i="31"/>
  <c r="Q33" i="31"/>
  <c r="R33" i="31"/>
  <c r="S33" i="31"/>
  <c r="T33" i="31"/>
  <c r="V33" i="31"/>
  <c r="X33" i="31"/>
  <c r="Y33" i="31"/>
  <c r="Z33" i="31"/>
  <c r="AA33" i="31"/>
  <c r="AC33" i="31"/>
  <c r="AD33" i="31"/>
  <c r="AE33" i="31"/>
  <c r="J34" i="31"/>
  <c r="J34" i="45" s="1"/>
  <c r="K34" i="31"/>
  <c r="L34" i="31"/>
  <c r="M34" i="31"/>
  <c r="N34" i="31"/>
  <c r="O34" i="31"/>
  <c r="P34" i="31"/>
  <c r="Q34" i="31"/>
  <c r="R34" i="31"/>
  <c r="S34" i="31"/>
  <c r="T34" i="31"/>
  <c r="V34" i="31"/>
  <c r="W34" i="31"/>
  <c r="W34" i="45" s="1"/>
  <c r="X34" i="31"/>
  <c r="Y34" i="31"/>
  <c r="Z34" i="31"/>
  <c r="AA34" i="31"/>
  <c r="AC34" i="31"/>
  <c r="AD34" i="31"/>
  <c r="AE34" i="31"/>
  <c r="J35" i="31"/>
  <c r="J35" i="45" s="1"/>
  <c r="K35" i="31"/>
  <c r="L35" i="31"/>
  <c r="M35" i="31"/>
  <c r="N35" i="31"/>
  <c r="O35" i="31"/>
  <c r="P35" i="31"/>
  <c r="Q35" i="31"/>
  <c r="R35" i="31"/>
  <c r="S35" i="31"/>
  <c r="T35" i="31"/>
  <c r="V35" i="31"/>
  <c r="W35" i="31"/>
  <c r="W35" i="45" s="1"/>
  <c r="X35" i="31"/>
  <c r="Y35" i="31"/>
  <c r="Z35" i="31"/>
  <c r="AA35" i="31"/>
  <c r="AC35" i="31"/>
  <c r="AD35" i="31"/>
  <c r="AE35" i="31"/>
  <c r="J36" i="31"/>
  <c r="J36" i="45" s="1"/>
  <c r="K36" i="31"/>
  <c r="L36" i="31"/>
  <c r="M36" i="31"/>
  <c r="N36" i="31"/>
  <c r="O36" i="31"/>
  <c r="P36" i="31"/>
  <c r="Q36" i="31"/>
  <c r="R36" i="31"/>
  <c r="S36" i="31"/>
  <c r="T36" i="31"/>
  <c r="V36" i="31"/>
  <c r="W36" i="31"/>
  <c r="W36" i="45" s="1"/>
  <c r="X36" i="31"/>
  <c r="Y36" i="31"/>
  <c r="Z36" i="31"/>
  <c r="AA36" i="31"/>
  <c r="AC36" i="31"/>
  <c r="AD36" i="31"/>
  <c r="AE36" i="31"/>
  <c r="J37" i="31"/>
  <c r="J37" i="45" s="1"/>
  <c r="K37" i="31"/>
  <c r="L37" i="31"/>
  <c r="M37" i="31"/>
  <c r="N37" i="31"/>
  <c r="O37" i="31"/>
  <c r="P37" i="31"/>
  <c r="Q37" i="31"/>
  <c r="R37" i="31"/>
  <c r="S37" i="31"/>
  <c r="T37" i="31"/>
  <c r="V37" i="31"/>
  <c r="W37" i="31"/>
  <c r="W37" i="45" s="1"/>
  <c r="X37" i="31"/>
  <c r="Y37" i="31"/>
  <c r="Z37" i="31"/>
  <c r="AA37" i="31"/>
  <c r="AC37" i="31"/>
  <c r="AD37" i="31"/>
  <c r="AE37" i="31"/>
  <c r="J38" i="31"/>
  <c r="J38" i="45" s="1"/>
  <c r="K38" i="31"/>
  <c r="L38" i="31"/>
  <c r="M38" i="31"/>
  <c r="N38" i="31"/>
  <c r="O38" i="31"/>
  <c r="P38" i="31"/>
  <c r="Q38" i="31"/>
  <c r="R38" i="31"/>
  <c r="S38" i="31"/>
  <c r="T38" i="31"/>
  <c r="V38" i="31"/>
  <c r="W38" i="31"/>
  <c r="W38" i="45" s="1"/>
  <c r="X38" i="31"/>
  <c r="Y38" i="31"/>
  <c r="Z38" i="31"/>
  <c r="AA38" i="31"/>
  <c r="AC38" i="31"/>
  <c r="AD38" i="31"/>
  <c r="AE38" i="31"/>
  <c r="J39" i="31"/>
  <c r="J39" i="45" s="1"/>
  <c r="K39" i="31"/>
  <c r="L39" i="31"/>
  <c r="M39" i="31"/>
  <c r="N39" i="31"/>
  <c r="O39" i="31"/>
  <c r="P39" i="31"/>
  <c r="Q39" i="31"/>
  <c r="R39" i="31"/>
  <c r="S39" i="31"/>
  <c r="T39" i="31"/>
  <c r="V39" i="31"/>
  <c r="W39" i="31"/>
  <c r="W39" i="45" s="1"/>
  <c r="X39" i="31"/>
  <c r="Y39" i="31"/>
  <c r="Z39" i="31"/>
  <c r="AA39" i="31"/>
  <c r="AC39" i="31"/>
  <c r="AD39" i="31"/>
  <c r="AE39" i="31"/>
  <c r="J40" i="31"/>
  <c r="J40" i="45" s="1"/>
  <c r="K40" i="31"/>
  <c r="L40" i="31"/>
  <c r="M40" i="31"/>
  <c r="N40" i="31"/>
  <c r="O40" i="31"/>
  <c r="P40" i="31"/>
  <c r="Q40" i="31"/>
  <c r="R40" i="31"/>
  <c r="S40" i="31"/>
  <c r="T40" i="31"/>
  <c r="V40" i="31"/>
  <c r="W40" i="31"/>
  <c r="W40" i="45" s="1"/>
  <c r="X40" i="31"/>
  <c r="Y40" i="31"/>
  <c r="Z40" i="31"/>
  <c r="AA40" i="31"/>
  <c r="AC40" i="31"/>
  <c r="AD40" i="31"/>
  <c r="AE40" i="31"/>
  <c r="J41" i="31"/>
  <c r="J41" i="45" s="1"/>
  <c r="K41" i="31"/>
  <c r="L41" i="31"/>
  <c r="M41" i="31"/>
  <c r="N41" i="31"/>
  <c r="O41" i="31"/>
  <c r="P41" i="31"/>
  <c r="Q41" i="31"/>
  <c r="R41" i="31"/>
  <c r="S41" i="31"/>
  <c r="T41" i="31"/>
  <c r="V41" i="31"/>
  <c r="W41" i="31"/>
  <c r="W41" i="45" s="1"/>
  <c r="X41" i="31"/>
  <c r="Y41" i="31"/>
  <c r="Z41" i="31"/>
  <c r="AA41" i="31"/>
  <c r="AC41" i="31"/>
  <c r="AD41" i="31"/>
  <c r="AE41" i="31"/>
  <c r="J42" i="31"/>
  <c r="J42" i="45" s="1"/>
  <c r="K42" i="31"/>
  <c r="L42" i="31"/>
  <c r="M42" i="31"/>
  <c r="N42" i="31"/>
  <c r="O42" i="31"/>
  <c r="P42" i="31"/>
  <c r="Q42" i="31"/>
  <c r="R42" i="31"/>
  <c r="S42" i="31"/>
  <c r="T42" i="31"/>
  <c r="V42" i="31"/>
  <c r="W42" i="31"/>
  <c r="W42" i="45" s="1"/>
  <c r="X42" i="31"/>
  <c r="Y42" i="31"/>
  <c r="Z42" i="31"/>
  <c r="AA42" i="31"/>
  <c r="AC42" i="31"/>
  <c r="AD42" i="31"/>
  <c r="AE42" i="31"/>
  <c r="J43" i="31"/>
  <c r="J43" i="45" s="1"/>
  <c r="K43" i="31"/>
  <c r="L43" i="31"/>
  <c r="M43" i="31"/>
  <c r="N43" i="31"/>
  <c r="O43" i="31"/>
  <c r="P43" i="31"/>
  <c r="Q43" i="31"/>
  <c r="R43" i="31"/>
  <c r="S43" i="31"/>
  <c r="T43" i="31"/>
  <c r="V43" i="31"/>
  <c r="W43" i="31"/>
  <c r="W43" i="45" s="1"/>
  <c r="X43" i="31"/>
  <c r="Y43" i="31"/>
  <c r="Z43" i="31"/>
  <c r="AA43" i="31"/>
  <c r="AC43" i="31"/>
  <c r="AD43" i="31"/>
  <c r="AE43" i="31"/>
  <c r="J44" i="31"/>
  <c r="J44" i="45" s="1"/>
  <c r="K44" i="31"/>
  <c r="L44" i="31"/>
  <c r="M44" i="31"/>
  <c r="N44" i="31"/>
  <c r="O44" i="31"/>
  <c r="P44" i="31"/>
  <c r="Q44" i="31"/>
  <c r="R44" i="31"/>
  <c r="S44" i="31"/>
  <c r="T44" i="31"/>
  <c r="V44" i="31"/>
  <c r="W44" i="31"/>
  <c r="W44" i="45" s="1"/>
  <c r="X44" i="31"/>
  <c r="Y44" i="31"/>
  <c r="Z44" i="31"/>
  <c r="AA44" i="31"/>
  <c r="AC44" i="31"/>
  <c r="AD44" i="31"/>
  <c r="AE44" i="31"/>
  <c r="J45" i="31"/>
  <c r="J45" i="45" s="1"/>
  <c r="K45" i="31"/>
  <c r="L45" i="31"/>
  <c r="M45" i="31"/>
  <c r="N45" i="31"/>
  <c r="O45" i="31"/>
  <c r="P45" i="31"/>
  <c r="Q45" i="31"/>
  <c r="R45" i="31"/>
  <c r="S45" i="31"/>
  <c r="T45" i="31"/>
  <c r="V45" i="31"/>
  <c r="W45" i="31"/>
  <c r="W45" i="45" s="1"/>
  <c r="X45" i="31"/>
  <c r="Y45" i="31"/>
  <c r="Z45" i="31"/>
  <c r="AA45" i="31"/>
  <c r="AC45" i="31"/>
  <c r="AD45" i="31"/>
  <c r="AE45" i="31"/>
  <c r="J46" i="31"/>
  <c r="J46" i="45" s="1"/>
  <c r="K46" i="31"/>
  <c r="L46" i="31"/>
  <c r="M46" i="31"/>
  <c r="N46" i="31"/>
  <c r="O46" i="31"/>
  <c r="P46" i="31"/>
  <c r="Q46" i="31"/>
  <c r="R46" i="31"/>
  <c r="S46" i="31"/>
  <c r="T46" i="31"/>
  <c r="V46" i="31"/>
  <c r="W46" i="31"/>
  <c r="W46" i="45" s="1"/>
  <c r="X46" i="31"/>
  <c r="Y46" i="31"/>
  <c r="Z46" i="31"/>
  <c r="AA46" i="31"/>
  <c r="AC46" i="31"/>
  <c r="AD46" i="31"/>
  <c r="AE46" i="31"/>
  <c r="J47" i="31"/>
  <c r="J47" i="45" s="1"/>
  <c r="K47" i="31"/>
  <c r="L47" i="31"/>
  <c r="M47" i="31"/>
  <c r="N47" i="31"/>
  <c r="O47" i="31"/>
  <c r="P47" i="31"/>
  <c r="Q47" i="31"/>
  <c r="R47" i="31"/>
  <c r="S47" i="31"/>
  <c r="T47" i="31"/>
  <c r="V47" i="31"/>
  <c r="W47" i="31"/>
  <c r="W47" i="45" s="1"/>
  <c r="X47" i="31"/>
  <c r="Y47" i="31"/>
  <c r="Z47" i="31"/>
  <c r="AA47" i="31"/>
  <c r="AC47" i="31"/>
  <c r="AD47" i="31"/>
  <c r="AE47" i="31"/>
  <c r="J48" i="31"/>
  <c r="J48" i="45" s="1"/>
  <c r="K48" i="31"/>
  <c r="L48" i="31"/>
  <c r="M48" i="31"/>
  <c r="N48" i="31"/>
  <c r="O48" i="31"/>
  <c r="P48" i="31"/>
  <c r="Q48" i="31"/>
  <c r="R48" i="31"/>
  <c r="S48" i="31"/>
  <c r="T48" i="31"/>
  <c r="V48" i="31"/>
  <c r="W48" i="31"/>
  <c r="W48" i="45" s="1"/>
  <c r="X48" i="31"/>
  <c r="Y48" i="31"/>
  <c r="Z48" i="31"/>
  <c r="AA48" i="31"/>
  <c r="AC48" i="31"/>
  <c r="AD48" i="31"/>
  <c r="AE48" i="31"/>
  <c r="J49" i="31"/>
  <c r="J49" i="45" s="1"/>
  <c r="K49" i="31"/>
  <c r="L49" i="31"/>
  <c r="M49" i="31"/>
  <c r="N49" i="31"/>
  <c r="O49" i="31"/>
  <c r="P49" i="31"/>
  <c r="Q49" i="31"/>
  <c r="R49" i="31"/>
  <c r="S49" i="31"/>
  <c r="T49" i="31"/>
  <c r="V49" i="31"/>
  <c r="W49" i="31"/>
  <c r="W49" i="45" s="1"/>
  <c r="X49" i="31"/>
  <c r="Y49" i="31"/>
  <c r="Z49" i="31"/>
  <c r="AA49" i="31"/>
  <c r="AC49" i="31"/>
  <c r="AD49" i="31"/>
  <c r="AE49" i="31"/>
  <c r="J50" i="31"/>
  <c r="J50" i="45" s="1"/>
  <c r="K50" i="31"/>
  <c r="L50" i="31"/>
  <c r="M50" i="31"/>
  <c r="N50" i="31"/>
  <c r="O50" i="31"/>
  <c r="P50" i="31"/>
  <c r="Q50" i="31"/>
  <c r="R50" i="31"/>
  <c r="S50" i="31"/>
  <c r="T50" i="31"/>
  <c r="V50" i="31"/>
  <c r="W50" i="31"/>
  <c r="X50" i="31"/>
  <c r="Y50" i="31"/>
  <c r="Z50" i="31"/>
  <c r="AA50" i="31"/>
  <c r="AC50" i="31"/>
  <c r="AD50" i="31"/>
  <c r="AE50" i="31"/>
  <c r="J51" i="31"/>
  <c r="J51" i="45" s="1"/>
  <c r="K51" i="31"/>
  <c r="L51" i="31"/>
  <c r="M51" i="31"/>
  <c r="N51" i="31"/>
  <c r="O51" i="31"/>
  <c r="P51" i="31"/>
  <c r="Q51" i="31"/>
  <c r="R51" i="31"/>
  <c r="S51" i="31"/>
  <c r="T51" i="31"/>
  <c r="V51" i="31"/>
  <c r="W51" i="31"/>
  <c r="X51" i="31"/>
  <c r="Y51" i="31"/>
  <c r="Z51" i="31"/>
  <c r="AA51" i="31"/>
  <c r="AC51" i="31"/>
  <c r="AD51" i="31"/>
  <c r="AE51" i="31"/>
  <c r="J52" i="31"/>
  <c r="K52" i="31"/>
  <c r="L52" i="31"/>
  <c r="M52" i="31"/>
  <c r="N52" i="31"/>
  <c r="O52" i="31"/>
  <c r="P52" i="31"/>
  <c r="Q52" i="31"/>
  <c r="R52" i="31"/>
  <c r="S52" i="31"/>
  <c r="T52" i="31"/>
  <c r="V52" i="31"/>
  <c r="W52" i="31"/>
  <c r="X52" i="31"/>
  <c r="Y52" i="31"/>
  <c r="Z52" i="31"/>
  <c r="AA52" i="31"/>
  <c r="AC52" i="31"/>
  <c r="AD52" i="31"/>
  <c r="AE52" i="31"/>
  <c r="J53" i="31"/>
  <c r="K53" i="31"/>
  <c r="L53" i="31"/>
  <c r="M53" i="31"/>
  <c r="N53" i="31"/>
  <c r="O53" i="31"/>
  <c r="P53" i="31"/>
  <c r="Q53" i="31"/>
  <c r="R53" i="31"/>
  <c r="S53" i="31"/>
  <c r="T53" i="31"/>
  <c r="V53" i="31"/>
  <c r="W53" i="31"/>
  <c r="X53" i="31"/>
  <c r="Y53" i="31"/>
  <c r="Z53" i="31"/>
  <c r="AA53" i="31"/>
  <c r="AC53" i="31"/>
  <c r="AD53" i="31"/>
  <c r="AE53" i="31"/>
  <c r="J54" i="31"/>
  <c r="K54" i="31"/>
  <c r="L54" i="31"/>
  <c r="M54" i="31"/>
  <c r="N54" i="31"/>
  <c r="O54" i="31"/>
  <c r="P54" i="31"/>
  <c r="Q54" i="31"/>
  <c r="R54" i="31"/>
  <c r="S54" i="31"/>
  <c r="T54" i="31"/>
  <c r="V54" i="31"/>
  <c r="W54" i="31"/>
  <c r="X54" i="31"/>
  <c r="Y54" i="31"/>
  <c r="Z54" i="31"/>
  <c r="AA54" i="31"/>
  <c r="AC54" i="31"/>
  <c r="AD54" i="31"/>
  <c r="AE54" i="31"/>
  <c r="J55" i="31"/>
  <c r="K55" i="31"/>
  <c r="L55" i="31"/>
  <c r="M55" i="31"/>
  <c r="N55" i="31"/>
  <c r="O55" i="31"/>
  <c r="P55" i="31"/>
  <c r="Q55" i="31"/>
  <c r="R55" i="31"/>
  <c r="S55" i="31"/>
  <c r="T55" i="31"/>
  <c r="V55" i="31"/>
  <c r="W55" i="31"/>
  <c r="X55" i="31"/>
  <c r="Y55" i="31"/>
  <c r="Z55" i="31"/>
  <c r="AA55" i="31"/>
  <c r="AC55" i="31"/>
  <c r="AD55" i="31"/>
  <c r="AE55" i="31"/>
  <c r="J56" i="31"/>
  <c r="K56" i="31"/>
  <c r="L56" i="31"/>
  <c r="M56" i="31"/>
  <c r="N56" i="31"/>
  <c r="O56" i="31"/>
  <c r="P56" i="31"/>
  <c r="Q56" i="31"/>
  <c r="R56" i="31"/>
  <c r="S56" i="31"/>
  <c r="T56" i="31"/>
  <c r="V56" i="31"/>
  <c r="W56" i="31"/>
  <c r="X56" i="31"/>
  <c r="Y56" i="31"/>
  <c r="Z56" i="31"/>
  <c r="AA56" i="31"/>
  <c r="AC56" i="31"/>
  <c r="AD56" i="31"/>
  <c r="AE56" i="31"/>
  <c r="J57" i="31"/>
  <c r="K57" i="31"/>
  <c r="L57" i="31"/>
  <c r="M57" i="31"/>
  <c r="N57" i="31"/>
  <c r="O57" i="31"/>
  <c r="P57" i="31"/>
  <c r="Q57" i="31"/>
  <c r="R57" i="31"/>
  <c r="S57" i="31"/>
  <c r="T57" i="31"/>
  <c r="V57" i="31"/>
  <c r="W57" i="31"/>
  <c r="X57" i="31"/>
  <c r="Y57" i="31"/>
  <c r="Z57" i="31"/>
  <c r="AA57" i="31"/>
  <c r="AC57" i="31"/>
  <c r="AD57" i="31"/>
  <c r="AE57" i="31"/>
  <c r="J58" i="31"/>
  <c r="K58" i="31"/>
  <c r="L58" i="31"/>
  <c r="M58" i="31"/>
  <c r="N58" i="31"/>
  <c r="O58" i="31"/>
  <c r="P58" i="31"/>
  <c r="Q58" i="31"/>
  <c r="R58" i="31"/>
  <c r="S58" i="31"/>
  <c r="T58" i="31"/>
  <c r="V58" i="31"/>
  <c r="W58" i="31"/>
  <c r="X58" i="31"/>
  <c r="Y58" i="31"/>
  <c r="Z58" i="31"/>
  <c r="AA58" i="31"/>
  <c r="AC58" i="31"/>
  <c r="AD58" i="31"/>
  <c r="AE58" i="31"/>
  <c r="J59" i="31"/>
  <c r="K59" i="31"/>
  <c r="L59" i="31"/>
  <c r="M59" i="31"/>
  <c r="N59" i="31"/>
  <c r="O59" i="31"/>
  <c r="P59" i="31"/>
  <c r="Q59" i="31"/>
  <c r="R59" i="31"/>
  <c r="S59" i="31"/>
  <c r="T59" i="31"/>
  <c r="V59" i="31"/>
  <c r="W59" i="31"/>
  <c r="X59" i="31"/>
  <c r="Y59" i="31"/>
  <c r="Z59" i="31"/>
  <c r="AA59" i="31"/>
  <c r="AC59" i="31"/>
  <c r="AD59" i="31"/>
  <c r="AE59" i="31"/>
  <c r="J60" i="31"/>
  <c r="K60" i="31"/>
  <c r="L60" i="31"/>
  <c r="M60" i="31"/>
  <c r="N60" i="31"/>
  <c r="O60" i="31"/>
  <c r="P60" i="31"/>
  <c r="Q60" i="31"/>
  <c r="R60" i="31"/>
  <c r="S60" i="31"/>
  <c r="T60" i="31"/>
  <c r="V60" i="31"/>
  <c r="W60" i="31"/>
  <c r="X60" i="31"/>
  <c r="Y60" i="31"/>
  <c r="Z60" i="31"/>
  <c r="AA60" i="31"/>
  <c r="AC60" i="31"/>
  <c r="AD60" i="31"/>
  <c r="AE60" i="31"/>
  <c r="J61" i="31"/>
  <c r="K61" i="31"/>
  <c r="L61" i="31"/>
  <c r="M61" i="31"/>
  <c r="N61" i="31"/>
  <c r="O61" i="31"/>
  <c r="P61" i="31"/>
  <c r="Q61" i="31"/>
  <c r="R61" i="31"/>
  <c r="S61" i="31"/>
  <c r="T61" i="31"/>
  <c r="V61" i="31"/>
  <c r="W61" i="31"/>
  <c r="X61" i="31"/>
  <c r="Y61" i="31"/>
  <c r="Z61" i="31"/>
  <c r="AA61" i="31"/>
  <c r="AC61" i="31"/>
  <c r="AD61" i="31"/>
  <c r="AE61" i="31"/>
  <c r="J62" i="31"/>
  <c r="K62" i="31"/>
  <c r="L62" i="31"/>
  <c r="M62" i="31"/>
  <c r="N62" i="31"/>
  <c r="O62" i="31"/>
  <c r="P62" i="31"/>
  <c r="Q62" i="31"/>
  <c r="R62" i="31"/>
  <c r="S62" i="31"/>
  <c r="T62" i="31"/>
  <c r="V62" i="31"/>
  <c r="W62" i="31"/>
  <c r="X62" i="31"/>
  <c r="Y62" i="31"/>
  <c r="Z62" i="31"/>
  <c r="AA62" i="31"/>
  <c r="AC62" i="31"/>
  <c r="AD62" i="31"/>
  <c r="AE62" i="31"/>
  <c r="J63" i="31"/>
  <c r="K63" i="31"/>
  <c r="L63" i="31"/>
  <c r="M63" i="31"/>
  <c r="N63" i="31"/>
  <c r="O63" i="31"/>
  <c r="P63" i="31"/>
  <c r="Q63" i="31"/>
  <c r="R63" i="31"/>
  <c r="S63" i="31"/>
  <c r="T63" i="31"/>
  <c r="V63" i="31"/>
  <c r="W63" i="31"/>
  <c r="X63" i="31"/>
  <c r="Y63" i="31"/>
  <c r="Z63" i="31"/>
  <c r="AA63" i="31"/>
  <c r="AC63" i="31"/>
  <c r="AD63" i="31"/>
  <c r="AE63" i="31"/>
  <c r="J64" i="31"/>
  <c r="K64" i="31"/>
  <c r="L64" i="31"/>
  <c r="M64" i="31"/>
  <c r="N64" i="31"/>
  <c r="O64" i="31"/>
  <c r="P64" i="31"/>
  <c r="Q64" i="31"/>
  <c r="R64" i="31"/>
  <c r="S64" i="31"/>
  <c r="T64" i="31"/>
  <c r="V64" i="31"/>
  <c r="W64" i="31"/>
  <c r="X64" i="31"/>
  <c r="Y64" i="31"/>
  <c r="Z64" i="31"/>
  <c r="AA64" i="31"/>
  <c r="AC64" i="31"/>
  <c r="AD64" i="31"/>
  <c r="AE64" i="31"/>
  <c r="J65" i="31"/>
  <c r="K65" i="31"/>
  <c r="L65" i="31"/>
  <c r="M65" i="31"/>
  <c r="N65" i="31"/>
  <c r="O65" i="31"/>
  <c r="P65" i="31"/>
  <c r="Q65" i="31"/>
  <c r="R65" i="31"/>
  <c r="S65" i="31"/>
  <c r="T65" i="31"/>
  <c r="V65" i="31"/>
  <c r="W65" i="31"/>
  <c r="X65" i="31"/>
  <c r="Y65" i="31"/>
  <c r="Z65" i="31"/>
  <c r="AA65" i="31"/>
  <c r="AC65" i="31"/>
  <c r="AD65" i="31"/>
  <c r="AE65" i="31"/>
  <c r="J66" i="31"/>
  <c r="K66" i="31"/>
  <c r="L66" i="31"/>
  <c r="M66" i="31"/>
  <c r="N66" i="31"/>
  <c r="O66" i="31"/>
  <c r="P66" i="31"/>
  <c r="Q66" i="31"/>
  <c r="R66" i="31"/>
  <c r="S66" i="31"/>
  <c r="T66" i="31"/>
  <c r="V66" i="31"/>
  <c r="W66" i="31"/>
  <c r="X66" i="31"/>
  <c r="Y66" i="31"/>
  <c r="Z66" i="31"/>
  <c r="AA66" i="31"/>
  <c r="AC66" i="31"/>
  <c r="AD66" i="31"/>
  <c r="AE66" i="31"/>
  <c r="J67" i="31"/>
  <c r="K67" i="31"/>
  <c r="L67" i="31"/>
  <c r="M67" i="31"/>
  <c r="N67" i="31"/>
  <c r="O67" i="31"/>
  <c r="P67" i="31"/>
  <c r="Q67" i="31"/>
  <c r="R67" i="31"/>
  <c r="S67" i="31"/>
  <c r="T67" i="31"/>
  <c r="V67" i="31"/>
  <c r="W67" i="31"/>
  <c r="X67" i="31"/>
  <c r="Y67" i="31"/>
  <c r="Z67" i="31"/>
  <c r="AA67" i="31"/>
  <c r="AC67" i="31"/>
  <c r="AD67" i="31"/>
  <c r="AE67" i="31"/>
  <c r="J68" i="31"/>
  <c r="K68" i="31"/>
  <c r="L68" i="31"/>
  <c r="M68" i="31"/>
  <c r="N68" i="31"/>
  <c r="O68" i="31"/>
  <c r="P68" i="31"/>
  <c r="Q68" i="31"/>
  <c r="R68" i="31"/>
  <c r="S68" i="31"/>
  <c r="T68" i="31"/>
  <c r="V68" i="31"/>
  <c r="W68" i="31"/>
  <c r="X68" i="31"/>
  <c r="Y68" i="31"/>
  <c r="Z68" i="31"/>
  <c r="AA68" i="31"/>
  <c r="AC68" i="31"/>
  <c r="AD68" i="31"/>
  <c r="AE68" i="31"/>
  <c r="J69" i="31"/>
  <c r="K69" i="31"/>
  <c r="L69" i="31"/>
  <c r="M69" i="31"/>
  <c r="N69" i="31"/>
  <c r="O69" i="31"/>
  <c r="P69" i="31"/>
  <c r="Q69" i="31"/>
  <c r="R69" i="31"/>
  <c r="S69" i="31"/>
  <c r="T69" i="31"/>
  <c r="V69" i="31"/>
  <c r="W69" i="31"/>
  <c r="X69" i="31"/>
  <c r="Y69" i="31"/>
  <c r="Z69" i="31"/>
  <c r="AA69" i="31"/>
  <c r="AC69" i="31"/>
  <c r="AD69" i="31"/>
  <c r="AE69" i="31"/>
  <c r="J70" i="31"/>
  <c r="K70" i="31"/>
  <c r="L70" i="31"/>
  <c r="M70" i="31"/>
  <c r="N70" i="31"/>
  <c r="O70" i="31"/>
  <c r="P70" i="31"/>
  <c r="Q70" i="31"/>
  <c r="R70" i="31"/>
  <c r="S70" i="31"/>
  <c r="T70" i="31"/>
  <c r="V70" i="31"/>
  <c r="W70" i="31"/>
  <c r="X70" i="31"/>
  <c r="Y70" i="31"/>
  <c r="Z70" i="31"/>
  <c r="AA70" i="31"/>
  <c r="AC70" i="31"/>
  <c r="AD70" i="31"/>
  <c r="AE70" i="31"/>
  <c r="J71" i="31"/>
  <c r="K71" i="31"/>
  <c r="L71" i="31"/>
  <c r="M71" i="31"/>
  <c r="N71" i="31"/>
  <c r="O71" i="31"/>
  <c r="P71" i="31"/>
  <c r="Q71" i="31"/>
  <c r="R71" i="31"/>
  <c r="S71" i="31"/>
  <c r="T71" i="31"/>
  <c r="V71" i="31"/>
  <c r="W71" i="31"/>
  <c r="X71" i="31"/>
  <c r="Y71" i="31"/>
  <c r="Z71" i="31"/>
  <c r="AA71" i="31"/>
  <c r="AC71" i="31"/>
  <c r="AD71" i="31"/>
  <c r="AE71" i="31"/>
  <c r="J72" i="31"/>
  <c r="K72" i="31"/>
  <c r="L72" i="31"/>
  <c r="M72" i="31"/>
  <c r="N72" i="31"/>
  <c r="O72" i="31"/>
  <c r="P72" i="31"/>
  <c r="Q72" i="31"/>
  <c r="R72" i="31"/>
  <c r="S72" i="31"/>
  <c r="T72" i="31"/>
  <c r="V72" i="31"/>
  <c r="W72" i="31"/>
  <c r="X72" i="31"/>
  <c r="Y72" i="31"/>
  <c r="Z72" i="31"/>
  <c r="AA72" i="31"/>
  <c r="AC72" i="31"/>
  <c r="AD72" i="31"/>
  <c r="AE72" i="31"/>
  <c r="J73" i="31"/>
  <c r="K73" i="31"/>
  <c r="L73" i="31"/>
  <c r="M73" i="31"/>
  <c r="N73" i="31"/>
  <c r="O73" i="31"/>
  <c r="P73" i="31"/>
  <c r="Q73" i="31"/>
  <c r="R73" i="31"/>
  <c r="S73" i="31"/>
  <c r="T73" i="31"/>
  <c r="V73" i="31"/>
  <c r="W73" i="31"/>
  <c r="X73" i="31"/>
  <c r="Y73" i="31"/>
  <c r="Z73" i="31"/>
  <c r="AA73" i="31"/>
  <c r="AC73" i="31"/>
  <c r="AD73" i="31"/>
  <c r="AE73" i="31"/>
  <c r="J74" i="31"/>
  <c r="K74" i="31"/>
  <c r="L74" i="31"/>
  <c r="M74" i="31"/>
  <c r="N74" i="31"/>
  <c r="O74" i="31"/>
  <c r="P74" i="31"/>
  <c r="Q74" i="31"/>
  <c r="R74" i="31"/>
  <c r="S74" i="31"/>
  <c r="T74" i="31"/>
  <c r="V74" i="31"/>
  <c r="W74" i="31"/>
  <c r="X74" i="31"/>
  <c r="Y74" i="31"/>
  <c r="Z74" i="31"/>
  <c r="AA74" i="31"/>
  <c r="AC74" i="31"/>
  <c r="AD74" i="31"/>
  <c r="AE74" i="31"/>
  <c r="J75" i="31"/>
  <c r="K75" i="31"/>
  <c r="L75" i="31"/>
  <c r="M75" i="31"/>
  <c r="N75" i="31"/>
  <c r="O75" i="31"/>
  <c r="P75" i="31"/>
  <c r="Q75" i="31"/>
  <c r="R75" i="31"/>
  <c r="S75" i="31"/>
  <c r="T75" i="31"/>
  <c r="V75" i="31"/>
  <c r="W75" i="31"/>
  <c r="X75" i="31"/>
  <c r="Y75" i="31"/>
  <c r="Z75" i="31"/>
  <c r="AA75" i="31"/>
  <c r="AC75" i="31"/>
  <c r="AD75" i="31"/>
  <c r="AE75" i="31"/>
  <c r="J76" i="31"/>
  <c r="K76" i="31"/>
  <c r="L76" i="31"/>
  <c r="M76" i="31"/>
  <c r="N76" i="31"/>
  <c r="O76" i="31"/>
  <c r="P76" i="31"/>
  <c r="Q76" i="31"/>
  <c r="R76" i="31"/>
  <c r="S76" i="31"/>
  <c r="T76" i="31"/>
  <c r="V76" i="31"/>
  <c r="W76" i="31"/>
  <c r="X76" i="31"/>
  <c r="Y76" i="31"/>
  <c r="Z76" i="31"/>
  <c r="AA76" i="31"/>
  <c r="AC76" i="31"/>
  <c r="AD76" i="31"/>
  <c r="AE76" i="31"/>
  <c r="J77" i="31"/>
  <c r="K77" i="31"/>
  <c r="L77" i="31"/>
  <c r="M77" i="31"/>
  <c r="N77" i="31"/>
  <c r="O77" i="31"/>
  <c r="P77" i="31"/>
  <c r="Q77" i="31"/>
  <c r="R77" i="31"/>
  <c r="S77" i="31"/>
  <c r="T77" i="31"/>
  <c r="V77" i="31"/>
  <c r="W77" i="31"/>
  <c r="X77" i="31"/>
  <c r="Y77" i="31"/>
  <c r="Z77" i="31"/>
  <c r="AA77" i="31"/>
  <c r="AC77" i="31"/>
  <c r="AD77" i="31"/>
  <c r="AE77" i="31"/>
  <c r="J78" i="31"/>
  <c r="K78" i="31"/>
  <c r="L78" i="31"/>
  <c r="M78" i="31"/>
  <c r="N78" i="31"/>
  <c r="O78" i="31"/>
  <c r="P78" i="31"/>
  <c r="Q78" i="31"/>
  <c r="R78" i="31"/>
  <c r="S78" i="31"/>
  <c r="T78" i="31"/>
  <c r="V78" i="31"/>
  <c r="W78" i="31"/>
  <c r="X78" i="31"/>
  <c r="Y78" i="31"/>
  <c r="Z78" i="31"/>
  <c r="AA78" i="31"/>
  <c r="AC78" i="31"/>
  <c r="AD78" i="31"/>
  <c r="AE78" i="31"/>
  <c r="J79" i="31"/>
  <c r="K79" i="31"/>
  <c r="L79" i="31"/>
  <c r="M79" i="31"/>
  <c r="N79" i="31"/>
  <c r="O79" i="31"/>
  <c r="P79" i="31"/>
  <c r="Q79" i="31"/>
  <c r="R79" i="31"/>
  <c r="S79" i="31"/>
  <c r="T79" i="31"/>
  <c r="V79" i="31"/>
  <c r="W79" i="31"/>
  <c r="X79" i="31"/>
  <c r="Y79" i="31"/>
  <c r="Z79" i="31"/>
  <c r="AA79" i="31"/>
  <c r="AC79" i="31"/>
  <c r="AD79" i="31"/>
  <c r="AE79" i="31"/>
  <c r="J80" i="31"/>
  <c r="K80" i="31"/>
  <c r="L80" i="31"/>
  <c r="M80" i="31"/>
  <c r="N80" i="31"/>
  <c r="O80" i="31"/>
  <c r="P80" i="31"/>
  <c r="Q80" i="31"/>
  <c r="R80" i="31"/>
  <c r="S80" i="31"/>
  <c r="T80" i="31"/>
  <c r="V80" i="31"/>
  <c r="W80" i="31"/>
  <c r="X80" i="31"/>
  <c r="Y80" i="31"/>
  <c r="Z80" i="31"/>
  <c r="AA80" i="31"/>
  <c r="AC80" i="31"/>
  <c r="AD80" i="31"/>
  <c r="AE80" i="31"/>
  <c r="J81" i="31"/>
  <c r="K81" i="31"/>
  <c r="L81" i="31"/>
  <c r="M81" i="31"/>
  <c r="N81" i="31"/>
  <c r="O81" i="31"/>
  <c r="P81" i="31"/>
  <c r="Q81" i="31"/>
  <c r="R81" i="31"/>
  <c r="S81" i="31"/>
  <c r="T81" i="31"/>
  <c r="V81" i="31"/>
  <c r="W81" i="31"/>
  <c r="X81" i="31"/>
  <c r="Y81" i="31"/>
  <c r="Z81" i="31"/>
  <c r="AA81" i="31"/>
  <c r="AC81" i="31"/>
  <c r="AD81" i="31"/>
  <c r="AE81" i="31"/>
  <c r="J82" i="31"/>
  <c r="K82" i="31"/>
  <c r="L82" i="31"/>
  <c r="M82" i="31"/>
  <c r="N82" i="31"/>
  <c r="O82" i="31"/>
  <c r="P82" i="31"/>
  <c r="Q82" i="31"/>
  <c r="R82" i="31"/>
  <c r="S82" i="31"/>
  <c r="T82" i="31"/>
  <c r="V82" i="31"/>
  <c r="W82" i="31"/>
  <c r="X82" i="31"/>
  <c r="Y82" i="31"/>
  <c r="Z82" i="31"/>
  <c r="AA82" i="31"/>
  <c r="AC82" i="31"/>
  <c r="AD82" i="31"/>
  <c r="AE82" i="31"/>
  <c r="J83" i="31"/>
  <c r="K83" i="31"/>
  <c r="L83" i="31"/>
  <c r="M83" i="31"/>
  <c r="N83" i="31"/>
  <c r="O83" i="31"/>
  <c r="P83" i="31"/>
  <c r="Q83" i="31"/>
  <c r="R83" i="31"/>
  <c r="S83" i="31"/>
  <c r="T83" i="31"/>
  <c r="V83" i="31"/>
  <c r="W83" i="31"/>
  <c r="X83" i="31"/>
  <c r="Y83" i="31"/>
  <c r="Z83" i="31"/>
  <c r="AA83" i="31"/>
  <c r="AC83" i="31"/>
  <c r="AD83" i="31"/>
  <c r="AE83" i="31"/>
  <c r="J84" i="31"/>
  <c r="K84" i="31"/>
  <c r="L84" i="31"/>
  <c r="M84" i="31"/>
  <c r="N84" i="31"/>
  <c r="O84" i="31"/>
  <c r="P84" i="31"/>
  <c r="Q84" i="31"/>
  <c r="R84" i="31"/>
  <c r="S84" i="31"/>
  <c r="T84" i="31"/>
  <c r="V84" i="31"/>
  <c r="W84" i="31"/>
  <c r="X84" i="31"/>
  <c r="Y84" i="31"/>
  <c r="Z84" i="31"/>
  <c r="AA84" i="31"/>
  <c r="AC84" i="31"/>
  <c r="AD84" i="31"/>
  <c r="AE84" i="31"/>
  <c r="J85" i="31"/>
  <c r="K85" i="31"/>
  <c r="L85" i="31"/>
  <c r="M85" i="31"/>
  <c r="N85" i="31"/>
  <c r="O85" i="31"/>
  <c r="P85" i="31"/>
  <c r="Q85" i="31"/>
  <c r="R85" i="31"/>
  <c r="S85" i="31"/>
  <c r="T85" i="31"/>
  <c r="V85" i="31"/>
  <c r="W85" i="31"/>
  <c r="X85" i="31"/>
  <c r="Y85" i="31"/>
  <c r="Z85" i="31"/>
  <c r="AA85" i="31"/>
  <c r="AC85" i="31"/>
  <c r="AD85" i="31"/>
  <c r="AE85" i="31"/>
  <c r="J86" i="31"/>
  <c r="K86" i="31"/>
  <c r="L86" i="31"/>
  <c r="M86" i="31"/>
  <c r="N86" i="31"/>
  <c r="O86" i="31"/>
  <c r="P86" i="31"/>
  <c r="Q86" i="31"/>
  <c r="R86" i="31"/>
  <c r="S86" i="31"/>
  <c r="T86" i="31"/>
  <c r="V86" i="31"/>
  <c r="W86" i="31"/>
  <c r="X86" i="31"/>
  <c r="Y86" i="31"/>
  <c r="Z86" i="31"/>
  <c r="AA86" i="31"/>
  <c r="AC86" i="31"/>
  <c r="AD86" i="31"/>
  <c r="AE86" i="31"/>
  <c r="J87" i="31"/>
  <c r="K87" i="31"/>
  <c r="L87" i="31"/>
  <c r="M87" i="31"/>
  <c r="N87" i="31"/>
  <c r="O87" i="31"/>
  <c r="P87" i="31"/>
  <c r="Q87" i="31"/>
  <c r="R87" i="31"/>
  <c r="S87" i="31"/>
  <c r="T87" i="31"/>
  <c r="V87" i="31"/>
  <c r="W87" i="31"/>
  <c r="X87" i="31"/>
  <c r="Y87" i="31"/>
  <c r="Z87" i="31"/>
  <c r="AA87" i="31"/>
  <c r="AC87" i="31"/>
  <c r="AD87" i="31"/>
  <c r="AE87" i="31"/>
  <c r="F88" i="31"/>
  <c r="J88" i="31"/>
  <c r="K88" i="31"/>
  <c r="L88" i="31"/>
  <c r="M88" i="31"/>
  <c r="N88" i="31"/>
  <c r="O88" i="31"/>
  <c r="P88" i="31"/>
  <c r="Q88" i="31"/>
  <c r="R88" i="31"/>
  <c r="S88" i="31"/>
  <c r="T88" i="31"/>
  <c r="U88" i="31"/>
  <c r="V88" i="31"/>
  <c r="W88" i="31"/>
  <c r="X88" i="31"/>
  <c r="Y88" i="31"/>
  <c r="Z88" i="31"/>
  <c r="AA88" i="31"/>
  <c r="AB88" i="31"/>
  <c r="AC88" i="31"/>
  <c r="AD88" i="31"/>
  <c r="AE88" i="31"/>
  <c r="F89" i="31"/>
  <c r="J89" i="31"/>
  <c r="K89" i="31"/>
  <c r="L89" i="31"/>
  <c r="M89" i="31"/>
  <c r="N89" i="31"/>
  <c r="O89" i="31"/>
  <c r="P89" i="31"/>
  <c r="Q89" i="31"/>
  <c r="R89" i="31"/>
  <c r="S89" i="31"/>
  <c r="T89" i="31"/>
  <c r="U89" i="31"/>
  <c r="V89" i="31"/>
  <c r="W89" i="31"/>
  <c r="X89" i="31"/>
  <c r="Y89" i="31"/>
  <c r="Z89" i="31"/>
  <c r="AA89" i="31"/>
  <c r="AB89" i="31"/>
  <c r="AC89" i="31"/>
  <c r="AD89" i="31"/>
  <c r="AE89" i="31"/>
  <c r="F90" i="31"/>
  <c r="J90" i="31"/>
  <c r="K90" i="31"/>
  <c r="L90" i="31"/>
  <c r="M90" i="31"/>
  <c r="N90" i="31"/>
  <c r="O90" i="31"/>
  <c r="P90" i="31"/>
  <c r="Q90" i="31"/>
  <c r="R90" i="31"/>
  <c r="S90" i="31"/>
  <c r="T90" i="31"/>
  <c r="U90" i="31"/>
  <c r="V90" i="31"/>
  <c r="W90" i="31"/>
  <c r="X90" i="31"/>
  <c r="Y90" i="31"/>
  <c r="Z90" i="31"/>
  <c r="AA90" i="31"/>
  <c r="AB90" i="31"/>
  <c r="AC90" i="31"/>
  <c r="AD90" i="31"/>
  <c r="AE90" i="31"/>
  <c r="F91" i="31"/>
  <c r="J91" i="31"/>
  <c r="K91" i="31"/>
  <c r="L91" i="31"/>
  <c r="M91" i="31"/>
  <c r="N91" i="31"/>
  <c r="O91" i="31"/>
  <c r="P91" i="31"/>
  <c r="Q91" i="31"/>
  <c r="R91" i="31"/>
  <c r="S91" i="31"/>
  <c r="T91" i="31"/>
  <c r="U91" i="31"/>
  <c r="V91" i="31"/>
  <c r="W91" i="31"/>
  <c r="X91" i="31"/>
  <c r="Y91" i="31"/>
  <c r="Z91" i="31"/>
  <c r="AA91" i="31"/>
  <c r="AB91" i="31"/>
  <c r="AC91" i="31"/>
  <c r="AD91" i="31"/>
  <c r="AE91" i="31"/>
  <c r="AA20" i="31"/>
  <c r="AB20" i="31"/>
  <c r="AB20" i="45" s="1"/>
  <c r="AC20" i="31"/>
  <c r="AD20" i="31"/>
  <c r="AE20" i="31"/>
  <c r="AD101" i="3"/>
  <c r="AE101" i="3"/>
  <c r="AD27" i="3"/>
  <c r="AJ28" i="3" s="1"/>
  <c r="AE27" i="3"/>
  <c r="S20" i="31"/>
  <c r="T20" i="31"/>
  <c r="V20" i="31"/>
  <c r="W20" i="31"/>
  <c r="W20" i="45" s="1"/>
  <c r="X20" i="31"/>
  <c r="Y20" i="31"/>
  <c r="Z20" i="31"/>
  <c r="R20" i="31"/>
  <c r="Y101" i="3"/>
  <c r="Z101" i="3"/>
  <c r="AA101" i="3"/>
  <c r="AB101" i="3"/>
  <c r="Y27" i="3"/>
  <c r="Z27" i="3"/>
  <c r="U101" i="3"/>
  <c r="T27" i="3"/>
  <c r="U27" i="3"/>
  <c r="P20" i="31"/>
  <c r="Q20" i="31"/>
  <c r="N20" i="31"/>
  <c r="O20" i="31"/>
  <c r="M20" i="31"/>
  <c r="L20" i="31"/>
  <c r="K20" i="31"/>
  <c r="U113" i="3" l="1"/>
  <c r="AD113" i="3"/>
  <c r="Y113" i="3"/>
  <c r="AE113" i="3"/>
  <c r="Z113" i="3"/>
  <c r="C9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63" i="31"/>
  <c r="B64" i="31"/>
  <c r="B65" i="31"/>
  <c r="B66" i="31"/>
  <c r="B67" i="31"/>
  <c r="B68" i="31"/>
  <c r="B69" i="31"/>
  <c r="B70" i="31"/>
  <c r="B71" i="31"/>
  <c r="B72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22" i="31"/>
  <c r="B24" i="31"/>
  <c r="B26" i="31"/>
  <c r="B27" i="31"/>
  <c r="B20" i="31"/>
  <c r="C34" i="3"/>
  <c r="C32" i="3"/>
  <c r="C30" i="3"/>
  <c r="C21" i="31"/>
  <c r="C20" i="31"/>
  <c r="E109" i="3"/>
  <c r="H100" i="3"/>
  <c r="H99" i="3"/>
  <c r="H98" i="3"/>
  <c r="H97" i="3"/>
  <c r="H40" i="3"/>
  <c r="H39" i="3"/>
  <c r="H38" i="3"/>
  <c r="H37" i="3"/>
  <c r="J101" i="3"/>
  <c r="L101" i="3"/>
  <c r="M101" i="3"/>
  <c r="N101" i="3"/>
  <c r="O101" i="3"/>
  <c r="P101" i="3"/>
  <c r="Q101" i="3"/>
  <c r="R101" i="3"/>
  <c r="S101" i="3"/>
  <c r="T101" i="3"/>
  <c r="T113" i="3" s="1"/>
  <c r="W101" i="3"/>
  <c r="AF101" i="3"/>
  <c r="B21" i="31" l="1"/>
  <c r="B21" i="45"/>
  <c r="B23" i="31"/>
  <c r="B23" i="45"/>
  <c r="B25" i="31"/>
  <c r="B25" i="45"/>
  <c r="L27" i="3"/>
  <c r="L113" i="3" s="1"/>
  <c r="M27" i="3"/>
  <c r="M113" i="3" s="1"/>
  <c r="N27" i="3"/>
  <c r="N113" i="3" s="1"/>
  <c r="O27" i="3"/>
  <c r="O113" i="3" s="1"/>
  <c r="P27" i="3"/>
  <c r="P113" i="3" s="1"/>
  <c r="Q27" i="3"/>
  <c r="Q113" i="3" s="1"/>
  <c r="AG27" i="3"/>
  <c r="B36" i="35"/>
  <c r="J36" i="35"/>
  <c r="L36" i="35"/>
  <c r="F36" i="35"/>
  <c r="H36" i="35"/>
  <c r="D36" i="35"/>
  <c r="E92" i="31"/>
  <c r="B108" i="31" s="1"/>
  <c r="AF108" i="31"/>
  <c r="AG92" i="31"/>
  <c r="AE108" i="31" s="1"/>
  <c r="AF92" i="31"/>
  <c r="AD108" i="31" s="1"/>
  <c r="AE92" i="31"/>
  <c r="AC108" i="31" s="1"/>
  <c r="AD92" i="31"/>
  <c r="AB108" i="31" s="1"/>
  <c r="AC92" i="31"/>
  <c r="AA108" i="31" s="1"/>
  <c r="AA92" i="31"/>
  <c r="Y108" i="31" s="1"/>
  <c r="Z92" i="31"/>
  <c r="X108" i="31" s="1"/>
  <c r="Y92" i="31"/>
  <c r="W108" i="31" s="1"/>
  <c r="X92" i="31"/>
  <c r="V108" i="31" s="1"/>
  <c r="V92" i="31"/>
  <c r="T108" i="31" s="1"/>
  <c r="T92" i="31"/>
  <c r="R108" i="31" s="1"/>
  <c r="S92" i="31"/>
  <c r="Q108" i="31" s="1"/>
  <c r="R92" i="31"/>
  <c r="P108" i="31" s="1"/>
  <c r="Q92" i="31"/>
  <c r="O108" i="31" s="1"/>
  <c r="P92" i="31"/>
  <c r="N108" i="31" s="1"/>
  <c r="O92" i="31"/>
  <c r="M108" i="31" s="1"/>
  <c r="N92" i="31"/>
  <c r="L108" i="31" s="1"/>
  <c r="M92" i="31"/>
  <c r="K108" i="31" s="1"/>
  <c r="L92" i="31"/>
  <c r="J108" i="31" s="1"/>
  <c r="K92" i="31"/>
  <c r="I108" i="31" s="1"/>
  <c r="I92" i="31"/>
  <c r="F108" i="31" s="1"/>
  <c r="H92" i="31"/>
  <c r="E108" i="31" s="1"/>
  <c r="G92" i="31"/>
  <c r="D108" i="31" s="1"/>
  <c r="AJ30" i="3" l="1"/>
  <c r="AA27" i="3"/>
  <c r="AA113" i="3" s="1"/>
  <c r="R27" i="3"/>
  <c r="AB27" i="3"/>
  <c r="AB113" i="3" s="1"/>
  <c r="S27" i="3"/>
  <c r="S113" i="3" s="1"/>
  <c r="AC27" i="3"/>
  <c r="AJ27" i="3" s="1"/>
  <c r="W27" i="3"/>
  <c r="W113" i="3" s="1"/>
  <c r="AF27" i="3"/>
  <c r="AF113" i="3" s="1"/>
  <c r="AJ29" i="3" l="1"/>
  <c r="AJ31" i="3" s="1"/>
  <c r="N28" i="14" s="1"/>
  <c r="R113" i="3"/>
  <c r="J18" i="3"/>
  <c r="J27" i="3" s="1"/>
  <c r="J113" i="3" s="1"/>
  <c r="E99" i="3"/>
  <c r="E95" i="3"/>
  <c r="I95" i="3" s="1"/>
  <c r="E100" i="3"/>
  <c r="E98" i="3"/>
  <c r="E97" i="3"/>
  <c r="E96" i="3"/>
  <c r="I96" i="3" s="1"/>
  <c r="E94" i="3"/>
  <c r="I94" i="3" s="1"/>
  <c r="V94" i="3" s="1"/>
  <c r="E92" i="3"/>
  <c r="I92" i="3" s="1"/>
  <c r="V92" i="3" s="1"/>
  <c r="E90" i="3"/>
  <c r="I90" i="3" s="1"/>
  <c r="E93" i="3"/>
  <c r="I93" i="3" s="1"/>
  <c r="V93" i="3" s="1"/>
  <c r="E91" i="3"/>
  <c r="I91" i="3" s="1"/>
  <c r="V91" i="3" s="1"/>
  <c r="E85" i="3"/>
  <c r="I85" i="3" s="1"/>
  <c r="V85" i="3" s="1"/>
  <c r="E88" i="3"/>
  <c r="I88" i="3" s="1"/>
  <c r="V88" i="3" s="1"/>
  <c r="E87" i="3"/>
  <c r="I87" i="3" s="1"/>
  <c r="V87" i="3" s="1"/>
  <c r="E86" i="3"/>
  <c r="I86" i="3" s="1"/>
  <c r="V86" i="3" s="1"/>
  <c r="E84" i="3"/>
  <c r="I84" i="3" s="1"/>
  <c r="E83" i="3"/>
  <c r="I83" i="3" s="1"/>
  <c r="E80" i="3"/>
  <c r="I80" i="3" s="1"/>
  <c r="V80" i="3" s="1"/>
  <c r="E82" i="3"/>
  <c r="I82" i="3" s="1"/>
  <c r="V82" i="3" s="1"/>
  <c r="E81" i="3"/>
  <c r="I81" i="3" s="1"/>
  <c r="V81" i="3" s="1"/>
  <c r="E79" i="3"/>
  <c r="I79" i="3" s="1"/>
  <c r="V79" i="3" s="1"/>
  <c r="E78" i="3"/>
  <c r="I78" i="3" s="1"/>
  <c r="V78" i="3" s="1"/>
  <c r="E77" i="3"/>
  <c r="I77" i="3" s="1"/>
  <c r="V77" i="3" s="1"/>
  <c r="E75" i="3"/>
  <c r="I75" i="3" s="1"/>
  <c r="V75" i="3" s="1"/>
  <c r="E71" i="3"/>
  <c r="I71" i="3" s="1"/>
  <c r="V71" i="3" s="1"/>
  <c r="E76" i="3"/>
  <c r="I76" i="3" s="1"/>
  <c r="V76" i="3" s="1"/>
  <c r="E74" i="3"/>
  <c r="I74" i="3" s="1"/>
  <c r="V74" i="3" s="1"/>
  <c r="E73" i="3"/>
  <c r="I73" i="3" s="1"/>
  <c r="V73" i="3" s="1"/>
  <c r="E72" i="3"/>
  <c r="I72" i="3" s="1"/>
  <c r="V72" i="3" s="1"/>
  <c r="E70" i="3"/>
  <c r="I70" i="3" s="1"/>
  <c r="V70" i="3" s="1"/>
  <c r="E66" i="3"/>
  <c r="I66" i="3" s="1"/>
  <c r="V66" i="3" s="1"/>
  <c r="E69" i="3"/>
  <c r="I69" i="3" s="1"/>
  <c r="V69" i="3" s="1"/>
  <c r="E68" i="3"/>
  <c r="I68" i="3" s="1"/>
  <c r="V68" i="3" s="1"/>
  <c r="E67" i="3"/>
  <c r="I67" i="3" s="1"/>
  <c r="V67" i="3" s="1"/>
  <c r="E61" i="3"/>
  <c r="I61" i="3" s="1"/>
  <c r="V61" i="3" s="1"/>
  <c r="E63" i="3"/>
  <c r="I63" i="3" s="1"/>
  <c r="V63" i="3" s="1"/>
  <c r="E62" i="3"/>
  <c r="I62" i="3" s="1"/>
  <c r="V62" i="3" s="1"/>
  <c r="E60" i="3"/>
  <c r="I60" i="3" s="1"/>
  <c r="V60" i="3" s="1"/>
  <c r="E59" i="3"/>
  <c r="I59" i="3" s="1"/>
  <c r="V59" i="3" s="1"/>
  <c r="E56" i="3"/>
  <c r="I56" i="3" s="1"/>
  <c r="V56" i="3" s="1"/>
  <c r="E58" i="3"/>
  <c r="I58" i="3" s="1"/>
  <c r="V58" i="3" s="1"/>
  <c r="E57" i="3"/>
  <c r="I57" i="3" s="1"/>
  <c r="V57" i="3" s="1"/>
  <c r="E54" i="3"/>
  <c r="I54" i="3" s="1"/>
  <c r="V54" i="3" s="1"/>
  <c r="E53" i="3"/>
  <c r="I53" i="3" s="1"/>
  <c r="V53" i="3" s="1"/>
  <c r="E51" i="3"/>
  <c r="I51" i="3" s="1"/>
  <c r="V51" i="3" s="1"/>
  <c r="E47" i="3"/>
  <c r="G47" i="3" s="1"/>
  <c r="E52" i="3"/>
  <c r="I52" i="3" s="1"/>
  <c r="V52" i="3" s="1"/>
  <c r="E50" i="3"/>
  <c r="I50" i="3" s="1"/>
  <c r="V50" i="3" s="1"/>
  <c r="E49" i="3"/>
  <c r="I49" i="3" s="1"/>
  <c r="V49" i="3" s="1"/>
  <c r="E46" i="3"/>
  <c r="I46" i="3" s="1"/>
  <c r="V46" i="3" s="1"/>
  <c r="E42" i="3"/>
  <c r="E44" i="3"/>
  <c r="I44" i="3" s="1"/>
  <c r="E43" i="3"/>
  <c r="I43" i="3" s="1"/>
  <c r="E40" i="3"/>
  <c r="E39" i="3"/>
  <c r="E38" i="3"/>
  <c r="E35" i="3"/>
  <c r="I35" i="3" s="1"/>
  <c r="E32" i="3"/>
  <c r="I32" i="3" s="1"/>
  <c r="E34" i="3"/>
  <c r="I34" i="3" s="1"/>
  <c r="E31" i="3"/>
  <c r="I31" i="3" s="1"/>
  <c r="E30" i="3"/>
  <c r="I30" i="3" s="1"/>
  <c r="V30" i="3" s="1"/>
  <c r="AI113" i="3"/>
  <c r="U72" i="45" l="1"/>
  <c r="U72" i="31"/>
  <c r="F75" i="31"/>
  <c r="F75" i="45" s="1"/>
  <c r="V84" i="3"/>
  <c r="U76" i="45"/>
  <c r="U76" i="31"/>
  <c r="U83" i="45"/>
  <c r="U83" i="31"/>
  <c r="F25" i="31"/>
  <c r="V34" i="3"/>
  <c r="U43" i="45"/>
  <c r="U43" i="31"/>
  <c r="U45" i="45"/>
  <c r="U45" i="31"/>
  <c r="U50" i="45"/>
  <c r="U50" i="31"/>
  <c r="U52" i="45"/>
  <c r="U52" i="31"/>
  <c r="U57" i="45"/>
  <c r="U57" i="31"/>
  <c r="U65" i="45"/>
  <c r="U65" i="31"/>
  <c r="U68" i="45"/>
  <c r="U68" i="31"/>
  <c r="U73" i="45"/>
  <c r="U73" i="31"/>
  <c r="U77" i="45"/>
  <c r="U77" i="31"/>
  <c r="U82" i="45"/>
  <c r="U82" i="31"/>
  <c r="U85" i="45"/>
  <c r="U85" i="31"/>
  <c r="F26" i="31"/>
  <c r="F26" i="45" s="1"/>
  <c r="V35" i="3"/>
  <c r="F34" i="31"/>
  <c r="V43" i="3"/>
  <c r="U40" i="45"/>
  <c r="U40" i="31"/>
  <c r="U42" i="45"/>
  <c r="U42" i="31"/>
  <c r="U49" i="45"/>
  <c r="U49" i="31"/>
  <c r="U53" i="45"/>
  <c r="U53" i="31"/>
  <c r="U59" i="45"/>
  <c r="U59" i="31"/>
  <c r="U63" i="45"/>
  <c r="U63" i="31"/>
  <c r="U62" i="45"/>
  <c r="U62" i="31"/>
  <c r="U70" i="45"/>
  <c r="U70" i="31"/>
  <c r="F74" i="31"/>
  <c r="V83" i="3"/>
  <c r="U79" i="45"/>
  <c r="U79" i="31"/>
  <c r="F81" i="31"/>
  <c r="F81" i="45" s="1"/>
  <c r="V90" i="3"/>
  <c r="F22" i="31"/>
  <c r="F22" i="45" s="1"/>
  <c r="V31" i="3"/>
  <c r="F35" i="31"/>
  <c r="F35" i="45" s="1"/>
  <c r="V44" i="3"/>
  <c r="U41" i="45"/>
  <c r="U41" i="31"/>
  <c r="U44" i="45"/>
  <c r="U44" i="31"/>
  <c r="U47" i="45"/>
  <c r="U47" i="31"/>
  <c r="U54" i="45"/>
  <c r="U54" i="31"/>
  <c r="U60" i="45"/>
  <c r="U60" i="31"/>
  <c r="U64" i="45"/>
  <c r="U64" i="31"/>
  <c r="U66" i="45"/>
  <c r="U66" i="31"/>
  <c r="F23" i="31"/>
  <c r="F23" i="45" s="1"/>
  <c r="V32" i="3"/>
  <c r="U37" i="45"/>
  <c r="U37" i="31"/>
  <c r="U48" i="45"/>
  <c r="U48" i="31"/>
  <c r="U51" i="45"/>
  <c r="U51" i="31"/>
  <c r="U58" i="45"/>
  <c r="U58" i="31"/>
  <c r="U61" i="45"/>
  <c r="U61" i="31"/>
  <c r="U67" i="45"/>
  <c r="U67" i="31"/>
  <c r="U69" i="45"/>
  <c r="U69" i="31"/>
  <c r="U71" i="45"/>
  <c r="U71" i="31"/>
  <c r="U78" i="45"/>
  <c r="U78" i="31"/>
  <c r="U84" i="45"/>
  <c r="U84" i="31"/>
  <c r="F87" i="31"/>
  <c r="F87" i="45" s="1"/>
  <c r="V96" i="3"/>
  <c r="F86" i="31"/>
  <c r="F86" i="45" s="1"/>
  <c r="V95" i="3"/>
  <c r="F21" i="31"/>
  <c r="F21" i="45" s="1"/>
  <c r="F25" i="45"/>
  <c r="H34" i="3"/>
  <c r="H31" i="3"/>
  <c r="H32" i="3"/>
  <c r="I42" i="3"/>
  <c r="I47" i="3"/>
  <c r="F58" i="31"/>
  <c r="F58" i="45" s="1"/>
  <c r="H67" i="3"/>
  <c r="F78" i="31"/>
  <c r="F78" i="45" s="1"/>
  <c r="H87" i="3"/>
  <c r="F43" i="31"/>
  <c r="F43" i="45" s="1"/>
  <c r="H52" i="3"/>
  <c r="F45" i="31"/>
  <c r="F45" i="45" s="1"/>
  <c r="H54" i="3"/>
  <c r="F50" i="31"/>
  <c r="F50" i="45" s="1"/>
  <c r="H59" i="3"/>
  <c r="F52" i="31"/>
  <c r="F52" i="45" s="1"/>
  <c r="H61" i="3"/>
  <c r="F57" i="31"/>
  <c r="F57" i="45" s="1"/>
  <c r="H66" i="3"/>
  <c r="F65" i="31"/>
  <c r="F65" i="45" s="1"/>
  <c r="H74" i="3"/>
  <c r="F68" i="31"/>
  <c r="F68" i="45" s="1"/>
  <c r="H77" i="3"/>
  <c r="F73" i="31"/>
  <c r="F73" i="45" s="1"/>
  <c r="H82" i="3"/>
  <c r="F77" i="31"/>
  <c r="F77" i="45" s="1"/>
  <c r="H86" i="3"/>
  <c r="F82" i="31"/>
  <c r="F82" i="45" s="1"/>
  <c r="H91" i="3"/>
  <c r="F85" i="31"/>
  <c r="F85" i="45" s="1"/>
  <c r="H94" i="3"/>
  <c r="F37" i="31"/>
  <c r="F37" i="45" s="1"/>
  <c r="H46" i="3"/>
  <c r="F51" i="31"/>
  <c r="F51" i="45" s="1"/>
  <c r="H60" i="3"/>
  <c r="F61" i="31"/>
  <c r="F61" i="45" s="1"/>
  <c r="H70" i="3"/>
  <c r="F69" i="31"/>
  <c r="F69" i="45" s="1"/>
  <c r="H78" i="3"/>
  <c r="H96" i="3"/>
  <c r="H44" i="3"/>
  <c r="F41" i="31"/>
  <c r="F41" i="45" s="1"/>
  <c r="H50" i="3"/>
  <c r="F44" i="31"/>
  <c r="F44" i="45" s="1"/>
  <c r="H53" i="3"/>
  <c r="F47" i="31"/>
  <c r="F47" i="45" s="1"/>
  <c r="H56" i="3"/>
  <c r="F54" i="31"/>
  <c r="F54" i="45" s="1"/>
  <c r="H63" i="3"/>
  <c r="F60" i="31"/>
  <c r="F60" i="45" s="1"/>
  <c r="H69" i="3"/>
  <c r="F64" i="31"/>
  <c r="F64" i="45" s="1"/>
  <c r="H73" i="3"/>
  <c r="F66" i="31"/>
  <c r="F66" i="45" s="1"/>
  <c r="H75" i="3"/>
  <c r="F72" i="31"/>
  <c r="F72" i="45" s="1"/>
  <c r="H81" i="3"/>
  <c r="H84" i="3"/>
  <c r="F76" i="31"/>
  <c r="F76" i="45" s="1"/>
  <c r="H85" i="3"/>
  <c r="F83" i="31"/>
  <c r="F83" i="45" s="1"/>
  <c r="H92" i="3"/>
  <c r="F48" i="31"/>
  <c r="F48" i="45" s="1"/>
  <c r="H57" i="3"/>
  <c r="F67" i="31"/>
  <c r="F67" i="45" s="1"/>
  <c r="H76" i="3"/>
  <c r="F71" i="31"/>
  <c r="F71" i="45" s="1"/>
  <c r="H80" i="3"/>
  <c r="F84" i="31"/>
  <c r="F84" i="45" s="1"/>
  <c r="H93" i="3"/>
  <c r="H95" i="3"/>
  <c r="J21" i="45"/>
  <c r="H30" i="3"/>
  <c r="J26" i="31"/>
  <c r="J26" i="45" s="1"/>
  <c r="H35" i="3"/>
  <c r="F34" i="45"/>
  <c r="H43" i="3"/>
  <c r="F40" i="31"/>
  <c r="F40" i="45" s="1"/>
  <c r="H49" i="3"/>
  <c r="F42" i="31"/>
  <c r="F42" i="45" s="1"/>
  <c r="H51" i="3"/>
  <c r="F49" i="31"/>
  <c r="F49" i="45" s="1"/>
  <c r="H58" i="3"/>
  <c r="F53" i="31"/>
  <c r="F53" i="45" s="1"/>
  <c r="H62" i="3"/>
  <c r="F59" i="31"/>
  <c r="F59" i="45" s="1"/>
  <c r="H68" i="3"/>
  <c r="F63" i="31"/>
  <c r="F63" i="45" s="1"/>
  <c r="H72" i="3"/>
  <c r="F62" i="31"/>
  <c r="F62" i="45" s="1"/>
  <c r="H71" i="3"/>
  <c r="F70" i="31"/>
  <c r="F70" i="45" s="1"/>
  <c r="H79" i="3"/>
  <c r="F74" i="45"/>
  <c r="H83" i="3"/>
  <c r="F79" i="31"/>
  <c r="F79" i="45" s="1"/>
  <c r="H88" i="3"/>
  <c r="H90" i="3"/>
  <c r="H18" i="3"/>
  <c r="E37" i="3"/>
  <c r="E45" i="3"/>
  <c r="I45" i="3" s="1"/>
  <c r="E48" i="3"/>
  <c r="I48" i="3" s="1"/>
  <c r="V48" i="3" s="1"/>
  <c r="E55" i="3"/>
  <c r="I55" i="3" s="1"/>
  <c r="V55" i="3" s="1"/>
  <c r="E64" i="3"/>
  <c r="I64" i="3" s="1"/>
  <c r="V64" i="3" s="1"/>
  <c r="E36" i="3"/>
  <c r="I36" i="3" s="1"/>
  <c r="D17" i="12"/>
  <c r="H9" i="12"/>
  <c r="H12" i="12"/>
  <c r="G17" i="12"/>
  <c r="H10" i="12"/>
  <c r="H16" i="12"/>
  <c r="H13" i="12"/>
  <c r="H8" i="12"/>
  <c r="H6" i="12"/>
  <c r="H14" i="12"/>
  <c r="E29" i="3"/>
  <c r="I29" i="3" s="1"/>
  <c r="V29" i="3" s="1"/>
  <c r="E33" i="3"/>
  <c r="I33" i="3" s="1"/>
  <c r="E17" i="12"/>
  <c r="E41" i="3"/>
  <c r="I41" i="3" s="1"/>
  <c r="E65" i="3"/>
  <c r="I65" i="3" s="1"/>
  <c r="V65" i="3" s="1"/>
  <c r="I89" i="3"/>
  <c r="U46" i="45" l="1"/>
  <c r="U46" i="31"/>
  <c r="F33" i="31"/>
  <c r="F33" i="45" s="1"/>
  <c r="V42" i="3"/>
  <c r="U87" i="45"/>
  <c r="U87" i="31"/>
  <c r="U22" i="45"/>
  <c r="U22" i="31"/>
  <c r="U34" i="45"/>
  <c r="U34" i="31"/>
  <c r="U75" i="45"/>
  <c r="U75" i="31"/>
  <c r="F80" i="45"/>
  <c r="U80" i="31"/>
  <c r="F24" i="31"/>
  <c r="V33" i="3"/>
  <c r="U39" i="45"/>
  <c r="U39" i="31"/>
  <c r="U56" i="45"/>
  <c r="U56" i="31"/>
  <c r="F20" i="31"/>
  <c r="F27" i="31"/>
  <c r="F27" i="45" s="1"/>
  <c r="V36" i="3"/>
  <c r="F36" i="31"/>
  <c r="F36" i="45" s="1"/>
  <c r="V45" i="3"/>
  <c r="U86" i="45"/>
  <c r="U86" i="31"/>
  <c r="U23" i="45"/>
  <c r="U23" i="31"/>
  <c r="U35" i="45"/>
  <c r="U35" i="31"/>
  <c r="U81" i="31"/>
  <c r="U81" i="45"/>
  <c r="U74" i="45"/>
  <c r="U74" i="31"/>
  <c r="U26" i="45"/>
  <c r="U26" i="31"/>
  <c r="U25" i="45"/>
  <c r="U25" i="31"/>
  <c r="F32" i="31"/>
  <c r="F32" i="45" s="1"/>
  <c r="V41" i="3"/>
  <c r="U55" i="45"/>
  <c r="U55" i="31"/>
  <c r="H47" i="3"/>
  <c r="V47" i="3"/>
  <c r="U21" i="45"/>
  <c r="U21" i="31"/>
  <c r="F24" i="45"/>
  <c r="H33" i="3"/>
  <c r="H42" i="3"/>
  <c r="F29" i="3"/>
  <c r="J32" i="31"/>
  <c r="J32" i="45" s="1"/>
  <c r="AB38" i="31"/>
  <c r="AB38" i="45" s="1"/>
  <c r="G101" i="3"/>
  <c r="W32" i="31"/>
  <c r="F38" i="31"/>
  <c r="F38" i="45" s="1"/>
  <c r="AB70" i="31"/>
  <c r="AB70" i="45" s="1"/>
  <c r="AB62" i="31"/>
  <c r="AB62" i="45" s="1"/>
  <c r="AB86" i="31"/>
  <c r="AB86" i="45" s="1"/>
  <c r="AB48" i="31"/>
  <c r="AB48" i="45" s="1"/>
  <c r="AB72" i="31"/>
  <c r="AB72" i="45" s="1"/>
  <c r="AB54" i="31"/>
  <c r="AB54" i="45" s="1"/>
  <c r="AB35" i="31"/>
  <c r="AB35" i="45" s="1"/>
  <c r="AB51" i="31"/>
  <c r="AB51" i="45" s="1"/>
  <c r="AB77" i="31"/>
  <c r="AB77" i="45" s="1"/>
  <c r="AB57" i="31"/>
  <c r="AB57" i="45" s="1"/>
  <c r="AB43" i="31"/>
  <c r="AB43" i="45" s="1"/>
  <c r="F55" i="31"/>
  <c r="F55" i="45" s="1"/>
  <c r="H64" i="3"/>
  <c r="AB79" i="31"/>
  <c r="AB79" i="45" s="1"/>
  <c r="AB63" i="31"/>
  <c r="AB63" i="45" s="1"/>
  <c r="AB42" i="31"/>
  <c r="AB42" i="45" s="1"/>
  <c r="AB84" i="31"/>
  <c r="AB84" i="45" s="1"/>
  <c r="AB83" i="31"/>
  <c r="AB83" i="45" s="1"/>
  <c r="AB66" i="31"/>
  <c r="AB66" i="45" s="1"/>
  <c r="AB47" i="31"/>
  <c r="AB47" i="45" s="1"/>
  <c r="AB87" i="31"/>
  <c r="AB87" i="45" s="1"/>
  <c r="AB37" i="31"/>
  <c r="AB37" i="45" s="1"/>
  <c r="AB73" i="31"/>
  <c r="AB73" i="45" s="1"/>
  <c r="AB52" i="31"/>
  <c r="AB52" i="45" s="1"/>
  <c r="AB33" i="31"/>
  <c r="AB33" i="45" s="1"/>
  <c r="H89" i="3"/>
  <c r="F39" i="31"/>
  <c r="F39" i="45" s="1"/>
  <c r="H48" i="3"/>
  <c r="F46" i="31"/>
  <c r="F46" i="45" s="1"/>
  <c r="H55" i="3"/>
  <c r="AB81" i="31"/>
  <c r="AB81" i="45" s="1"/>
  <c r="AB49" i="31"/>
  <c r="AB49" i="45" s="1"/>
  <c r="F56" i="31"/>
  <c r="F56" i="45" s="1"/>
  <c r="H65" i="3"/>
  <c r="J27" i="31"/>
  <c r="J27" i="45" s="1"/>
  <c r="H36" i="3"/>
  <c r="H45" i="3"/>
  <c r="AB74" i="31"/>
  <c r="AB74" i="45" s="1"/>
  <c r="AB59" i="31"/>
  <c r="AB59" i="45" s="1"/>
  <c r="AB40" i="31"/>
  <c r="AB40" i="45" s="1"/>
  <c r="AB71" i="31"/>
  <c r="AB71" i="45" s="1"/>
  <c r="AB76" i="31"/>
  <c r="AB76" i="45" s="1"/>
  <c r="AB64" i="31"/>
  <c r="AB64" i="45" s="1"/>
  <c r="AB44" i="31"/>
  <c r="AB44" i="45" s="1"/>
  <c r="AB69" i="31"/>
  <c r="AB69" i="45" s="1"/>
  <c r="AB85" i="31"/>
  <c r="AB85" i="45" s="1"/>
  <c r="AB68" i="31"/>
  <c r="AB68" i="45" s="1"/>
  <c r="AB50" i="31"/>
  <c r="AB50" i="45" s="1"/>
  <c r="AB78" i="31"/>
  <c r="AB78" i="45" s="1"/>
  <c r="AB53" i="31"/>
  <c r="AB53" i="45" s="1"/>
  <c r="AB34" i="31"/>
  <c r="AB34" i="45" s="1"/>
  <c r="AB67" i="31"/>
  <c r="AB67" i="45" s="1"/>
  <c r="AB75" i="31"/>
  <c r="AB75" i="45" s="1"/>
  <c r="AB60" i="31"/>
  <c r="AB60" i="45" s="1"/>
  <c r="AB41" i="31"/>
  <c r="AB41" i="45" s="1"/>
  <c r="AB61" i="31"/>
  <c r="AB61" i="45" s="1"/>
  <c r="AB82" i="31"/>
  <c r="AB82" i="45" s="1"/>
  <c r="AB65" i="31"/>
  <c r="AB65" i="45" s="1"/>
  <c r="AB45" i="31"/>
  <c r="AB45" i="45" s="1"/>
  <c r="AB58" i="31"/>
  <c r="AB58" i="45" s="1"/>
  <c r="E101" i="3"/>
  <c r="H11" i="12"/>
  <c r="H5" i="12"/>
  <c r="F17" i="12"/>
  <c r="H15" i="12"/>
  <c r="H7" i="12"/>
  <c r="U27" i="45" l="1"/>
  <c r="U27" i="31"/>
  <c r="U24" i="45"/>
  <c r="U24" i="31"/>
  <c r="U33" i="31"/>
  <c r="U33" i="45"/>
  <c r="U38" i="45"/>
  <c r="U38" i="31"/>
  <c r="U32" i="31"/>
  <c r="U32" i="45"/>
  <c r="U36" i="45"/>
  <c r="U36" i="31"/>
  <c r="U80" i="45"/>
  <c r="U20" i="31"/>
  <c r="U20" i="45"/>
  <c r="F101" i="3"/>
  <c r="X101" i="3"/>
  <c r="W22" i="42" s="1"/>
  <c r="W25" i="42" s="1"/>
  <c r="W33" i="31"/>
  <c r="W33" i="45" s="1"/>
  <c r="W32" i="45"/>
  <c r="H41" i="3"/>
  <c r="AB36" i="31"/>
  <c r="AB36" i="45" s="1"/>
  <c r="AB56" i="31"/>
  <c r="AB56" i="45" s="1"/>
  <c r="AB80" i="31"/>
  <c r="AB80" i="45" s="1"/>
  <c r="AB39" i="31"/>
  <c r="AB39" i="45" s="1"/>
  <c r="AB55" i="31"/>
  <c r="AB55" i="45" s="1"/>
  <c r="AB32" i="31"/>
  <c r="AB32" i="45" s="1"/>
  <c r="AC101" i="3"/>
  <c r="AB46" i="31"/>
  <c r="AB46" i="45" s="1"/>
  <c r="H18" i="12"/>
  <c r="H17" i="12"/>
  <c r="W92" i="45" l="1"/>
  <c r="U108" i="45" s="1"/>
  <c r="W92" i="31"/>
  <c r="U108" i="31" s="1"/>
  <c r="AB92" i="45"/>
  <c r="Z108" i="45" s="1"/>
  <c r="AG101" i="3"/>
  <c r="AB92" i="31"/>
  <c r="Z108" i="31" s="1"/>
  <c r="AM22" i="42"/>
  <c r="AM25" i="42" s="1"/>
  <c r="AC113" i="3"/>
  <c r="X27" i="3"/>
  <c r="X113" i="3" s="1"/>
  <c r="AS25" i="41" l="1"/>
  <c r="AS27" i="41" s="1"/>
  <c r="AG113" i="3"/>
  <c r="I16" i="3" l="1"/>
  <c r="I16" i="41" s="1"/>
  <c r="H14" i="3"/>
  <c r="H16" i="3" s="1"/>
  <c r="I17" i="3" l="1"/>
  <c r="I21" i="41" s="1"/>
  <c r="H17" i="3" l="1"/>
  <c r="G5" i="9"/>
  <c r="E5" i="9"/>
  <c r="F12" i="9"/>
  <c r="F29" i="9" s="1"/>
  <c r="E12" i="9" l="1"/>
  <c r="E29" i="9"/>
  <c r="G29" i="9"/>
  <c r="G65" i="9" s="1"/>
  <c r="L8" i="38"/>
  <c r="L16" i="38" s="1"/>
  <c r="L42" i="38" s="1"/>
  <c r="R79" i="9" l="1"/>
  <c r="R82" i="9" s="1"/>
  <c r="R83" i="9" s="1"/>
  <c r="I67" i="9"/>
  <c r="K101" i="3" l="1"/>
  <c r="K113" i="3" s="1"/>
  <c r="J20" i="45"/>
  <c r="J92" i="45" s="1"/>
  <c r="H108" i="45" s="1"/>
  <c r="F92" i="31"/>
  <c r="C108" i="31" s="1"/>
  <c r="J92" i="31"/>
  <c r="H108" i="31" s="1"/>
  <c r="U92" i="31"/>
  <c r="S108" i="31" s="1"/>
  <c r="I101" i="3"/>
  <c r="H29" i="3"/>
  <c r="H101" i="3" s="1"/>
  <c r="U92" i="45" l="1"/>
  <c r="V101" i="3"/>
  <c r="I25" i="41"/>
  <c r="F20" i="45"/>
  <c r="F92" i="45" s="1"/>
  <c r="O25" i="41"/>
  <c r="O27" i="41" s="1"/>
  <c r="C108" i="45" l="1"/>
  <c r="AE8" i="52"/>
  <c r="S108" i="45"/>
  <c r="AB8" i="52"/>
  <c r="M22" i="42"/>
  <c r="M20" i="52" l="1"/>
  <c r="AE20" i="52" s="1"/>
  <c r="AE30" i="52" s="1"/>
  <c r="AE56" i="52"/>
  <c r="AE60" i="52" s="1"/>
  <c r="Y98" i="52" s="1"/>
  <c r="AE98" i="52" s="1"/>
  <c r="AE107" i="52" s="1"/>
  <c r="O110" i="52" s="1"/>
  <c r="G69" i="9"/>
  <c r="L43" i="38"/>
  <c r="L45" i="38" s="1"/>
  <c r="L9" i="40" l="1"/>
  <c r="S65" i="51"/>
  <c r="AE65" i="51" s="1"/>
  <c r="L20" i="40"/>
  <c r="L24" i="40" s="1"/>
  <c r="L6" i="39" s="1"/>
  <c r="L10" i="39" s="1"/>
  <c r="L15" i="39" s="1"/>
  <c r="U15" i="39" s="1"/>
  <c r="E20" i="3" s="1"/>
  <c r="I20" i="3" s="1"/>
  <c r="I22" i="41" s="1"/>
  <c r="I27" i="41" s="1"/>
  <c r="E23" i="3"/>
  <c r="V23" i="3" s="1"/>
  <c r="W24" i="40" l="1"/>
  <c r="I27" i="3"/>
  <c r="H27" i="3" s="1"/>
  <c r="H113" i="3" s="1"/>
  <c r="H20" i="3"/>
  <c r="V27" i="3"/>
  <c r="V113" i="3" s="1"/>
  <c r="M18" i="42"/>
  <c r="M25" i="42" s="1"/>
  <c r="I113" i="3" l="1"/>
  <c r="AE107" i="51"/>
  <c r="AE111" i="51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2.xml><?xml version="1.0" encoding="utf-8"?>
<comments xmlns="http://schemas.openxmlformats.org/spreadsheetml/2006/main">
  <authors>
    <author>Karina</author>
  </authors>
  <commentList>
    <comment ref="K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3.xml><?xml version="1.0" encoding="utf-8"?>
<comments xmlns="http://schemas.openxmlformats.org/spreadsheetml/2006/main">
  <authors>
    <author>Karina</author>
  </authors>
  <commentList>
    <comment ref="K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<sst xmlns="http://schemas.openxmlformats.org/spreadsheetml/2006/main" count="3514" uniqueCount="1211">
  <si>
    <t>Sin derecho a devolución</t>
  </si>
  <si>
    <t>Con derecho a devolución</t>
  </si>
  <si>
    <t>+</t>
  </si>
  <si>
    <t>Otras rentas propias y/o de terceros, provenientes de empresas que determinan su renta efectiva sin contabilidad completa, según art. 14 letra B) N° 1 LIR</t>
  </si>
  <si>
    <t>=</t>
  </si>
  <si>
    <t>20% cuotas fondos de inversión adquiridas antes del 04.06.93, según art. 6 Transitorio Ley N° 19.247</t>
  </si>
  <si>
    <t>ROL ÚNICO TRIBUTARIO</t>
  </si>
  <si>
    <t xml:space="preserve"> </t>
  </si>
  <si>
    <t>RECUADRO N° 6: DATOS INFORMATIVOS</t>
  </si>
  <si>
    <t>Operaciones Internacionales</t>
  </si>
  <si>
    <t>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</si>
  <si>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</si>
  <si>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</si>
  <si>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</si>
  <si>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</si>
  <si>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</si>
  <si>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</si>
  <si>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</si>
  <si>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</si>
  <si>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</si>
  <si>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</si>
  <si>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</si>
  <si>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</si>
  <si>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</si>
  <si>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</si>
  <si>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</si>
  <si>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</si>
  <si>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</si>
  <si>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</si>
  <si>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</si>
  <si>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</si>
  <si>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</si>
  <si>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</si>
  <si>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</si>
  <si>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</si>
  <si>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</si>
  <si>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</si>
  <si>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</si>
  <si>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</si>
  <si>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</si>
  <si>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de crédito por IDPC en carácter de voluntario por rectificación del capital propio tributario, según art. 32° transitorio Ley N° 21.210</t>
  </si>
  <si>
    <t>Saldo crédito Impuesto Tasa Adicional ex art. 21 LIR</t>
  </si>
  <si>
    <t>Saldo de crédito por gastos de capacitación mensual con derecho a devolución (art. 6 Ley N° 20.326)</t>
  </si>
  <si>
    <t>Saldo de excedente base imponible IDPC voluntario a imputar ejercicio siguientes</t>
  </si>
  <si>
    <t>No Sujeto a Restitución</t>
  </si>
  <si>
    <t>DETALLE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</si>
  <si>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</si>
  <si>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</si>
  <si>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</si>
  <si>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</si>
  <si>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</si>
  <si>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</si>
  <si>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</si>
  <si>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</si>
  <si>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</si>
  <si>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</si>
  <si>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</si>
  <si>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</si>
  <si>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</si>
  <si>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</si>
  <si>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</si>
  <si>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</si>
  <si>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</si>
  <si>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</si>
  <si>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</si>
  <si>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</si>
  <si>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</si>
  <si>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</si>
  <si>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</si>
  <si>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</si>
  <si>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</si>
  <si>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</si>
  <si>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</si>
  <si>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</si>
  <si>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</si>
  <si>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</si>
  <si>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</si>
  <si>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</si>
  <si>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</si>
  <si>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</si>
  <si>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</si>
  <si>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</si>
  <si>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</si>
  <si>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</si>
  <si>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</si>
  <si>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</si>
  <si>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</si>
  <si>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</si>
  <si>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</si>
  <si>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</si>
  <si>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</si>
  <si>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</si>
  <si>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</si>
  <si>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</si>
  <si>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</si>
  <si>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</si>
  <si>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</si>
  <si>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</si>
  <si>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</si>
  <si>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</si>
  <si>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</si>
  <si>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</si>
  <si>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</si>
  <si>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</si>
  <si>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Franquicias Tributarias</t>
  </si>
  <si>
    <t>Opción al régimen</t>
  </si>
  <si>
    <t>Ley N° 19.709 (Tocopilla)</t>
  </si>
  <si>
    <t>Retiro del régimen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</si>
  <si>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</si>
  <si>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</si>
  <si>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</si>
  <si>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</si>
  <si>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</si>
  <si>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</si>
  <si>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</si>
  <si>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</si>
  <si>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</si>
  <si>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</si>
  <si>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</si>
  <si>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</si>
  <si>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</si>
  <si>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</si>
  <si>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</si>
  <si>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</si>
  <si>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</si>
  <si>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</si>
  <si>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</si>
  <si>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RETIROS SIN IMPUTAR</t>
  </si>
  <si>
    <t>Saldo RAI al 31.12.2020</t>
  </si>
  <si>
    <t>(-)</t>
  </si>
  <si>
    <t>FOLIO</t>
  </si>
  <si>
    <t>NOMBRE O RAZÓN SOCIAL</t>
  </si>
  <si>
    <t>DOMICILIO POSTAL</t>
  </si>
  <si>
    <t>COMUNA</t>
  </si>
  <si>
    <t>CORREO ELECTRÓNICO</t>
  </si>
  <si>
    <t>DECLARO BAJO JURAMENTO QUE LOS DATOS CONTENIDOS EN EL PRESENTE DOCUMENTO SON LA EXPRESIÓN FIEL DE LA VERDAD, POR LO QUE ASUMO LA RESPONSABILIDAD CORRESPONDIENTE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</si>
  <si>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</si>
  <si>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</si>
  <si>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</si>
  <si>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</si>
  <si>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</si>
  <si>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</si>
  <si>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</si>
  <si>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</si>
  <si>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</si>
  <si>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</si>
  <si>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</si>
  <si>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</si>
  <si>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</si>
  <si>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</si>
  <si>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D.L. N° 600 de 1974 (E.I.E.)</t>
  </si>
  <si>
    <r>
      <t>Renta imponible</t>
    </r>
    <r>
      <rPr>
        <strike/>
        <sz val="10"/>
        <rFont val="Arial Narrow"/>
        <family val="2"/>
      </rPr>
      <t xml:space="preserve"> </t>
    </r>
    <r>
      <rPr>
        <sz val="10"/>
        <rFont val="Arial Narrow"/>
        <family val="2"/>
      </rPr>
      <t>extranjera (art. 41 A  N° 3 LIR)</t>
    </r>
  </si>
  <si>
    <t>HONORARIOS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</si>
  <si>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</si>
  <si>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</si>
  <si>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</si>
  <si>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</si>
  <si>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</si>
  <si>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</si>
  <si>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</si>
  <si>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</si>
  <si>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</si>
  <si>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</si>
  <si>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</si>
  <si>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</si>
  <si>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</si>
  <si>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</si>
  <si>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</si>
  <si>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</si>
  <si>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</si>
  <si>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</si>
  <si>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</si>
  <si>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</si>
  <si>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</si>
  <si>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</si>
  <si>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</si>
  <si>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</si>
  <si>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</si>
  <si>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</si>
  <si>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</si>
  <si>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</si>
  <si>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</si>
  <si>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</si>
  <si>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</si>
  <si>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</si>
  <si>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</si>
  <si>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</si>
  <si>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</si>
  <si>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</si>
  <si>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</si>
  <si>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</si>
  <si>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</si>
  <si>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</si>
  <si>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</si>
  <si>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</si>
  <si>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</si>
  <si>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</si>
  <si>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</si>
  <si>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</si>
  <si>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</si>
  <si>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</si>
  <si>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</si>
  <si>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</si>
  <si>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</si>
  <si>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</si>
  <si>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</si>
  <si>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</si>
  <si>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</si>
  <si>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</si>
  <si>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</si>
  <si>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</si>
  <si>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</si>
  <si>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</si>
  <si>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</si>
  <si>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</si>
  <si>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</si>
  <si>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</si>
  <si>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</si>
  <si>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</si>
  <si>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</si>
  <si>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</si>
  <si>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</si>
  <si>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</si>
  <si>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</si>
  <si>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</si>
  <si>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</si>
  <si>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</si>
  <si>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</si>
  <si>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F1909</t>
  </si>
  <si>
    <r>
      <t>Declaración</t>
    </r>
    <r>
      <rPr>
        <b/>
        <sz val="11"/>
        <color indexed="10"/>
        <rFont val="Arial"/>
        <family val="2"/>
      </rPr>
      <t xml:space="preserve"> j</t>
    </r>
    <r>
      <rPr>
        <b/>
        <sz val="10"/>
        <rFont val="Arial"/>
        <family val="2"/>
      </rPr>
      <t xml:space="preserve">urada anual sobre desembolsos y otras partidas o cantidades a que se refiere el inciso tercero del artículo  21 de la </t>
    </r>
    <r>
      <rPr>
        <b/>
        <sz val="10"/>
        <color indexed="10"/>
        <rFont val="Arial"/>
        <family val="2"/>
      </rPr>
      <t xml:space="preserve"> Ley sobre Impuesto a la Renta</t>
    </r>
  </si>
  <si>
    <t xml:space="preserve">Sección A: IDENTIFICACIÓN DEL DECLARANTE </t>
  </si>
  <si>
    <t xml:space="preserve">RAZON SOCIAL </t>
  </si>
  <si>
    <t>C0</t>
  </si>
  <si>
    <t xml:space="preserve">TELEFONO </t>
  </si>
  <si>
    <t>Sección B: DATOS DE LOS INFORMADOS (PERSONA BENEFICIARIA DEL DESEMBOLSO, PARTIDA O CANTIDAD)</t>
  </si>
  <si>
    <t xml:space="preserve">RUT FONDO DE INVERSIÓN </t>
  </si>
  <si>
    <t>RUT BENEFICIARIO DESEMBOLSO, PARTIDA O CANTIDADES</t>
  </si>
  <si>
    <t>TIPO DE CONTRIBUYENTE</t>
  </si>
  <si>
    <t>DESEMBOLSOS, PARTIDAS O CANTIDADES INCURRIDOS A FAVOR DEL BENEFICIARIO</t>
  </si>
  <si>
    <t>NÚMERO DE CERTIFICADO</t>
  </si>
  <si>
    <t>PARTIDAS (N°1 ART.33 LIR) QUE CORRESPONDEN A RETIROS DE ESPECIES O DESEMBOLSOS DE DINERO</t>
  </si>
  <si>
    <t>BENEFICIO DETERMINADO POR EL USO O GOCE DE BIENES DEL ACTIVO DE LA RESPECTIVA ENTIDAD</t>
  </si>
  <si>
    <t>GARANTÍAS EJECUTADAS SOBRE BIENES DEL ACTIVO QUE GARANTIZAN OBLIGACIONES DEL DEUDOR</t>
  </si>
  <si>
    <t>PRESTAMOS QUE FONDOS DE INVERSION EFECTUAN A SUS APORTANTES</t>
  </si>
  <si>
    <t>AUTOMÓVILES Y SIMILARES</t>
  </si>
  <si>
    <t xml:space="preserve">BIENES RAÍCES </t>
  </si>
  <si>
    <t xml:space="preserve">OTROS BIENES </t>
  </si>
  <si>
    <t>CUADRO RESUMEN FINAL DE LA DECLARACIÓN</t>
  </si>
  <si>
    <t>DESEMBOLSOS, PARTDESEMBOLSOS, PARTIDAS O CANTIDADES INCURRIDOS A FAVOR DEL BENEFICIARIO</t>
  </si>
  <si>
    <t>NÚMERO DE CASOS INFORMADOS</t>
  </si>
  <si>
    <t xml:space="preserve">RUT REPRESENTANTE LEGAL </t>
  </si>
  <si>
    <t>Rentas percibidas Art. 14 letra B Nº 1 y 2       y    Diferencia CPT art. 32 transitorio Ley 21210</t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</si>
  <si>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</si>
  <si>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</si>
  <si>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</si>
  <si>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</si>
  <si>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</si>
  <si>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</si>
  <si>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</si>
  <si>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</si>
  <si>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</si>
  <si>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</si>
  <si>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</si>
  <si>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</si>
  <si>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Reajuste anual</t>
  </si>
  <si>
    <t>Crédito por IDPC sobre RLI ejercicio</t>
  </si>
  <si>
    <t>Crédito por IDPC sobre dividendos/retiros percibidos</t>
  </si>
  <si>
    <t>REX percibido</t>
  </si>
  <si>
    <t>RAI del ejercicio</t>
  </si>
  <si>
    <t>Reverso de DDAN por cambio de régimen</t>
  </si>
  <si>
    <t>Subtotal antes de imputaciones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</si>
  <si>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</si>
  <si>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</si>
  <si>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</si>
  <si>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</si>
  <si>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</si>
  <si>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</si>
  <si>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</si>
  <si>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</si>
  <si>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</si>
  <si>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CSD</t>
  </si>
  <si>
    <t>CCD</t>
  </si>
  <si>
    <t>FACTOR</t>
  </si>
  <si>
    <t>Total Retiros/remesas/ dividendos del ejercicio</t>
  </si>
  <si>
    <t>Total Retiros/remesas/ dividendos sin imputar</t>
  </si>
  <si>
    <t>s/a 1</t>
  </si>
  <si>
    <t>s/a 2</t>
  </si>
  <si>
    <t>s/a 3</t>
  </si>
  <si>
    <t>s/a 4</t>
  </si>
  <si>
    <t>s/a 5</t>
  </si>
  <si>
    <t>s/a 6</t>
  </si>
  <si>
    <t>a contar del 01.01.2020</t>
  </si>
  <si>
    <t>a contar del 01.01.17</t>
  </si>
  <si>
    <t>sin restituciòn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</si>
  <si>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</si>
  <si>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</si>
  <si>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</si>
  <si>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</si>
  <si>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</si>
  <si>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</si>
  <si>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</si>
  <si>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</si>
  <si>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</si>
  <si>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</si>
  <si>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</si>
  <si>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</si>
  <si>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</si>
  <si>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</si>
  <si>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</si>
  <si>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</si>
  <si>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</si>
  <si>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</si>
  <si>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</si>
  <si>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</si>
  <si>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</si>
  <si>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</si>
  <si>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</si>
  <si>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</si>
  <si>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</si>
  <si>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</si>
  <si>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</si>
  <si>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</si>
  <si>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</si>
  <si>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</si>
  <si>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</si>
  <si>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</si>
  <si>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Solo por este año no se utiliza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</si>
  <si>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</si>
  <si>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</si>
  <si>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</si>
  <si>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</si>
  <si>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</si>
  <si>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</si>
  <si>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</si>
  <si>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</si>
  <si>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</si>
  <si>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</si>
  <si>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</si>
  <si>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</si>
  <si>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</si>
  <si>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</si>
  <si>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</si>
  <si>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</si>
  <si>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</si>
  <si>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</si>
  <si>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</si>
  <si>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</si>
  <si>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</si>
  <si>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</si>
  <si>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</si>
  <si>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</si>
  <si>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</si>
  <si>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</si>
  <si>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</si>
  <si>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</si>
  <si>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</si>
  <si>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</si>
  <si>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</si>
  <si>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</si>
  <si>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</si>
  <si>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</si>
  <si>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</si>
  <si>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</si>
  <si>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</si>
  <si>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</si>
  <si>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</si>
  <si>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</si>
  <si>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</si>
  <si>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</si>
  <si>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</si>
  <si>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</si>
  <si>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</si>
  <si>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</si>
  <si>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</si>
  <si>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</si>
  <si>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</si>
  <si>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</si>
  <si>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</si>
  <si>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</si>
  <si>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</si>
  <si>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</si>
  <si>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</si>
  <si>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Honorarios</t>
  </si>
  <si>
    <t>Gasto por saldo inicial de activos fijos depreciables en cambio de régimen</t>
  </si>
  <si>
    <t>Existencias o insumos del negocio</t>
  </si>
  <si>
    <t>Gastos de rentas de fuente extranjera</t>
  </si>
  <si>
    <t>Remuneraciones</t>
  </si>
  <si>
    <t>Gastos por responsabilidad social</t>
  </si>
  <si>
    <t>Adquisición de bienes del activo fijo</t>
  </si>
  <si>
    <t>Servicios recibidos</t>
  </si>
  <si>
    <t>Arriendos</t>
  </si>
  <si>
    <t>Partidas del art. 21 inciso 1° LIR pagados</t>
  </si>
  <si>
    <t>Partidas del art. 21 inciso 3° LIR pagados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</si>
  <si>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</si>
  <si>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</si>
  <si>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</si>
  <si>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xxxx</t>
  </si>
  <si>
    <t>Dividendo o retiro que es RAP</t>
  </si>
  <si>
    <t>Dividendo o retiro que es REX</t>
  </si>
  <si>
    <t>Dividendo o retiro que es INR</t>
  </si>
  <si>
    <t>Codigo 1450</t>
  </si>
  <si>
    <t xml:space="preserve">Saldo  al 31 de diciembre </t>
  </si>
  <si>
    <t>Saldo al 1 de enero</t>
  </si>
  <si>
    <t>Menos IDPC pagado AT 2020 régimen 14 A al 31.12.2019</t>
  </si>
  <si>
    <t>Partidas del art. 21 inc. 1° no afectados con IU 40% LIR pagados</t>
  </si>
  <si>
    <t>Partidas del art. 21 del inc. 2° LIR pagados</t>
  </si>
  <si>
    <t>IMPUESTO UNICO DEL 30%</t>
  </si>
  <si>
    <t>Renta imponible art 21 inciso 1º</t>
  </si>
  <si>
    <t xml:space="preserve">BALANCE GENERAL </t>
  </si>
  <si>
    <t>CÓDIGO</t>
  </si>
  <si>
    <t>CUENTAS</t>
  </si>
  <si>
    <t>SUMAS</t>
  </si>
  <si>
    <t>SALDOS</t>
  </si>
  <si>
    <t>INVENTARIOS</t>
  </si>
  <si>
    <t>RESULTADOS</t>
  </si>
  <si>
    <t>DEBITO</t>
  </si>
  <si>
    <t>CREDITO</t>
  </si>
  <si>
    <t>DEUDOR</t>
  </si>
  <si>
    <t>ACREEDOR</t>
  </si>
  <si>
    <t>ACTIVO</t>
  </si>
  <si>
    <t>PASIVO</t>
  </si>
  <si>
    <t>PERIDIDA</t>
  </si>
  <si>
    <t>GANANCIA</t>
  </si>
  <si>
    <t>CAJA</t>
  </si>
  <si>
    <t>DEUDORES CLIENTES</t>
  </si>
  <si>
    <t>PAGOS PROVISIONES MENSUALES</t>
  </si>
  <si>
    <t>TERRENOS</t>
  </si>
  <si>
    <t>MAQUINARIAS</t>
  </si>
  <si>
    <t>DEPRECIACION ACUMULADA</t>
  </si>
  <si>
    <t>REMUNERACIONES POR PAGAR</t>
  </si>
  <si>
    <t>FACTURAS POR PAGAR</t>
  </si>
  <si>
    <t>HONORARIOS POR PAGAR</t>
  </si>
  <si>
    <t>IMPOSICIONES POR PAGAR</t>
  </si>
  <si>
    <t>IMPUESTOS POR PAGAR</t>
  </si>
  <si>
    <t>PROVISION PPM</t>
  </si>
  <si>
    <t>RETENCIONES PROFESIONALES</t>
  </si>
  <si>
    <t>CAPITAL</t>
  </si>
  <si>
    <t>UTILIDAD (PERDIDAS) EJERCICIO</t>
  </si>
  <si>
    <t>VENTAS AFECTAS</t>
  </si>
  <si>
    <t>REAJUSTE PPM</t>
  </si>
  <si>
    <t>INGRESOS NO RENTAS DEL EJERCICIO</t>
  </si>
  <si>
    <t>REMUNERACIONES TRABAJADORES</t>
  </si>
  <si>
    <t>APORTE PATRONAL</t>
  </si>
  <si>
    <t>GASTOS GENERALES</t>
  </si>
  <si>
    <t>DEPRECIACIÓN DEL EJERCICIO</t>
  </si>
  <si>
    <t>Total General:</t>
  </si>
  <si>
    <t>UTILIDAD DEL EJERCICIO</t>
  </si>
  <si>
    <t>Sumas Iguales</t>
  </si>
  <si>
    <t>MB</t>
  </si>
  <si>
    <t xml:space="preserve">ESTADO </t>
  </si>
  <si>
    <t>RESULTADO</t>
  </si>
  <si>
    <t>Ingresos No Rentas</t>
  </si>
  <si>
    <t>Otros gastos deducibles de los ingresos aceptados</t>
  </si>
  <si>
    <t xml:space="preserve">Otros gastos no incluidos anteriormente </t>
  </si>
  <si>
    <t>Depreciaciòn del ejercicio</t>
  </si>
  <si>
    <t>SUBTOTAL</t>
  </si>
  <si>
    <t>No pagado</t>
  </si>
  <si>
    <t>No Percibido  ó</t>
  </si>
  <si>
    <t>Pagado</t>
  </si>
  <si>
    <t>Percibido  ó</t>
  </si>
  <si>
    <t>ACTUALIZADO</t>
  </si>
  <si>
    <t>total</t>
  </si>
  <si>
    <t>factor act</t>
  </si>
  <si>
    <t>OJO QUE FALTA ACTUALIZAR LOS VALORES</t>
  </si>
  <si>
    <t>MATERIAS PRIMAS</t>
  </si>
  <si>
    <t>PERDIDAS ACUMULADAS</t>
  </si>
  <si>
    <t>COSTO DE VENTAS</t>
  </si>
  <si>
    <t>MULTAS FISCALES ( enero )</t>
  </si>
  <si>
    <t>FONDOS MUTUOS</t>
  </si>
  <si>
    <t>GANANCIA FONDOS MUTUOS</t>
  </si>
  <si>
    <t>ACCIONES LLA SA</t>
  </si>
  <si>
    <t>DERECHOS SOCIALES LVCO LTDA</t>
  </si>
  <si>
    <t>DIVIDENDOS PERCIBIDOS  DE LLA SA</t>
  </si>
  <si>
    <t>UTILIDADES PERCIBIDAS DE LVCO  LTDA</t>
  </si>
  <si>
    <t>Costo de Ventas</t>
  </si>
  <si>
    <t>s/a COO</t>
  </si>
  <si>
    <t>s/a APD</t>
  </si>
  <si>
    <t>BONO REGRESA Y CONTRATA</t>
  </si>
  <si>
    <t>BONO ALIVIO</t>
  </si>
  <si>
    <t>UTILIDADES ACUMULADAS</t>
  </si>
  <si>
    <t>VEHICULOS</t>
  </si>
  <si>
    <t>GASTOS AUTOMOVIL ACCIONISTA ( diciembre)</t>
  </si>
  <si>
    <t>Otros ingresos</t>
  </si>
  <si>
    <t>RETIROS, REMESAS O DIVIDENDOS PAGADOS EN EL EJERCICIO 2022</t>
  </si>
  <si>
    <t>IMPUESTO A LA RENTA AT 2022</t>
  </si>
  <si>
    <t>Desde Enero 2022 Hasta Diciembre 2022</t>
  </si>
  <si>
    <t>Determinación de la RLI   Régimen Propyme   del artículo 14 D Nª 3 al 31 de diciembre del 2022</t>
  </si>
  <si>
    <t>Ventas netas año 2022 a entidades NO relacionadas</t>
  </si>
  <si>
    <t>Ventas netas año 2022 a entidades relacionadas sujetas al régimen pro pyme (art. 14 letra D) N° 3)</t>
  </si>
  <si>
    <t>Cobro facturas emitidas en 2021 no relacionadas y/o 14 D3</t>
  </si>
  <si>
    <t>Ventas netas año 2022 a entidades relacionadas sujetas al régimen de imputación parcial de créditos (art. 14 letra A))</t>
  </si>
  <si>
    <t>Cobro factura emitida en  2021 empresas relacionadas del artículo 14 letra A</t>
  </si>
  <si>
    <t>REX generado</t>
  </si>
  <si>
    <r>
      <rPr>
        <b/>
        <sz val="14"/>
        <color rgb="FF404040"/>
        <rFont val="Arial"/>
        <family val="2"/>
      </rPr>
      <t>AÑO  TRIBUTARIO  2023</t>
    </r>
  </si>
  <si>
    <r>
      <rPr>
        <b/>
        <sz val="6"/>
        <color rgb="FFFFFFFF"/>
        <rFont val="Arial"/>
        <family val="2"/>
      </rPr>
      <t>BASE IMPONIBLE IUSC O IGC O IA</t>
    </r>
  </si>
  <si>
    <r>
      <rPr>
        <b/>
        <sz val="6"/>
        <color rgb="FFFFFFFF"/>
        <rFont val="Arial"/>
        <family val="2"/>
      </rPr>
      <t>TIPOS  DE RENTAS Y REBAJAS</t>
    </r>
  </si>
  <si>
    <r>
      <rPr>
        <b/>
        <sz val="6"/>
        <color rgb="FFFFFFFF"/>
        <rFont val="Arial"/>
        <family val="2"/>
      </rPr>
      <t>CRÉDITO POR IMPUESTO DE PRIMERA CATEGORÍA</t>
    </r>
  </si>
  <si>
    <r>
      <rPr>
        <b/>
        <sz val="6"/>
        <color rgb="FFFFFFFF"/>
        <rFont val="Arial"/>
        <family val="2"/>
      </rPr>
      <t>RENTAS Y REBAJAS</t>
    </r>
  </si>
  <si>
    <r>
      <rPr>
        <sz val="8"/>
        <color rgb="FFFFFFFF"/>
        <rFont val="Arial"/>
        <family val="2"/>
      </rPr>
      <t>CON OBLIGACIÓN DE RESTITUCIÓN</t>
    </r>
  </si>
  <si>
    <r>
      <rPr>
        <sz val="8"/>
        <color rgb="FFFFFFFF"/>
        <rFont val="Arial"/>
        <family val="2"/>
      </rPr>
      <t>SIN OBLIGACIÓN DE RESTITUCIÓN</t>
    </r>
  </si>
  <si>
    <r>
      <rPr>
        <sz val="8"/>
        <color rgb="FFFFFFFF"/>
        <rFont val="Arial"/>
        <family val="2"/>
      </rPr>
      <t>Sin derecho a
devolución</t>
    </r>
  </si>
  <si>
    <r>
      <rPr>
        <sz val="8"/>
        <color rgb="FFFFFFFF"/>
        <rFont val="Arial"/>
        <family val="2"/>
      </rPr>
      <t>Con derecho a devolución</t>
    </r>
  </si>
  <si>
    <r>
      <rPr>
        <sz val="8"/>
        <color rgb="FFFFFFFF"/>
        <rFont val="Arial"/>
        <family val="2"/>
      </rPr>
      <t>Con derecho a
devolución</t>
    </r>
  </si>
  <si>
    <r>
      <rPr>
        <b/>
        <sz val="6"/>
        <color rgb="FF404040"/>
        <rFont val="Arial"/>
        <family val="2"/>
      </rPr>
      <t>RENTAS BRUTAS AFECTAS</t>
    </r>
  </si>
  <si>
    <r>
      <rPr>
        <sz val="8"/>
        <color rgb="FF404040"/>
        <rFont val="Arial"/>
        <family val="2"/>
      </rPr>
      <t>Retiros o remesas afectos al IGC o IA, según art. 14 letras A) y/o D) N° 3 LIR</t>
    </r>
  </si>
  <si>
    <r>
      <rPr>
        <sz val="8"/>
        <color rgb="FF404040"/>
        <rFont val="Arial"/>
        <family val="2"/>
      </rPr>
      <t>+</t>
    </r>
  </si>
  <si>
    <r>
      <rPr>
        <sz val="8"/>
        <color rgb="FF404040"/>
        <rFont val="Arial"/>
        <family val="2"/>
      </rPr>
      <t>Dividendos afectos al IGC o IA, según art.14 letras A) y/o D) N° 3 LIR</t>
    </r>
  </si>
  <si>
    <r>
      <rPr>
        <sz val="8"/>
        <color rgb="FF404040"/>
        <rFont val="Arial"/>
        <family val="2"/>
      </rPr>
      <t>Gastos rechazados y otras partidas referidos en el art. 21 inc. 3° LIR</t>
    </r>
  </si>
  <si>
    <r>
      <rPr>
        <sz val="8"/>
        <color rgb="FF404040"/>
        <rFont val="Arial"/>
        <family val="2"/>
      </rPr>
      <t>Rentas presuntas propias y/o de terceros, según art. 14 letra B) N° 2 y art. 34 LIR</t>
    </r>
  </si>
  <si>
    <r>
      <rPr>
        <sz val="8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</si>
  <si>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8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</si>
  <si>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8"/>
        <color rgb="FF404040"/>
        <rFont val="Arial"/>
        <family val="2"/>
      </rPr>
      <t>Rentas de capitales mobiliarios (art. 20 N° 2 LIR), mayor valor en rescate de cuotas fondos mutuos y enajenación de acciones y derechos sociales (art. 17 N° 8 LIR) y retiros de ELD
(arts. 42 ter y quáter LIR)</t>
    </r>
  </si>
  <si>
    <r>
      <rPr>
        <sz val="8"/>
        <color rgb="FF404040"/>
        <rFont val="Arial"/>
        <family val="2"/>
      </rPr>
      <t>Rentas exentas del IGC, según art. 54 N° 3 LIR</t>
    </r>
  </si>
  <si>
    <r>
      <rPr>
        <sz val="8"/>
        <color rgb="FF404040"/>
        <rFont val="Arial"/>
        <family val="2"/>
      </rPr>
      <t>Otras rentas de fuente chilena afectas al IGC o IA (según instrucciones)</t>
    </r>
  </si>
  <si>
    <r>
      <rPr>
        <sz val="8"/>
        <color rgb="FF404040"/>
        <rFont val="Arial"/>
        <family val="2"/>
      </rPr>
      <t>Otras rentas de fuente extranjera afectas al IGC o IA (según instrucciones)</t>
    </r>
  </si>
  <si>
    <r>
      <rPr>
        <sz val="8"/>
        <color rgb="FF404040"/>
        <rFont val="Arial"/>
        <family val="2"/>
      </rPr>
      <t>Sueldos, pensiones y otras rentas similares de fuente nacional</t>
    </r>
  </si>
  <si>
    <t>Sueldos y otras rentas similares de fuente extranjera</t>
  </si>
  <si>
    <r>
      <rPr>
        <sz val="8"/>
        <color rgb="FF404040"/>
        <rFont val="Arial"/>
        <family val="2"/>
      </rPr>
      <t>Retiro único y extraordinario de fondos previsionales, establecido en la Ley N° 21.295</t>
    </r>
  </si>
  <si>
    <r>
      <rPr>
        <sz val="8"/>
        <color rgb="FF404040"/>
        <rFont val="Arial"/>
        <family val="2"/>
      </rPr>
      <t>Incremento por IDPC, según arts. 54 N° 1 y 62 LIR</t>
    </r>
  </si>
  <si>
    <t>Incremento por impuestos soportados en el
exterior, según art. 41 A LIR</t>
  </si>
  <si>
    <r>
      <rPr>
        <b/>
        <sz val="6"/>
        <color rgb="FF404040"/>
        <rFont val="Arial"/>
        <family val="2"/>
      </rPr>
      <t>ANVERSO - RENTAS AFECTAS - LINEAS 1 A 14</t>
    </r>
  </si>
  <si>
    <r>
      <rPr>
        <b/>
        <sz val="6"/>
        <color rgb="FF404040"/>
        <rFont val="Arial"/>
        <family val="2"/>
      </rPr>
      <t>REBAJAS A LA RENTA</t>
    </r>
  </si>
  <si>
    <r>
      <rPr>
        <sz val="8"/>
        <color rgb="FF404040"/>
        <rFont val="Arial"/>
        <family val="2"/>
      </rPr>
      <t xml:space="preserve">Impuesto Territorial pagado en el año </t>
    </r>
    <r>
      <rPr>
        <b/>
        <sz val="8"/>
        <color rgb="FF404040"/>
        <rFont val="Arial"/>
        <family val="2"/>
      </rPr>
      <t>2022</t>
    </r>
    <r>
      <rPr>
        <sz val="8"/>
        <color rgb="FF404040"/>
        <rFont val="Arial"/>
        <family val="2"/>
      </rPr>
      <t>, según art. 55 letra a) LIR</t>
    </r>
  </si>
  <si>
    <r>
      <rPr>
        <sz val="8"/>
        <color rgb="FF404040"/>
        <rFont val="Arial"/>
        <family val="2"/>
      </rPr>
      <t>Donaciones, según art. 7° Ley N° 16.282 y D.L.
N° 45 de 1973</t>
    </r>
  </si>
  <si>
    <r>
      <rPr>
        <sz val="8"/>
        <color rgb="FF404040"/>
        <rFont val="Arial"/>
        <family val="2"/>
      </rPr>
      <t>-</t>
    </r>
  </si>
  <si>
    <r>
      <rPr>
        <sz val="8"/>
        <color rgb="FF404040"/>
        <rFont val="Arial"/>
        <family val="2"/>
      </rPr>
      <t>Pérdida en operaciones de capitales mobiliarios y ganancias de capital según códigos 105, 155,152 y 1032 (arts. 54 N° 1 y 62 LIR)</t>
    </r>
  </si>
  <si>
    <r>
      <rPr>
        <sz val="8"/>
        <color rgb="FF404040"/>
        <rFont val="Arial"/>
        <family val="2"/>
      </rPr>
      <t>Rebaja por donaciones a entidades sin fines de lucro según nuevo Título VIII bis D.L. N° 3.063 de 1979 (incorporado por Ley N° 21.440), efectuadas por contribuyentes del IUSC, IGC o IA</t>
    </r>
  </si>
  <si>
    <r>
      <rPr>
        <sz val="8"/>
        <color rgb="FF404040"/>
        <rFont val="Arial"/>
        <family val="2"/>
      </rPr>
      <t>SUB TOTAL (Si declara IA trasladar a código 133 o  32)</t>
    </r>
  </si>
  <si>
    <r>
      <rPr>
        <sz val="8"/>
        <color rgb="FF404040"/>
        <rFont val="Arial"/>
        <family val="2"/>
      </rPr>
      <t>=</t>
    </r>
  </si>
  <si>
    <r>
      <rPr>
        <sz val="8"/>
        <color rgb="FF404040"/>
        <rFont val="Arial"/>
        <family val="2"/>
      </rPr>
      <t>Cotizaciones previsionales correspondientes al empresario o socio, según art. 55 letra b) LIR</t>
    </r>
  </si>
  <si>
    <r>
      <rPr>
        <sz val="8"/>
        <color rgb="FF404040"/>
        <rFont val="Arial"/>
        <family val="2"/>
      </rPr>
      <t>Intereses pagados por créditos con garantía hipotecaria, según art. 55 bis LIR</t>
    </r>
  </si>
  <si>
    <r>
      <rPr>
        <sz val="8"/>
        <color rgb="FF404040"/>
        <rFont val="Arial"/>
        <family val="2"/>
      </rPr>
      <t>Dividendos hipotecarios pagados por viviendas nuevas acogidas al D.F.L. Nº 2 de 1959, según
Ley N°19.622</t>
    </r>
  </si>
  <si>
    <r>
      <rPr>
        <sz val="8"/>
        <color rgb="FF404040"/>
        <rFont val="Arial"/>
        <family val="2"/>
      </rPr>
      <t>Ahorro previsional, según art.42 bis inc. 1° LIR</t>
    </r>
  </si>
  <si>
    <r>
      <rPr>
        <sz val="8"/>
        <color rgb="FF404040"/>
        <rFont val="Arial"/>
        <family val="2"/>
      </rPr>
      <t>BASE IMPONIBLE ANUAL DE IUSC o IGC (registre solo si diferencia es positiva)</t>
    </r>
  </si>
  <si>
    <r>
      <rPr>
        <b/>
        <sz val="6"/>
        <color rgb="FF404040"/>
        <rFont val="Arial"/>
        <family val="2"/>
      </rPr>
      <t>ANVERSO - REBAJAS A LA RENTA - LINEAS 15 A 22</t>
    </r>
  </si>
  <si>
    <r>
      <rPr>
        <b/>
        <sz val="6"/>
        <color rgb="FFFFFFFF"/>
        <rFont val="Arial"/>
        <family val="2"/>
      </rPr>
      <t>IUSC o IGC</t>
    </r>
  </si>
  <si>
    <r>
      <rPr>
        <sz val="8"/>
        <color rgb="FF404040"/>
        <rFont val="Arial"/>
        <family val="2"/>
      </rPr>
      <t>IGC o IUSC, según tabla (arts. 47, 52 o 52 bis LIR)</t>
    </r>
  </si>
  <si>
    <r>
      <rPr>
        <sz val="8"/>
        <color rgb="FF404040"/>
        <rFont val="Arial"/>
        <family val="2"/>
      </rPr>
      <t>IGC sobre intereses y otros rendimientos, según art. 54 bis LIR</t>
    </r>
  </si>
  <si>
    <r>
      <rPr>
        <sz val="8"/>
        <color rgb="FF404040"/>
        <rFont val="Arial"/>
        <family val="2"/>
      </rPr>
      <t>Reliquidación IGC por ganancias de capital, según art. 17 N° 8 letras a) literal v) y b) LIR</t>
    </r>
  </si>
  <si>
    <r>
      <rPr>
        <sz val="8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</si>
  <si>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8"/>
        <color rgb="FF404040"/>
        <rFont val="Arial"/>
        <family val="2"/>
      </rPr>
      <t>Débito fiscal por restitución crédito por IDPC, según art. 56 N° 3 inc. final LIR</t>
    </r>
  </si>
  <si>
    <r>
      <rPr>
        <sz val="8"/>
        <color rgb="FF404040"/>
        <rFont val="Arial"/>
        <family val="2"/>
      </rPr>
      <t>Tasa adicional de 10% de IGC, sobre cantidades declaradas en código 106, según art. 21 inc. 3° LIR</t>
    </r>
  </si>
  <si>
    <r>
      <rPr>
        <sz val="8"/>
        <color rgb="FF404040"/>
        <rFont val="Arial"/>
        <family val="2"/>
      </rPr>
      <t>Crédito al IGC, según art. 52 bis LIR</t>
    </r>
  </si>
  <si>
    <r>
      <rPr>
        <sz val="8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</si>
  <si>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8"/>
        <color rgb="FF404040"/>
        <rFont val="Arial"/>
        <family val="2"/>
      </rPr>
      <t>Crédito al IGC por fomento forestal, según D.L. N° 701 de 1974</t>
    </r>
  </si>
  <si>
    <r>
      <rPr>
        <sz val="8"/>
        <color rgb="FF404040"/>
        <rFont val="Arial"/>
        <family val="2"/>
      </rPr>
      <t>Crédito proporcional al IGC por rentas exentas declaradas en código 152, según art. 56 N° 2 LIR</t>
    </r>
  </si>
  <si>
    <r>
      <rPr>
        <sz val="8"/>
        <color rgb="FF404040"/>
        <rFont val="Arial"/>
        <family val="2"/>
      </rPr>
      <t>Crédito al IGC por Impuesto Tasa Adicional, según ex. art. 21 LIR</t>
    </r>
  </si>
  <si>
    <r>
      <rPr>
        <sz val="8"/>
        <color rgb="FF404040"/>
        <rFont val="Arial"/>
        <family val="2"/>
      </rPr>
      <t>Crédito al IGC por donaciones para fines deportivos, según art. 62 y sgtes. Ley N° 19.712</t>
    </r>
  </si>
  <si>
    <r>
      <rPr>
        <sz val="8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</si>
  <si>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8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</si>
  <si>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8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</si>
  <si>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8"/>
        <color rgb="FF404040"/>
        <rFont val="Arial"/>
        <family val="2"/>
      </rPr>
      <t>Crédito al IGC por art. 33 bis LIR, según art. 14 letra D) N°8 letra a) numeral (v) LIR</t>
    </r>
  </si>
  <si>
    <r>
      <rPr>
        <sz val="8"/>
        <color rgb="FF404040"/>
        <rFont val="Arial"/>
        <family val="2"/>
      </rPr>
      <t>Crédito al IGC o IUSC por gastos en educación, según art. 55 ter LIR</t>
    </r>
  </si>
  <si>
    <r>
      <rPr>
        <sz val="8"/>
        <color rgb="FF404040"/>
        <rFont val="Arial"/>
        <family val="2"/>
      </rPr>
      <t>Crédito al IGC o IUSC por donaciones para fines sociales, según art. 1° bis Ley N° 19.885</t>
    </r>
  </si>
  <si>
    <r>
      <rPr>
        <sz val="8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</si>
  <si>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8"/>
        <color rgb="FF404040"/>
        <rFont val="Arial"/>
        <family val="2"/>
      </rPr>
      <t>Crédito al IGC por ingreso diferido, según art. 14 letra D) N°8 letra d) numeral (ii) LIR</t>
    </r>
  </si>
  <si>
    <r>
      <rPr>
        <sz val="8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</si>
  <si>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8"/>
        <color rgb="FF404040"/>
        <rFont val="Arial"/>
        <family val="2"/>
      </rPr>
      <t>Crédito al IGC o IUSC por IUSC, según art. 56 N° 2 LIR</t>
    </r>
  </si>
  <si>
    <r>
      <rPr>
        <sz val="8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</si>
  <si>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8"/>
        <color rgb="FF404040"/>
        <rFont val="Arial"/>
        <family val="2"/>
      </rPr>
      <t>Crédito al IGC o IUSC por IDPC con derecho a devolución, según art. 56 N° 3 LIR</t>
    </r>
  </si>
  <si>
    <r>
      <rPr>
        <sz val="8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</si>
  <si>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8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</si>
  <si>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8"/>
        <color rgb="FF404040"/>
        <rFont val="Arial"/>
        <family val="2"/>
      </rPr>
      <t>Crédito al IGC o IUSC por donaciones para fines culturales, según art.8 Ley N° 18.985</t>
    </r>
  </si>
  <si>
    <r>
      <rPr>
        <sz val="8"/>
        <color rgb="FF404040"/>
        <rFont val="Arial"/>
        <family val="2"/>
      </rPr>
      <t>IGC O IUSC, DÉBITO FISCAL Y/O TASA ADICIONAL DETERMINADO</t>
    </r>
  </si>
  <si>
    <r>
      <rPr>
        <b/>
        <sz val="6"/>
        <color rgb="FF404040"/>
        <rFont val="Arial"/>
        <family val="2"/>
      </rPr>
      <t>ANVERSO - IUSC o IGC - CREDITOS - LINEAS 23 A 50</t>
    </r>
  </si>
  <si>
    <r>
      <rPr>
        <b/>
        <sz val="6"/>
        <color rgb="FFFFFFFF"/>
        <rFont val="Arial"/>
        <family val="2"/>
      </rPr>
      <t>IMPUESTOS ANUALES A LA RENTA</t>
    </r>
  </si>
  <si>
    <r>
      <rPr>
        <b/>
        <sz val="6"/>
        <color rgb="FF404040"/>
        <rFont val="Arial"/>
        <family val="2"/>
      </rPr>
      <t>IMPUESTOS DETERMINADOS</t>
    </r>
  </si>
  <si>
    <r>
      <rPr>
        <b/>
        <sz val="6"/>
        <color rgb="FF404040"/>
        <rFont val="Arial"/>
        <family val="2"/>
      </rPr>
      <t>IMPUESTOS</t>
    </r>
  </si>
  <si>
    <r>
      <rPr>
        <b/>
        <sz val="6"/>
        <color rgb="FF404040"/>
        <rFont val="Arial"/>
        <family val="2"/>
      </rPr>
      <t>BASE IMPONIBLE</t>
    </r>
  </si>
  <si>
    <r>
      <rPr>
        <b/>
        <sz val="6"/>
        <color rgb="FF404040"/>
        <rFont val="Arial"/>
        <family val="2"/>
      </rPr>
      <t>REBAJAS AL IMPUESTO</t>
    </r>
  </si>
  <si>
    <r>
      <rPr>
        <sz val="8"/>
        <color rgb="FF404040"/>
        <rFont val="Arial"/>
        <family val="2"/>
      </rPr>
      <t>IDPC de empresas acogidas al régimen Pro Pyme, según art. 14 letra D) N° 3 LIR</t>
    </r>
  </si>
  <si>
    <r>
      <rPr>
        <sz val="8"/>
        <color rgb="FF404040"/>
        <rFont val="Arial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</si>
  <si>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</si>
  <si>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r>
      <rPr>
        <sz val="8"/>
        <color rgb="FF404040"/>
        <rFont val="Arial"/>
        <family val="2"/>
      </rPr>
      <t>IDPC sobre rentas presuntas, según art. 34 LIR</t>
    </r>
  </si>
  <si>
    <r>
      <rPr>
        <sz val="8"/>
        <color rgb="FF404040"/>
        <rFont val="Arial"/>
        <family val="2"/>
      </rPr>
      <t>IDPC sobre rentas efectivas determinadas sin contabilidad completa</t>
    </r>
  </si>
  <si>
    <r>
      <rPr>
        <sz val="8"/>
        <color rgb="FF404040"/>
        <rFont val="Arial"/>
        <family val="2"/>
      </rPr>
      <t>Impuesto de 40% empresas del Estado, según art. 2º D.L. N° 2.398 de 1978</t>
    </r>
  </si>
  <si>
    <r>
      <rPr>
        <sz val="8"/>
        <color rgb="FF404040"/>
        <rFont val="Arial"/>
        <family val="2"/>
      </rPr>
      <t>Pago voluntario a título de IDPC, según art. 14 letra A) N° 6 LIR</t>
    </r>
  </si>
  <si>
    <r>
      <rPr>
        <sz val="8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</si>
  <si>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8"/>
        <color rgb="FF404040"/>
        <rFont val="Arial"/>
        <family val="2"/>
      </rPr>
      <t>Impuesto específico a la actividad minera, según art. 64 bis LIR</t>
    </r>
  </si>
  <si>
    <r>
      <rPr>
        <sz val="8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</si>
  <si>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8"/>
        <color rgb="FF404040"/>
        <rFont val="Arial"/>
        <family val="2"/>
      </rPr>
      <t>Impuesto único de 40% sobre gastos rechazados y otras partidas, según art. 21 inc. 1°, art. 14 letra A) N° 9 LIR</t>
    </r>
  </si>
  <si>
    <r>
      <rPr>
        <sz val="8"/>
        <color rgb="FF404040"/>
        <rFont val="Arial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</si>
  <si>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8"/>
        <color rgb="FF404040"/>
        <rFont val="Arial"/>
        <family val="2"/>
      </rPr>
      <t>Contribución para el desarrollo regional según art. 32 Ley N° 21.210</t>
    </r>
  </si>
  <si>
    <r>
      <rPr>
        <sz val="8"/>
        <color rgb="FF404040"/>
        <rFont val="Arial"/>
        <family val="2"/>
      </rPr>
      <t>IA en carácter de único (activos subyacentes), según art. 58 N° 3 LIR</t>
    </r>
  </si>
  <si>
    <r>
      <rPr>
        <sz val="8"/>
        <color rgb="FF404040"/>
        <rFont val="Arial"/>
        <family val="2"/>
      </rPr>
      <t>Impuesto único de 10%, según art. 82 del art. 1° Ley N° 20.712</t>
    </r>
  </si>
  <si>
    <r>
      <rPr>
        <sz val="8"/>
        <color rgb="FF404040"/>
        <rFont val="Arial"/>
        <family val="2"/>
      </rPr>
      <t>Impuesto único por exceso de endeudamiento, según art. 41 F LIR</t>
    </r>
  </si>
  <si>
    <r>
      <rPr>
        <sz val="8"/>
        <color rgb="FF404040"/>
        <rFont val="Arial"/>
        <family val="2"/>
      </rPr>
      <t>IA según ex D.L. N° 600 de 1974</t>
    </r>
  </si>
  <si>
    <r>
      <rPr>
        <sz val="8"/>
        <color rgb="FF404040"/>
        <rFont val="Arial"/>
        <family val="2"/>
      </rPr>
      <t>IA según arts. 58 N° 1 y 2 y 60 inc. 1° LIR</t>
    </r>
  </si>
  <si>
    <r>
      <rPr>
        <sz val="8"/>
        <color rgb="FF404040"/>
        <rFont val="Arial"/>
        <family val="2"/>
      </rPr>
      <t>Impuesto único tasa 25% por distribuciones desproporcionadas, según art. 39° transitorio Ley N° 21.210</t>
    </r>
  </si>
  <si>
    <t>Diferencia de IA por crédito indebido por IDPC o por crédito indebido del art. 41 A en caso de empresas acogidas al régimen del art. 14 letras A) y D) N° 3, según art. 74 N° 4 LIR</t>
  </si>
  <si>
    <r>
      <rPr>
        <sz val="8"/>
        <color rgb="FF404040"/>
        <rFont val="Arial"/>
        <family val="2"/>
      </rPr>
      <t>Tasa adicional de 10% de IA, sobre cantidades declaradas en código 106, según art. 21 inc 3° LIR</t>
    </r>
  </si>
  <si>
    <r>
      <rPr>
        <sz val="8"/>
        <color rgb="FF404040"/>
        <rFont val="Arial"/>
        <family val="2"/>
      </rPr>
      <t>Retención de impuesto sobre gastos rechazados y otras partidas (tasa 45%), según art. 74 N° 4 LIR</t>
    </r>
  </si>
  <si>
    <r>
      <rPr>
        <sz val="8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</si>
  <si>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8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</si>
  <si>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8"/>
        <color rgb="FF404040"/>
        <rFont val="Arial"/>
        <family val="2"/>
      </rPr>
      <t>Débito fiscal por restitución crédito por IDPC, según art. 63 inc. final LIR</t>
    </r>
  </si>
  <si>
    <r>
      <rPr>
        <sz val="8"/>
        <color rgb="FF404040"/>
        <rFont val="Arial"/>
        <family val="2"/>
      </rPr>
      <t>Impuesto único talleres artesanales</t>
    </r>
  </si>
  <si>
    <r>
      <rPr>
        <sz val="8"/>
        <color rgb="FF404040"/>
        <rFont val="Arial"/>
        <family val="2"/>
      </rPr>
      <t>Impuesto único pescadores
artesanales</t>
    </r>
  </si>
  <si>
    <r>
      <rPr>
        <sz val="8"/>
        <color rgb="FF404040"/>
        <rFont val="Arial"/>
        <family val="2"/>
      </rPr>
      <t>Impuesto único por retiros de ahorro previsional, según art. 42 bis inc. 1° N° 3 LIR</t>
    </r>
  </si>
  <si>
    <r>
      <rPr>
        <sz val="8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</si>
  <si>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8"/>
        <color rgb="FF404040"/>
        <rFont val="Arial"/>
        <family val="2"/>
      </rPr>
      <t>ANVERSO - IMPUESTOS ANUALES A LA RENTA - LINEAS 51 A 75</t>
    </r>
  </si>
  <si>
    <r>
      <rPr>
        <b/>
        <sz val="6"/>
        <color rgb="FF404040"/>
        <rFont val="Arial"/>
        <family val="2"/>
      </rPr>
      <t>DEDUCCIONES A LOS IMPUESTOS</t>
    </r>
  </si>
  <si>
    <r>
      <rPr>
        <sz val="8"/>
        <color rgb="FF404040"/>
        <rFont val="Arial"/>
        <family val="2"/>
      </rPr>
      <t>Reliquidación IGC por término de giro de empresa acogida al régimen del art. 14 letras A) y D) N° 3 y 8, según art. 38 bis
N° 3 LIR</t>
    </r>
  </si>
  <si>
    <r>
      <rPr>
        <sz val="8"/>
        <color rgb="FF404040"/>
        <rFont val="Arial"/>
        <family val="2"/>
      </rPr>
      <t>Pagos provisionales, según arts. 14 letra D) N° 3 letra (k) y 84 LIR</t>
    </r>
  </si>
  <si>
    <r>
      <rPr>
        <sz val="8"/>
        <color rgb="FF404040"/>
        <rFont val="Arial"/>
        <family val="2"/>
      </rPr>
      <t>Crédito fiscal AFP, según art. 23 D.L. N° 3.500 de 1980</t>
    </r>
  </si>
  <si>
    <r>
      <rPr>
        <sz val="8"/>
        <color rgb="FF404040"/>
        <rFont val="Arial"/>
        <family val="2"/>
      </rPr>
      <t>Crédito por gastos de capacitación, según Ley N° 19.518</t>
    </r>
  </si>
  <si>
    <r>
      <rPr>
        <sz val="8"/>
        <color rgb="FF404040"/>
        <rFont val="Arial"/>
        <family val="2"/>
      </rPr>
      <t>Crédito por desembolsos directos por
trazabilidad (art. 60 quinquies Código Tributario)</t>
    </r>
  </si>
  <si>
    <r>
      <rPr>
        <sz val="8"/>
        <color rgb="FF404040"/>
        <rFont val="Arial"/>
        <family val="2"/>
      </rPr>
      <t>Crédito empresas constructoras</t>
    </r>
  </si>
  <si>
    <r>
      <rPr>
        <sz val="8"/>
        <color rgb="FF404040"/>
        <rFont val="Arial"/>
        <family val="2"/>
      </rPr>
      <t>Crédito por reintegro de peajes, según art. 1° Ley N° 19.764</t>
    </r>
  </si>
  <si>
    <r>
      <rPr>
        <sz val="8"/>
        <color rgb="FF404040"/>
        <rFont val="Arial"/>
        <family val="2"/>
      </rPr>
      <t>Retenciones por rentas declaradas en código 110 (Recuadro N°1)</t>
    </r>
  </si>
  <si>
    <r>
      <rPr>
        <sz val="8"/>
        <color rgb="FF404040"/>
        <rFont val="Arial"/>
        <family val="2"/>
      </rPr>
      <t>Mayor retención por sueldos,
pensiones y otras rentas similares declaradas en código 1098</t>
    </r>
  </si>
  <si>
    <r>
      <rPr>
        <sz val="8"/>
        <color rgb="FF404040"/>
        <rFont val="Arial"/>
        <family val="2"/>
      </rPr>
      <t>Retenciones por rentas declaradas en códigos 155 y/o 767</t>
    </r>
  </si>
  <si>
    <r>
      <rPr>
        <sz val="8"/>
        <color rgb="FF404040"/>
        <rFont val="Arial"/>
        <family val="2"/>
      </rPr>
      <t>Retenciones por rentas declaradas en códigos 104, 106, 108, 955, 1632,
155, 1032, 187, 908, 951, 32 y 1829</t>
    </r>
  </si>
  <si>
    <r>
      <rPr>
        <sz val="8"/>
        <color rgb="FF404040"/>
        <rFont val="Arial"/>
        <family val="2"/>
      </rPr>
      <t>PPUA sin derecho a devolución, según art. 27° transitorio de la Ley N° 21.210</t>
    </r>
  </si>
  <si>
    <r>
      <rPr>
        <sz val="8"/>
        <color rgb="FF404040"/>
        <rFont val="Arial"/>
        <family val="2"/>
      </rPr>
      <t>PPUA con derecho a devolución, según art. 27° transitorio de la Ley N°
21.210</t>
    </r>
  </si>
  <si>
    <r>
      <rPr>
        <sz val="8"/>
        <color rgb="FF404040"/>
        <rFont val="Arial"/>
        <family val="2"/>
      </rPr>
      <t>Remanente de crédito por reliquidación del IUSC y/o por ahorro neto positivo, proveniente de códigos 162 y/o 174</t>
    </r>
  </si>
  <si>
    <r>
      <rPr>
        <sz val="8"/>
        <color rgb="FF404040"/>
        <rFont val="Arial"/>
        <family val="2"/>
      </rPr>
      <t>Remanente de crédito por IDPC proveniente de códigos 1638 y/o 610</t>
    </r>
  </si>
  <si>
    <r>
      <rPr>
        <sz val="8"/>
        <color rgb="FF404040"/>
        <rFont val="Arial"/>
        <family val="2"/>
      </rPr>
      <t>Créditos puestos a disposición de los socios por la sociedad respectiva, según instrucciones</t>
    </r>
  </si>
  <si>
    <r>
      <rPr>
        <sz val="8"/>
        <color rgb="FF404040"/>
        <rFont val="Arial"/>
        <family val="2"/>
      </rPr>
      <t>Crédito por sistemas solares térmicos, según Ley N° 20.365</t>
    </r>
  </si>
  <si>
    <r>
      <rPr>
        <sz val="8"/>
        <color rgb="FF404040"/>
        <rFont val="Arial"/>
        <family val="2"/>
      </rPr>
      <t>PPM puestos a disposición de los propietarios de empresas del régimen de transparencia tributaria del art. 14 letra D) N° 8 LIR</t>
    </r>
  </si>
  <si>
    <r>
      <rPr>
        <sz val="8"/>
        <color rgb="FF404040"/>
        <rFont val="Arial"/>
        <family val="2"/>
      </rPr>
      <t>Pago provisional exportadores, según ex-art. 13 Ley N° 18.768</t>
    </r>
  </si>
  <si>
    <r>
      <rPr>
        <sz val="8"/>
        <color rgb="FF404040"/>
        <rFont val="Arial"/>
        <family val="2"/>
      </rPr>
      <t>Retenciones sobre intereses, según
art. 74 N° 7 LIR</t>
    </r>
  </si>
  <si>
    <r>
      <rPr>
        <sz val="8"/>
        <color rgb="FF404040"/>
        <rFont val="Arial"/>
        <family val="2"/>
      </rPr>
      <t>Impuestos declarados y pagados en conformidad al art. 69 N° 3 y N° 4 LIR</t>
    </r>
  </si>
  <si>
    <r>
      <rPr>
        <sz val="8"/>
        <color rgb="FF404040"/>
        <rFont val="Arial"/>
        <family val="2"/>
      </rPr>
      <t>Excedente crédito por IDPC del
código 76</t>
    </r>
  </si>
  <si>
    <r>
      <rPr>
        <b/>
        <sz val="6"/>
        <color rgb="FF404040"/>
        <rFont val="Arial"/>
        <family val="2"/>
      </rPr>
      <t>OTROS CARGOS</t>
    </r>
  </si>
  <si>
    <r>
      <rPr>
        <sz val="8"/>
        <color rgb="FF404040"/>
        <rFont val="Arial"/>
        <family val="2"/>
      </rPr>
      <t>Cargo por cotizaciones previsionales, según arts. 89 y sgtes. D.L. N° 3.500 de 1980</t>
    </r>
  </si>
  <si>
    <r>
      <rPr>
        <sz val="8"/>
        <color rgb="FF404040"/>
        <rFont val="Arial"/>
        <family val="2"/>
      </rPr>
      <t>Monto a pagar cuota(s) préstamo(s) tasa 0% (préstamos solidarios del Estado)</t>
    </r>
  </si>
  <si>
    <r>
      <rPr>
        <sz val="8"/>
        <color rgb="FF585858"/>
        <rFont val="Arial"/>
        <family val="2"/>
      </rPr>
      <t>+</t>
    </r>
  </si>
  <si>
    <r>
      <rPr>
        <sz val="8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</si>
  <si>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6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</si>
  <si>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8"/>
        <color rgb="FF585858"/>
        <rFont val="Arial"/>
        <family val="2"/>
      </rPr>
      <t>=</t>
    </r>
  </si>
  <si>
    <r>
      <rPr>
        <b/>
        <sz val="6"/>
        <color rgb="FF404040"/>
        <rFont val="Arial"/>
        <family val="2"/>
      </rPr>
      <t>ANVERSO - DEDUCCIONES A LOS IMPUESTOS -LINEAS 76 A 92</t>
    </r>
  </si>
  <si>
    <r>
      <rPr>
        <b/>
        <sz val="6"/>
        <color rgb="FFFFFFFF"/>
        <rFont val="Arial"/>
        <family val="2"/>
      </rPr>
      <t>REMANENTE DE CRÉDITO</t>
    </r>
  </si>
  <si>
    <r>
      <rPr>
        <sz val="6"/>
        <color rgb="FF404040"/>
        <rFont val="Arial"/>
        <family val="2"/>
      </rPr>
      <t>SALDO A FAVOR</t>
    </r>
  </si>
  <si>
    <r>
      <rPr>
        <sz val="6"/>
        <color rgb="FF585858"/>
        <rFont val="Arial"/>
        <family val="2"/>
      </rPr>
      <t>+</t>
    </r>
  </si>
  <si>
    <r>
      <rPr>
        <b/>
        <sz val="6"/>
        <color rgb="FF404040"/>
        <rFont val="Arial"/>
        <family val="2"/>
      </rPr>
      <t>IMPUESTO A PAGAR</t>
    </r>
  </si>
  <si>
    <r>
      <rPr>
        <sz val="6"/>
        <color rgb="FF404040"/>
        <rFont val="Arial"/>
        <family val="2"/>
      </rPr>
      <t>Menos: saldo puesto a disposición de los socios</t>
    </r>
  </si>
  <si>
    <r>
      <rPr>
        <sz val="6"/>
        <color rgb="FF585858"/>
        <rFont val="Arial"/>
        <family val="2"/>
      </rPr>
      <t>-</t>
    </r>
  </si>
  <si>
    <r>
      <rPr>
        <sz val="6"/>
        <color rgb="FF404040"/>
        <rFont val="Arial"/>
        <family val="2"/>
      </rPr>
      <t>Impuesto adeudado</t>
    </r>
  </si>
  <si>
    <r>
      <rPr>
        <b/>
        <sz val="6"/>
        <color rgb="FF404040"/>
        <rFont val="Arial"/>
        <family val="2"/>
      </rPr>
      <t>DEVOLUCIÓN SOLICITADA</t>
    </r>
  </si>
  <si>
    <r>
      <rPr>
        <sz val="6"/>
        <color rgb="FF404040"/>
        <rFont val="Arial"/>
        <family val="2"/>
      </rPr>
      <t>Reajuste art.72 LIR, código 305       %</t>
    </r>
  </si>
  <si>
    <r>
      <rPr>
        <sz val="6"/>
        <color rgb="FF404040"/>
        <rFont val="Arial"/>
        <family val="2"/>
      </rPr>
      <t>Monto</t>
    </r>
  </si>
  <si>
    <r>
      <rPr>
        <sz val="6"/>
        <color rgb="FF585858"/>
        <rFont val="Arial"/>
        <family val="2"/>
      </rPr>
      <t>=</t>
    </r>
  </si>
  <si>
    <r>
      <rPr>
        <sz val="6"/>
        <color rgb="FF404040"/>
        <rFont val="Arial"/>
        <family val="2"/>
      </rPr>
      <t xml:space="preserve">TOTAL A PAGAR (códigos </t>
    </r>
    <r>
      <rPr>
        <sz val="6"/>
        <rFont val="Verdana"/>
        <family val="2"/>
      </rPr>
      <t>90 + 39)</t>
    </r>
  </si>
  <si>
    <r>
      <rPr>
        <b/>
        <sz val="6"/>
        <color rgb="FF404040"/>
        <rFont val="Arial"/>
        <family val="2"/>
      </rPr>
      <t>SOLICITO DEPOSITAR REMANENTE EN CUENTA CORRIENTE O DE AHORRO BANCARIA</t>
    </r>
  </si>
  <si>
    <r>
      <rPr>
        <sz val="6"/>
        <color rgb="FF585858"/>
        <rFont val="Arial"/>
        <family val="2"/>
      </rPr>
      <t>Nombre institución bancaria</t>
    </r>
  </si>
  <si>
    <r>
      <rPr>
        <sz val="6"/>
        <color rgb="FF585858"/>
        <rFont val="Arial"/>
        <family val="2"/>
      </rPr>
      <t>Número de cuenta</t>
    </r>
  </si>
  <si>
    <r>
      <rPr>
        <b/>
        <sz val="6"/>
        <color rgb="FF404040"/>
        <rFont val="Arial"/>
        <family val="2"/>
      </rPr>
      <t>RECARGOS POR DECLARACIÓN FUERA DE PLAZO</t>
    </r>
  </si>
  <si>
    <r>
      <rPr>
        <sz val="6"/>
        <color rgb="FF404040"/>
        <rFont val="Arial"/>
        <family val="2"/>
      </rPr>
      <t>MÁS: reajustes declaración fuera de plazo</t>
    </r>
  </si>
  <si>
    <r>
      <rPr>
        <sz val="6"/>
        <color rgb="FF585858"/>
        <rFont val="Arial"/>
        <family val="2"/>
      </rPr>
      <t>Tipo de cuenta</t>
    </r>
  </si>
  <si>
    <r>
      <rPr>
        <sz val="6"/>
        <color rgb="FF404040"/>
        <rFont val="Arial"/>
        <family val="2"/>
      </rPr>
      <t>Cuenta corriente</t>
    </r>
  </si>
  <si>
    <r>
      <rPr>
        <sz val="6"/>
        <color rgb="FF404040"/>
        <rFont val="Arial"/>
        <family val="2"/>
      </rPr>
      <t>Cuenta vista</t>
    </r>
  </si>
  <si>
    <r>
      <rPr>
        <sz val="6"/>
        <color rgb="FF404040"/>
        <rFont val="Arial"/>
        <family val="2"/>
      </rPr>
      <t>MÁS: intereses y multas declaración fuera de plazo</t>
    </r>
  </si>
  <si>
    <r>
      <rPr>
        <sz val="6"/>
        <color rgb="FF404040"/>
        <rFont val="Arial"/>
        <family val="2"/>
      </rPr>
      <t>Cuenta RUT</t>
    </r>
  </si>
  <si>
    <r>
      <rPr>
        <sz val="6"/>
        <color rgb="FF404040"/>
        <rFont val="Arial"/>
        <family val="2"/>
      </rPr>
      <t>Cuenta de ahorro</t>
    </r>
  </si>
  <si>
    <r>
      <rPr>
        <sz val="6"/>
        <color rgb="FF404040"/>
        <rFont val="Arial"/>
        <family val="2"/>
      </rPr>
      <t>TOTAL A PAGAR (</t>
    </r>
    <r>
      <rPr>
        <sz val="6"/>
        <color rgb="FFFF0000"/>
        <rFont val="Arial"/>
        <family val="2"/>
      </rPr>
      <t>códigos 91+92+ 93</t>
    </r>
    <r>
      <rPr>
        <sz val="6"/>
        <rFont val="Arial"/>
        <family val="2"/>
      </rPr>
      <t>)</t>
    </r>
  </si>
  <si>
    <r>
      <rPr>
        <sz val="6"/>
        <color rgb="FF404040"/>
        <rFont val="Arial"/>
        <family val="2"/>
      </rPr>
      <t>Sin tipo de cuenta</t>
    </r>
  </si>
  <si>
    <r>
      <rPr>
        <b/>
        <sz val="6"/>
        <color rgb="FF404040"/>
        <rFont val="Arial"/>
        <family val="2"/>
      </rPr>
      <t>ANVERSO - REMANENTE DE CRÉDITO - IMPUESTO A PAGAR</t>
    </r>
  </si>
  <si>
    <r>
      <rPr>
        <b/>
        <sz val="6"/>
        <color rgb="FF585858"/>
        <rFont val="Arial"/>
        <family val="2"/>
      </rPr>
      <t>ANVERSO</t>
    </r>
  </si>
  <si>
    <r>
      <rPr>
        <b/>
        <sz val="6"/>
        <color rgb="FF252525"/>
        <rFont val="Arial"/>
        <family val="2"/>
      </rPr>
      <t>RECUADRO N° 1</t>
    </r>
    <r>
      <rPr>
        <sz val="6"/>
        <color rgb="FF252525"/>
        <rFont val="Arial"/>
        <family val="2"/>
      </rPr>
      <t>:  HONORARIOS</t>
    </r>
  </si>
  <si>
    <r>
      <rPr>
        <b/>
        <sz val="6"/>
        <color rgb="FF404040"/>
        <rFont val="Arial"/>
        <family val="2"/>
      </rPr>
      <t>Rentas de 2ª Categoría</t>
    </r>
  </si>
  <si>
    <r>
      <rPr>
        <b/>
        <sz val="6"/>
        <color rgb="FF404040"/>
        <rFont val="Arial"/>
        <family val="2"/>
      </rPr>
      <t>Renta actualizada</t>
    </r>
  </si>
  <si>
    <r>
      <rPr>
        <sz val="8"/>
        <color rgb="FF585858"/>
        <rFont val="Arial"/>
        <family val="2"/>
      </rPr>
      <t>Honorarios anuales con retención</t>
    </r>
  </si>
  <si>
    <r>
      <rPr>
        <sz val="8"/>
        <color rgb="FF585858"/>
        <rFont val="Arial"/>
        <family val="2"/>
      </rPr>
      <t>Honorarios anuales sin retención</t>
    </r>
  </si>
  <si>
    <r>
      <rPr>
        <sz val="8"/>
        <color rgb="FF585858"/>
        <rFont val="Arial"/>
        <family val="2"/>
      </rPr>
      <t>Honorarios líquidos percibidos de fuente extranjera</t>
    </r>
  </si>
  <si>
    <r>
      <rPr>
        <sz val="8"/>
        <color rgb="FF585858"/>
        <rFont val="Arial"/>
        <family val="2"/>
      </rPr>
      <t>Incremento por impuestos soportados en el extranjero</t>
    </r>
  </si>
  <si>
    <r>
      <rPr>
        <b/>
        <sz val="8"/>
        <color rgb="FF585858"/>
        <rFont val="Arial"/>
        <family val="2"/>
      </rPr>
      <t>Total ingresos brutos</t>
    </r>
  </si>
  <si>
    <r>
      <rPr>
        <sz val="8"/>
        <color rgb="FF585858"/>
        <rFont val="Arial"/>
        <family val="2"/>
      </rPr>
      <t>Participación en sociedades de profesionales de 2ª Categoría</t>
    </r>
  </si>
  <si>
    <r>
      <rPr>
        <sz val="8"/>
        <color rgb="FF585858"/>
        <rFont val="Arial"/>
        <family val="2"/>
      </rPr>
      <t>Monto ahorro previsional, según art. 42 bis inc. 1° LIR</t>
    </r>
  </si>
  <si>
    <r>
      <rPr>
        <sz val="8"/>
        <color rgb="FF585858"/>
        <rFont val="Arial"/>
        <family val="2"/>
      </rPr>
      <t>-</t>
    </r>
  </si>
  <si>
    <r>
      <rPr>
        <sz val="8"/>
        <color rgb="FF585858"/>
        <rFont val="Arial"/>
        <family val="2"/>
      </rPr>
      <t>Gastos por donaciones para fines sociales, según art. 1° bis Ley N° 19.885</t>
    </r>
  </si>
  <si>
    <r>
      <rPr>
        <sz val="8"/>
        <color rgb="FF585858"/>
        <rFont val="Arial"/>
        <family val="2"/>
      </rPr>
      <t>Gastos efectivos (solo rebajables del código 547)</t>
    </r>
  </si>
  <si>
    <r>
      <rPr>
        <sz val="8"/>
        <color rgb="FF585858"/>
        <rFont val="Arial"/>
        <family val="2"/>
      </rPr>
      <t>Gastos presuntos: 30% sobre el código 547, con tope de 15 UTA</t>
    </r>
  </si>
  <si>
    <r>
      <rPr>
        <sz val="8"/>
        <color rgb="FF585858"/>
        <rFont val="Arial"/>
        <family val="2"/>
      </rPr>
      <t>Rebaja por presunción de asignación de zona  D.L. N° 889 de 1975</t>
    </r>
  </si>
  <si>
    <r>
      <rPr>
        <b/>
        <sz val="8"/>
        <color rgb="FF585858"/>
        <rFont val="Arial"/>
        <family val="2"/>
      </rPr>
      <t>Total honorarios</t>
    </r>
  </si>
  <si>
    <r>
      <rPr>
        <sz val="8"/>
        <color rgb="FF585858"/>
        <rFont val="Arial"/>
        <family val="2"/>
      </rPr>
      <t>Total remuneraciones directores S.A.</t>
    </r>
  </si>
  <si>
    <r>
      <rPr>
        <sz val="8"/>
        <color rgb="FF585858"/>
        <rFont val="Arial"/>
        <family val="2"/>
      </rPr>
      <t>Total rentas y retenciones</t>
    </r>
  </si>
  <si>
    <r>
      <rPr>
        <sz val="8"/>
        <color rgb="FF404040"/>
        <rFont val="Arial"/>
        <family val="2"/>
      </rPr>
      <t>Participaciones en ingresos brutos sociedades de profesionales de 2ª Categoría</t>
    </r>
  </si>
  <si>
    <r>
      <rPr>
        <sz val="8"/>
        <color rgb="FF404040"/>
        <rFont val="Arial"/>
        <family val="2"/>
      </rPr>
      <t>Trasladar a código 110, solo personas naturales</t>
    </r>
  </si>
  <si>
    <r>
      <rPr>
        <sz val="8"/>
        <color rgb="FF404040"/>
        <rFont val="Arial"/>
        <family val="2"/>
      </rPr>
      <t>Trasladar a código 198</t>
    </r>
  </si>
  <si>
    <r>
      <rPr>
        <b/>
        <sz val="6"/>
        <color rgb="FF404040"/>
        <rFont val="Arial"/>
        <family val="2"/>
      </rPr>
      <t>RECUADRO N° 1</t>
    </r>
    <r>
      <rPr>
        <sz val="6"/>
        <color rgb="FF404040"/>
        <rFont val="Arial"/>
        <family val="2"/>
      </rPr>
      <t>:  HONORARIOS</t>
    </r>
  </si>
  <si>
    <r>
      <rPr>
        <b/>
        <sz val="6"/>
        <color rgb="FF252525"/>
        <rFont val="Arial"/>
        <family val="2"/>
      </rPr>
      <t>RECUADRO N° 2</t>
    </r>
    <r>
      <rPr>
        <sz val="6"/>
        <color rgb="FF252525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</si>
  <si>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sz val="8"/>
        <color rgb="FF404040"/>
        <rFont val="Arial"/>
        <family val="2"/>
      </rPr>
      <t>Precios de enajenaciones del conjunto de los bienes raíces situados en Chile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</si>
  <si>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valor de adquisición de los bienes raíces reajustados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</si>
  <si>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mejoras que hayan aumentado el valor de los bienes raíces reajustadas</t>
    </r>
  </si>
  <si>
    <r>
      <rPr>
        <sz val="8"/>
        <color rgb="FF404040"/>
        <rFont val="Arial"/>
        <family val="2"/>
      </rPr>
      <t>Mayor o menor valor percibido o devengado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</si>
  <si>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ingreso no renta equivalente a 8.000 UF o saldo del ejercicio anterior</t>
    </r>
  </si>
  <si>
    <r>
      <rPr>
        <sz val="8"/>
        <color rgb="FF404040"/>
        <rFont val="Arial"/>
        <family val="2"/>
      </rPr>
      <t>Mayor valor percibido o devengado afecto a impuesto</t>
    </r>
  </si>
  <si>
    <r>
      <rPr>
        <sz val="8"/>
        <color rgb="FF404040"/>
        <rFont val="Arial"/>
        <family val="2"/>
      </rPr>
      <t>Saldo de ingreso no renta a utilizar en los ejercicios siguientes</t>
    </r>
  </si>
  <si>
    <r>
      <rPr>
        <sz val="8"/>
        <color rgb="FF404040"/>
        <rFont val="Arial"/>
        <family val="2"/>
      </rPr>
      <t>Mayor valor percibido en enajenaciones efectuadas en el ejercicio</t>
    </r>
  </si>
  <si>
    <r>
      <rPr>
        <sz val="8"/>
        <color rgb="FF404040"/>
        <rFont val="Arial"/>
        <family val="2"/>
      </rPr>
      <t>Mayor valor devengado a declarar en los años tributarios siguientes</t>
    </r>
  </si>
  <si>
    <r>
      <rPr>
        <sz val="8"/>
        <color rgb="FF404040"/>
        <rFont val="Arial"/>
        <family val="2"/>
      </rPr>
      <t>Mayor valor percibido en el ejercicio por enajenaciones efectuadas en el ejercicio anterior</t>
    </r>
  </si>
  <si>
    <r>
      <rPr>
        <b/>
        <sz val="6"/>
        <color rgb="FF404040"/>
        <rFont val="Arial"/>
        <family val="2"/>
      </rPr>
      <t>Régimen de tributación</t>
    </r>
  </si>
  <si>
    <r>
      <rPr>
        <sz val="8"/>
        <color rgb="FF404040"/>
        <rFont val="Arial"/>
        <family val="2"/>
      </rPr>
      <t>Mayor valor percibido según códigos 1099 y 1114 anteriores afecto al IGC o IA, a trasladar a código 1032</t>
    </r>
  </si>
  <si>
    <r>
      <rPr>
        <sz val="8"/>
        <color rgb="FF404040"/>
        <rFont val="Arial"/>
        <family val="2"/>
      </rPr>
      <t>Mayor valor devengado según código 1061 anterior afecto a IGC a reliquidar, según instrucciones código 1033</t>
    </r>
  </si>
  <si>
    <r>
      <rPr>
        <sz val="8"/>
        <color rgb="FF404040"/>
        <rFont val="Arial"/>
        <family val="2"/>
      </rPr>
      <t>Mayor valor percibido según códigos 1099 y 1114 anteriores afecto al impuesto único y sustitutivo con tasa 10%, a trasladar a código 1043</t>
    </r>
  </si>
  <si>
    <r>
      <rPr>
        <b/>
        <sz val="6"/>
        <color rgb="FF404040"/>
        <rFont val="Arial"/>
        <family val="2"/>
      </rPr>
      <t>RECUADRO N° 2</t>
    </r>
    <r>
      <rPr>
        <sz val="6"/>
        <color rgb="FF404040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</si>
  <si>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b/>
        <sz val="6"/>
        <color rgb="FF252525"/>
        <rFont val="Arial"/>
        <family val="2"/>
      </rPr>
      <t>RECUADRO N° 3</t>
    </r>
    <r>
      <rPr>
        <sz val="6"/>
        <color rgb="FF252525"/>
        <rFont val="Arial"/>
        <family val="2"/>
      </rPr>
      <t>: DATOS SOBRE INSTRUMENTOS DE AHORRO ACOGIDOS AL EX ART. 57 BIS LIR (ART. 3° TRANSITORIO NUMERAL VI) LEY N° 20.780)</t>
    </r>
  </si>
  <si>
    <r>
      <rPr>
        <sz val="8"/>
        <color rgb="FF404040"/>
        <rFont val="Arial"/>
        <family val="2"/>
      </rPr>
      <t>Total ahorro neto positivo del ejercicio</t>
    </r>
  </si>
  <si>
    <r>
      <rPr>
        <sz val="8"/>
        <color rgb="FF404040"/>
        <rFont val="Arial"/>
        <family val="2"/>
      </rPr>
      <t>Ahorro neto positivo utilizado en el ejercicio</t>
    </r>
  </si>
  <si>
    <r>
      <rPr>
        <sz val="8"/>
        <color rgb="FF404040"/>
        <rFont val="Arial"/>
        <family val="2"/>
      </rPr>
      <t>Remanente ahorro neto positivo del ejercicio siguiente</t>
    </r>
  </si>
  <si>
    <r>
      <rPr>
        <sz val="8"/>
        <color rgb="FF404040"/>
        <rFont val="Arial"/>
        <family val="2"/>
      </rPr>
      <t>Total ahorro neto negativo del ejercicio</t>
    </r>
  </si>
  <si>
    <r>
      <rPr>
        <sz val="8"/>
        <color rgb="FF404040"/>
        <rFont val="Arial"/>
        <family val="2"/>
      </rPr>
      <t>Cuota exenta 10 UTA</t>
    </r>
  </si>
  <si>
    <r>
      <rPr>
        <sz val="8"/>
        <color rgb="FF404040"/>
        <rFont val="Arial"/>
        <family val="2"/>
      </rPr>
      <t>Base para débito fiscal del ejercicio a registrar en código 201</t>
    </r>
  </si>
  <si>
    <r>
      <rPr>
        <b/>
        <sz val="6"/>
        <color rgb="FF404040"/>
        <rFont val="Arial"/>
        <family val="2"/>
      </rPr>
      <t>RECUADRO N° 3</t>
    </r>
    <r>
      <rPr>
        <sz val="6"/>
        <color rgb="FF404040"/>
        <rFont val="Arial"/>
        <family val="2"/>
      </rPr>
      <t>: DATOS SOBRE INSTRUMENTOS DE AHORRO ACOGIDOS AL EX ART. 57 BIS LIR (ART. 3° TRANSITORIO NUMERAL VI) LEY N° 20.780)</t>
    </r>
  </si>
  <si>
    <r>
      <rPr>
        <b/>
        <sz val="6"/>
        <color rgb="FF252525"/>
        <rFont val="Arial"/>
        <family val="2"/>
      </rPr>
      <t>RECUADRO N° 4</t>
    </r>
    <r>
      <rPr>
        <sz val="6"/>
        <color rgb="FF252525"/>
        <rFont val="Arial"/>
        <family val="2"/>
      </rPr>
      <t>: ENAJENACIÓN DE ACCIONES, DERECHOS SOCIALES, CUOTAS DE FONDOS MUTUOS Y/O DE INVERSIÓN</t>
    </r>
  </si>
  <si>
    <r>
      <rPr>
        <b/>
        <sz val="6"/>
        <color rgb="FF404040"/>
        <rFont val="Arial"/>
        <family val="2"/>
      </rPr>
      <t>ENAJENACIÓN DE ACCIONES</t>
    </r>
  </si>
  <si>
    <r>
      <rPr>
        <b/>
        <sz val="6"/>
        <color rgb="FF404040"/>
        <rFont val="Arial"/>
        <family val="2"/>
      </rPr>
      <t>Régimen  tributario de la LIR</t>
    </r>
  </si>
  <si>
    <r>
      <rPr>
        <b/>
        <sz val="6"/>
        <color rgb="FF404040"/>
        <rFont val="Arial"/>
        <family val="2"/>
      </rPr>
      <t>N° acciones enajenadas</t>
    </r>
  </si>
  <si>
    <r>
      <rPr>
        <b/>
        <sz val="6"/>
        <color rgb="FF404040"/>
        <rFont val="Arial"/>
        <family val="2"/>
      </rPr>
      <t>Precio o valor de enajenación</t>
    </r>
  </si>
  <si>
    <r>
      <rPr>
        <b/>
        <sz val="6"/>
        <color rgb="FF404040"/>
        <rFont val="Arial"/>
        <family val="2"/>
      </rPr>
      <t>Costo tributario actualizado</t>
    </r>
  </si>
  <si>
    <r>
      <rPr>
        <b/>
        <sz val="6"/>
        <color rgb="FF404040"/>
        <rFont val="Arial"/>
        <family val="2"/>
      </rPr>
      <t>Mayor o menor valor determinado</t>
    </r>
  </si>
  <si>
    <r>
      <rPr>
        <sz val="8"/>
        <color rgb="FF404040"/>
        <rFont val="Arial"/>
        <family val="2"/>
      </rPr>
      <t>IGC o IA sobre rentas percibidas, según código 155</t>
    </r>
  </si>
  <si>
    <r>
      <rPr>
        <sz val="8"/>
        <color rgb="FF404040"/>
        <rFont val="Arial"/>
        <family val="2"/>
      </rPr>
      <t>Opción a reliquidar el IGC sobre renta devengada, según código 1033</t>
    </r>
  </si>
  <si>
    <r>
      <rPr>
        <sz val="8"/>
        <color rgb="FF404040"/>
        <rFont val="Arial"/>
        <family val="2"/>
      </rPr>
      <t>Régimen art. 107 LIR vigente hasta el 01.09.2022</t>
    </r>
  </si>
  <si>
    <r>
      <rPr>
        <b/>
        <sz val="6"/>
        <color rgb="FF404040"/>
        <rFont val="Arial"/>
        <family val="2"/>
      </rPr>
      <t>ENAJENACIÓN DE DERECHOS SOCIALES</t>
    </r>
  </si>
  <si>
    <r>
      <rPr>
        <b/>
        <sz val="6"/>
        <color rgb="FF404040"/>
        <rFont val="Arial"/>
        <family val="2"/>
      </rPr>
      <t>N°  de operaciones de derechos
sociales enajenados</t>
    </r>
  </si>
  <si>
    <r>
      <rPr>
        <b/>
        <sz val="6"/>
        <color rgb="FF404040"/>
        <rFont val="Arial"/>
        <family val="2"/>
      </rPr>
      <t>ENAJENACIÓN O RESCATE DE CUOTAS DE FONDOS MUTUOS Y/O FONDOS DE INVERSIÓN</t>
    </r>
  </si>
  <si>
    <r>
      <rPr>
        <b/>
        <sz val="6"/>
        <color rgb="FF404040"/>
        <rFont val="Arial"/>
        <family val="2"/>
      </rPr>
      <t>N° cuotas de fondos mutuos y/o
fondo de inversión enajenados o</t>
    </r>
  </si>
  <si>
    <r>
      <rPr>
        <b/>
        <sz val="6"/>
        <color rgb="FF404040"/>
        <rFont val="Arial"/>
        <family val="2"/>
      </rPr>
      <t>ENAJENACIÓN O RESCATE DE INSTRUMENTOS QUE CUMPLEN LOS REQUISITO DEL ART. 107 LIR VIGENTE A PARTIR DEL 02.09.2022</t>
    </r>
  </si>
  <si>
    <r>
      <rPr>
        <b/>
        <sz val="6"/>
        <color rgb="FF404040"/>
        <rFont val="Arial"/>
        <family val="2"/>
      </rPr>
      <t>Instrumentos enajenados o rescatados</t>
    </r>
  </si>
  <si>
    <r>
      <rPr>
        <b/>
        <sz val="6"/>
        <color rgb="FF404040"/>
        <rFont val="Arial"/>
        <family val="2"/>
      </rPr>
      <t>Mayor  o menor  valor determinado</t>
    </r>
  </si>
  <si>
    <r>
      <rPr>
        <sz val="8"/>
        <color rgb="FF404040"/>
        <rFont val="Arial"/>
        <family val="2"/>
      </rPr>
      <t>Acciones</t>
    </r>
  </si>
  <si>
    <r>
      <rPr>
        <sz val="8"/>
        <color rgb="FF404040"/>
        <rFont val="Arial"/>
        <family val="2"/>
      </rPr>
      <t>Cuotas de fondos mutuos y/o fondos de inversión</t>
    </r>
  </si>
  <si>
    <r>
      <rPr>
        <b/>
        <sz val="6"/>
        <color rgb="FF404040"/>
        <rFont val="Arial"/>
        <family val="2"/>
      </rPr>
      <t>Determinación del resultado</t>
    </r>
  </si>
  <si>
    <r>
      <rPr>
        <sz val="8"/>
        <color rgb="FF404040"/>
        <rFont val="Arial"/>
        <family val="2"/>
      </rPr>
      <t>Resultado neto de las operaciones del ejercicio</t>
    </r>
  </si>
  <si>
    <r>
      <rPr>
        <sz val="8"/>
        <color rgb="FF404040"/>
        <rFont val="Arial"/>
        <family val="2"/>
      </rPr>
      <t>Pérdida de arrastre del ejercicio anterior actualizada</t>
    </r>
  </si>
  <si>
    <r>
      <rPr>
        <sz val="8"/>
        <color rgb="FF404040"/>
        <rFont val="Arial"/>
        <family val="2"/>
      </rPr>
      <t>Base imponible o pérdida del ejercicio</t>
    </r>
  </si>
  <si>
    <r>
      <rPr>
        <b/>
        <sz val="6"/>
        <color rgb="FF404040"/>
        <rFont val="Arial"/>
        <family val="2"/>
      </rPr>
      <t>RECUADRO N° 4</t>
    </r>
    <r>
      <rPr>
        <sz val="6"/>
        <color rgb="FF404040"/>
        <rFont val="Arial"/>
        <family val="2"/>
      </rPr>
      <t>: ENAJENACIÓN DE ACCIONES, DERECHOS SOCIALES, CUOTAS DE FONDOS MUTUOS Y/O DE INVERSIÓN.</t>
    </r>
  </si>
  <si>
    <r>
      <rPr>
        <b/>
        <sz val="6"/>
        <color rgb="FF252525"/>
        <rFont val="Arial"/>
        <family val="2"/>
      </rPr>
      <t>RECUADRO N°5</t>
    </r>
    <r>
      <rPr>
        <sz val="6"/>
        <color rgb="FF252525"/>
        <rFont val="Arial"/>
        <family val="2"/>
      </rPr>
      <t>: CRÉDITO POR INGRESO DIFERIDO PROPIETARIOS DE EMPRESAS RÉGIMEN TRANSPARENCIA TRIBUTARIA, ART. 14 LETRA D) N°8 LIR</t>
    </r>
  </si>
  <si>
    <r>
      <rPr>
        <sz val="8"/>
        <color rgb="FF404040"/>
        <rFont val="Arial"/>
        <family val="2"/>
      </rPr>
      <t>Remanente ejercicio anterior</t>
    </r>
  </si>
  <si>
    <r>
      <rPr>
        <sz val="8"/>
        <color rgb="FF404040"/>
        <rFont val="Arial"/>
        <family val="2"/>
      </rPr>
      <t>Crédito recibido en el ejercicio</t>
    </r>
  </si>
  <si>
    <r>
      <rPr>
        <sz val="8"/>
        <color rgb="FF404040"/>
        <rFont val="Arial"/>
        <family val="2"/>
      </rPr>
      <t>Crédito imputado en el ejercicio</t>
    </r>
  </si>
  <si>
    <r>
      <rPr>
        <sz val="8"/>
        <color rgb="FF252525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</si>
  <si>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5</t>
    </r>
    <r>
      <rPr>
        <sz val="6"/>
        <color rgb="FF404040"/>
        <rFont val="Arial"/>
        <family val="2"/>
      </rPr>
      <t>: CRÉDITO POR INGRESO DIFERIDO PROPIETARIOS DE EMPRESAS RÉGIMEN TRANSPARENCIA TRIBUTARIA, ART. 14 LETRA D) N°8 LIR</t>
    </r>
  </si>
  <si>
    <r>
      <rPr>
        <b/>
        <sz val="6"/>
        <color rgb="FF252525"/>
        <rFont val="Arial"/>
        <family val="2"/>
      </rPr>
      <t>RECUADRO N° 6</t>
    </r>
    <r>
      <rPr>
        <sz val="6"/>
        <color rgb="FF252525"/>
        <rFont val="Arial"/>
        <family val="2"/>
      </rPr>
      <t>: DATOS INFORMATIVOS</t>
    </r>
  </si>
  <si>
    <r>
      <rPr>
        <b/>
        <sz val="6"/>
        <color rgb="FF404040"/>
        <rFont val="Arial"/>
        <family val="2"/>
      </rPr>
      <t>OPERACIONES INTERNACIONALES</t>
    </r>
  </si>
  <si>
    <r>
      <rPr>
        <sz val="8"/>
        <color rgb="FF404040"/>
        <rFont val="Arial"/>
        <family val="2"/>
      </rPr>
      <t>Préstamos efectuados a propietarios, socios o accionistas en el ejercicio</t>
    </r>
  </si>
  <si>
    <r>
      <rPr>
        <sz val="8"/>
        <color rgb="FF404040"/>
        <rFont val="Arial"/>
        <family val="2"/>
      </rPr>
      <t>Total de cantidades adeudadas, pagadas, abonadas en cuenta o puestas a disposición de relacionados en el exterior (arts. 31 inc. 3° y 59 LIR)</t>
    </r>
  </si>
  <si>
    <r>
      <rPr>
        <sz val="8"/>
        <color rgb="FF404040"/>
        <rFont val="Arial"/>
        <family val="2"/>
      </rPr>
      <t>Cantidades adeudadas, pagadas, abonadas en cuenta o puestas a disposición de relacionados en el exterior, cuyo IA no ha sido enterado (arts. 31 inc.  3° y 59 LIR)</t>
    </r>
  </si>
  <si>
    <r>
      <rPr>
        <sz val="8"/>
        <color rgb="FF404040"/>
        <rFont val="Arial"/>
        <family val="2"/>
      </rPr>
      <t>Total pasivos contraídos en Chile</t>
    </r>
  </si>
  <si>
    <r>
      <rPr>
        <sz val="8"/>
        <color rgb="FF404040"/>
        <rFont val="Arial"/>
        <family val="2"/>
      </rPr>
      <t>Beneficio antes de gastos financieros (EBITDA)</t>
    </r>
  </si>
  <si>
    <r>
      <rPr>
        <sz val="8"/>
        <color rgb="FF404040"/>
        <rFont val="Arial"/>
        <family val="2"/>
      </rPr>
      <t>Renta imponible extranjera (art. 41 A  N° 3 LIR)</t>
    </r>
  </si>
  <si>
    <r>
      <rPr>
        <b/>
        <sz val="6"/>
        <color rgb="FF404040"/>
        <rFont val="Arial"/>
        <family val="2"/>
      </rPr>
      <t>DATOS DE BALANCE</t>
    </r>
  </si>
  <si>
    <r>
      <rPr>
        <sz val="8"/>
        <color rgb="FF404040"/>
        <rFont val="Arial"/>
        <family val="2"/>
      </rPr>
      <t>Total del activo</t>
    </r>
  </si>
  <si>
    <r>
      <rPr>
        <sz val="8"/>
        <color rgb="FF404040"/>
        <rFont val="Arial"/>
        <family val="2"/>
      </rPr>
      <t>Total del pasivo</t>
    </r>
  </si>
  <si>
    <r>
      <rPr>
        <sz val="8"/>
        <color rgb="FF404040"/>
        <rFont val="Arial"/>
        <family val="2"/>
      </rPr>
      <t>Saldo de caja (sólo dinero en efectivo y documentos al día, según arqueo)</t>
    </r>
  </si>
  <si>
    <r>
      <rPr>
        <sz val="8"/>
        <color rgb="FF404040"/>
        <rFont val="Arial"/>
        <family val="2"/>
      </rPr>
      <t>Capital efectivo</t>
    </r>
  </si>
  <si>
    <r>
      <rPr>
        <sz val="8"/>
        <color rgb="FF404040"/>
        <rFont val="Arial"/>
        <family val="2"/>
      </rPr>
      <t>Saldo cuenta corriente bancaria según, conciliación</t>
    </r>
  </si>
  <si>
    <r>
      <rPr>
        <sz val="8"/>
        <color rgb="FF404040"/>
        <rFont val="Arial"/>
        <family val="2"/>
      </rPr>
      <t>Existencia final</t>
    </r>
  </si>
  <si>
    <r>
      <rPr>
        <sz val="8"/>
        <color rgb="FF404040"/>
        <rFont val="Arial"/>
        <family val="2"/>
      </rPr>
      <t>Bienes adquiridos contrato leasing</t>
    </r>
  </si>
  <si>
    <r>
      <rPr>
        <sz val="8"/>
        <color rgb="FF404040"/>
        <rFont val="Arial"/>
        <family val="2"/>
      </rPr>
      <t>Activo inmovilizado</t>
    </r>
  </si>
  <si>
    <r>
      <rPr>
        <sz val="8"/>
        <color rgb="FF404040"/>
        <rFont val="Arial"/>
        <family val="2"/>
      </rPr>
      <t>Activo gasto diferido goodwill tributario</t>
    </r>
  </si>
  <si>
    <r>
      <rPr>
        <sz val="8"/>
        <color rgb="FF404040"/>
        <rFont val="Arial"/>
        <family val="2"/>
      </rPr>
      <t>Activo intangible goodwill tributario (Ley N° 20.780)</t>
    </r>
  </si>
  <si>
    <r>
      <rPr>
        <sz val="8"/>
        <color rgb="FF404040"/>
        <rFont val="Arial"/>
        <family val="2"/>
      </rPr>
      <t>Patrimonio financiero</t>
    </r>
  </si>
  <si>
    <r>
      <rPr>
        <b/>
        <sz val="6"/>
        <color rgb="FF404040"/>
        <rFont val="Arial"/>
        <family val="2"/>
      </rPr>
      <t>OTROS ANTECEDENTES</t>
    </r>
  </si>
  <si>
    <r>
      <rPr>
        <sz val="8"/>
        <color rgb="FF404040"/>
        <rFont val="Arial"/>
        <family val="2"/>
      </rPr>
      <t>Utilidades financieras capitalizadas</t>
    </r>
  </si>
  <si>
    <r>
      <rPr>
        <sz val="8"/>
        <color rgb="FF404040"/>
        <rFont val="Arial"/>
        <family val="2"/>
      </rPr>
      <t>Gastos adeudados o pagados por cuotas de bienes en leasing</t>
    </r>
  </si>
  <si>
    <r>
      <rPr>
        <sz val="8"/>
        <color rgb="FF404040"/>
        <rFont val="Arial"/>
        <family val="2"/>
      </rPr>
      <t>Monto del capital  directa o indirectamente financiado por partes relacionadas</t>
    </r>
  </si>
  <si>
    <r>
      <rPr>
        <sz val="8"/>
        <color rgb="FF404040"/>
        <rFont val="Arial"/>
        <family val="2"/>
      </rPr>
      <t>TEX</t>
    </r>
  </si>
  <si>
    <r>
      <rPr>
        <sz val="8"/>
        <color rgb="FF404040"/>
        <rFont val="Arial"/>
        <family val="2"/>
      </rPr>
      <t>TEF</t>
    </r>
  </si>
  <si>
    <r>
      <rPr>
        <sz val="8"/>
        <color rgb="FF404040"/>
        <rFont val="Arial"/>
        <family val="2"/>
      </rPr>
      <t>Retiros, remesas o distribuciones afectos a IGC o IA, no Imputados a los RTRE</t>
    </r>
  </si>
  <si>
    <r>
      <rPr>
        <sz val="8"/>
        <color rgb="FF404040"/>
        <rFont val="Arial"/>
        <family val="2"/>
      </rPr>
      <t>Retiros, remesas o distribuciones afectos a IGC o IA, imputados a las utilidades de balance en exceso de las tributables (UBET)</t>
    </r>
  </si>
  <si>
    <r>
      <rPr>
        <sz val="8"/>
        <color rgb="FF404040"/>
        <rFont val="Arial"/>
        <family val="2"/>
      </rPr>
      <t>Depreciación acelerada vehículos eléctricos o híbridos con recarga eléctrica exterior u otros calificados como cero emisiones por resolución fundada del Ministerio de Energía (art. 8 Ley N° 21.305)</t>
    </r>
  </si>
  <si>
    <r>
      <rPr>
        <sz val="8"/>
        <color rgb="FF404040"/>
        <rFont val="Arial"/>
        <family val="2"/>
      </rPr>
      <t>Depreciación normal vehículos eléctricos o híbridos con recarga eléctrica exterior u otros calificados como cero emisiones por resolución fundada del Ministerio de Energía (art. 8 Ley N° 21.305)</t>
    </r>
  </si>
  <si>
    <r>
      <rPr>
        <b/>
        <sz val="6"/>
        <color rgb="FF404040"/>
        <rFont val="Arial"/>
        <family val="2"/>
      </rPr>
      <t>SALDOS</t>
    </r>
  </si>
  <si>
    <r>
      <rPr>
        <sz val="8"/>
        <color rgb="FF404040"/>
        <rFont val="Arial"/>
        <family val="2"/>
      </rPr>
      <t>Saldo total de rentas exentas de IGC (art. 11 Ley N° 18.401, rentas del capitalismo popular)</t>
    </r>
  </si>
  <si>
    <r>
      <rPr>
        <sz val="8"/>
        <color rgb="FF404040"/>
        <rFont val="Arial"/>
        <family val="2"/>
      </rPr>
      <t>Saldo exceso de retiros de 2014, determinados al 31 de diciembre para ejercicios siguientes</t>
    </r>
  </si>
  <si>
    <r>
      <rPr>
        <sz val="8"/>
        <color rgb="FF404040"/>
        <rFont val="Arial"/>
        <family val="2"/>
      </rPr>
      <t>Saldo de crédito por IDPC no sujetos a restitución generados hasta el 31.12.2019</t>
    </r>
  </si>
  <si>
    <r>
      <rPr>
        <sz val="8"/>
        <color rgb="FF404040"/>
        <rFont val="Arial"/>
        <family val="2"/>
      </rPr>
      <t>Saldo de crédito por IDPC no sujetos a restitución generados a contar del 01.01.2020</t>
    </r>
  </si>
  <si>
    <r>
      <rPr>
        <sz val="8"/>
        <color rgb="FF404040"/>
        <rFont val="Arial"/>
        <family val="2"/>
      </rPr>
      <t>Saldo crédito Impuesto Tasa Adicional ex art. 21 LIR</t>
    </r>
  </si>
  <si>
    <r>
      <rPr>
        <sz val="8"/>
        <color rgb="FF404040"/>
        <rFont val="Arial"/>
        <family val="2"/>
      </rPr>
      <t>Saldo de excedente base imponible IDPC voluntario a imputar ejercicio siguientes</t>
    </r>
  </si>
  <si>
    <r>
      <rPr>
        <b/>
        <sz val="6"/>
        <color rgb="FF404040"/>
        <rFont val="Arial"/>
        <family val="2"/>
      </rPr>
      <t>CUENTAS EN PARTICIPACIÓN Y DEMÁS ENCARGOS FIDUCIARIOS</t>
    </r>
  </si>
  <si>
    <r>
      <rPr>
        <sz val="8"/>
        <color rgb="FF404040"/>
        <rFont val="Arial"/>
        <family val="2"/>
      </rPr>
      <t>Saldo o aporte inicial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</si>
  <si>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Saldo final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</si>
  <si>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Crédito por IDPC asignado en el ejercicio a los partícipes o beneficiarios de la asociación o cuentas en participación o del encargo fiduciario</t>
    </r>
  </si>
  <si>
    <r>
      <rPr>
        <sz val="8"/>
        <color rgb="FF404040"/>
        <rFont val="Arial"/>
        <family val="2"/>
      </rPr>
      <t>Crédito IPE asignado en el ejercicio a los partícipes o beneficiarios de la asociación o cuentas en participación o del encargo fiduciario</t>
    </r>
  </si>
  <si>
    <r>
      <rPr>
        <b/>
        <sz val="6"/>
        <color rgb="FF404040"/>
        <rFont val="Arial"/>
        <family val="2"/>
      </rPr>
      <t>RECUADRO N° 6</t>
    </r>
    <r>
      <rPr>
        <sz val="6"/>
        <rFont val="Arial"/>
        <family val="2"/>
      </rPr>
      <t>: DATOS INFORMATIVOS</t>
    </r>
  </si>
  <si>
    <r>
      <rPr>
        <b/>
        <sz val="6"/>
        <color rgb="FF252525"/>
        <rFont val="Arial"/>
        <family val="2"/>
      </rPr>
      <t>RECUADRO N° 7</t>
    </r>
    <r>
      <rPr>
        <sz val="6"/>
        <color rgb="FF252525"/>
        <rFont val="Arial"/>
        <family val="2"/>
      </rPr>
      <t>: INGRESO DIFERIDO Y SALDOS PENDIENTES DE AMORTIZACIÓN</t>
    </r>
  </si>
  <si>
    <r>
      <rPr>
        <b/>
        <sz val="6"/>
        <color rgb="FF404040"/>
        <rFont val="Arial"/>
        <family val="2"/>
      </rPr>
      <t>Detalle</t>
    </r>
  </si>
  <si>
    <r>
      <rPr>
        <b/>
        <sz val="6"/>
        <color rgb="FF404040"/>
        <rFont val="Arial"/>
        <family val="2"/>
      </rPr>
      <t>Saldo de rentas tributables acumuladas</t>
    </r>
  </si>
  <si>
    <r>
      <rPr>
        <b/>
        <sz val="6"/>
        <color rgb="FF404040"/>
        <rFont val="Arial"/>
        <family val="2"/>
      </rPr>
      <t>Incremento</t>
    </r>
  </si>
  <si>
    <r>
      <rPr>
        <b/>
        <sz val="6"/>
        <color rgb="FF404040"/>
        <rFont val="Arial"/>
        <family val="2"/>
      </rPr>
      <t>Crédito</t>
    </r>
  </si>
  <si>
    <r>
      <rPr>
        <b/>
        <sz val="6"/>
        <color rgb="FF404040"/>
        <rFont val="Arial"/>
        <family val="2"/>
      </rPr>
      <t>No Sujeto a Restitución</t>
    </r>
  </si>
  <si>
    <r>
      <rPr>
        <b/>
        <sz val="6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</si>
  <si>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Saldo de ingreso diferido pendiente de tributación correspondiente a lo dispuesto en el
ex art. 14 ter letra A) N° 2 LIR</t>
    </r>
  </si>
  <si>
    <r>
      <rPr>
        <sz val="8"/>
        <color rgb="FF404040"/>
        <rFont val="Arial"/>
        <family val="2"/>
      </rPr>
      <t>Ingreso  diferido a  imputar  en  el ejercicio</t>
    </r>
  </si>
  <si>
    <r>
      <rPr>
        <sz val="8"/>
        <color rgb="FF404040"/>
        <rFont val="Arial"/>
        <family val="2"/>
      </rPr>
      <t>Saldo de ingreso diferido pendiente de tributación de acuerdo al art. 14 letra D) N°8,
letra (d) de la LIR, art. 40° transitorio  de la Ley N° 21.210 y Circular N° 62 de 2020</t>
    </r>
  </si>
  <si>
    <r>
      <rPr>
        <sz val="8"/>
        <color rgb="FF404040"/>
        <rFont val="Arial"/>
        <family val="2"/>
      </rPr>
      <t>Saldo de ingreso diferido pendiente de tributación de acuerdo al art. 15° transitorio de
la Ley N° 21.210</t>
    </r>
  </si>
  <si>
    <r>
      <rPr>
        <sz val="8"/>
        <color rgb="FF404040"/>
        <rFont val="Arial"/>
        <family val="2"/>
      </rPr>
      <t>TOTAL Saldo ingreso diferido a imputar en los ejercicios siguientes</t>
    </r>
  </si>
  <si>
    <r>
      <rPr>
        <b/>
        <sz val="6"/>
        <color rgb="FF404040"/>
        <rFont val="Arial"/>
        <family val="2"/>
      </rPr>
      <t>RECUADRO N° 7</t>
    </r>
    <r>
      <rPr>
        <sz val="6"/>
        <rFont val="Arial"/>
        <family val="2"/>
      </rPr>
      <t>: INGRESO DIFERIDO Y SALDOS PENDIENTES DE AMORTIZACIÓN.</t>
    </r>
  </si>
  <si>
    <r>
      <rPr>
        <b/>
        <sz val="6"/>
        <color rgb="FF252525"/>
        <rFont val="Arial"/>
        <family val="2"/>
      </rPr>
      <t>RECUADRO N° 8</t>
    </r>
    <r>
      <rPr>
        <sz val="6"/>
        <color rgb="FF252525"/>
        <rFont val="Arial"/>
        <family val="2"/>
      </rPr>
      <t>:  INFORMACIÓN SOBRE DONACIONES Y CRÉDITOS O REBAJAS IMPUTABLES AL IDPC</t>
    </r>
  </si>
  <si>
    <r>
      <rPr>
        <b/>
        <sz val="6"/>
        <color rgb="FF404040"/>
        <rFont val="Arial"/>
        <family val="2"/>
      </rPr>
      <t>CRÉDITOS CUYOS REMANENTES NO DAN DERECHO A IMPUTACIÓN EN LOS EJERCICIOS SIGUIENTES NI A DEVOLUCIÓN</t>
    </r>
  </si>
  <si>
    <r>
      <rPr>
        <b/>
        <sz val="8"/>
        <color rgb="FF404040"/>
        <rFont val="Arial"/>
        <family val="2"/>
      </rPr>
      <t>DETALLE</t>
    </r>
  </si>
  <si>
    <r>
      <rPr>
        <b/>
        <sz val="8"/>
        <color rgb="FF404040"/>
        <rFont val="Arial"/>
        <family val="2"/>
      </rPr>
      <t>TOTAL GASTO</t>
    </r>
  </si>
  <si>
    <r>
      <rPr>
        <b/>
        <sz val="8"/>
        <color rgb="FF404040"/>
        <rFont val="Arial"/>
        <family val="2"/>
      </rPr>
      <t>GASTO NO ACEPTADO</t>
    </r>
  </si>
  <si>
    <r>
      <rPr>
        <b/>
        <sz val="8"/>
        <color rgb="FF404040"/>
        <rFont val="Arial"/>
        <family val="2"/>
      </rPr>
      <t>CRÉDITO</t>
    </r>
  </si>
  <si>
    <r>
      <rPr>
        <sz val="8"/>
        <color rgb="FF404040"/>
        <rFont val="Arial"/>
        <family val="2"/>
      </rPr>
      <t>Donaciones al FNR, según arts. 4° y 9° Ley N° 20.444 (no afectas al LGA)</t>
    </r>
  </si>
  <si>
    <r>
      <rPr>
        <sz val="8"/>
        <color rgb="FF404040"/>
        <rFont val="Arial"/>
        <family val="2"/>
      </rPr>
      <t>Donaciones para fines culturales, según art. 8° Ley N° 18.985 (afectas al LGA)</t>
    </r>
  </si>
  <si>
    <r>
      <rPr>
        <sz val="8"/>
        <color rgb="FF404040"/>
        <rFont val="Arial"/>
        <family val="2"/>
      </rPr>
      <t>Donaciones para fines educacionales, según art. 3° Ley N° 19.247 (afectas al LGA)</t>
    </r>
  </si>
  <si>
    <r>
      <rPr>
        <sz val="8"/>
        <color rgb="FF404040"/>
        <rFont val="Arial"/>
        <family val="2"/>
      </rPr>
      <t>Donaciones para fines deportivos, según art. 62 y sgtes. Ley N° 19.712 (afecta al LGA)</t>
    </r>
  </si>
  <si>
    <r>
      <rPr>
        <sz val="8"/>
        <color rgb="FF404040"/>
        <rFont val="Arial"/>
        <family val="2"/>
      </rPr>
      <t>Donaciones para fines sociales, según art. 1° y sgtes. Ley N° 19.885 (afecta al LGA)</t>
    </r>
  </si>
  <si>
    <r>
      <rPr>
        <sz val="8"/>
        <color rgb="FF404040"/>
        <rFont val="Arial"/>
        <family val="2"/>
      </rPr>
      <t>Crédito por impuesto territorial (contribuciones de bienes raíces)</t>
    </r>
  </si>
  <si>
    <r>
      <rPr>
        <sz val="8"/>
        <color rgb="FF404040"/>
        <rFont val="Arial"/>
        <family val="2"/>
      </rPr>
      <t>Crédito por bienes físicos del activo inmovilizado del ejercicio</t>
    </r>
  </si>
  <si>
    <r>
      <rPr>
        <sz val="8"/>
        <color rgb="FF404040"/>
        <rFont val="Arial"/>
        <family val="2"/>
      </rPr>
      <t>Crédito por rentas de zonas francas</t>
    </r>
  </si>
  <si>
    <r>
      <rPr>
        <sz val="8"/>
        <color rgb="FF404040"/>
        <rFont val="Arial"/>
        <family val="2"/>
      </rPr>
      <t>Crédito por ingreso diferido</t>
    </r>
  </si>
  <si>
    <r>
      <rPr>
        <sz val="8"/>
        <color rgb="FF404040"/>
        <rFont val="Arial"/>
        <family val="2"/>
      </rPr>
      <t>Otras rebajas especiales</t>
    </r>
  </si>
  <si>
    <r>
      <rPr>
        <b/>
        <sz val="6"/>
        <color rgb="FF404040"/>
        <rFont val="Arial"/>
        <family val="2"/>
      </rPr>
      <t>CRÉDITOS CUYOS REMANENTES DAN  SOLO DERECHO A IMPUTACIÓN EN LOS EJERCICIOS SIGUIENTES</t>
    </r>
  </si>
  <si>
    <r>
      <rPr>
        <sz val="8"/>
        <color rgb="FF404040"/>
        <rFont val="Arial"/>
        <family val="2"/>
      </rPr>
      <t>Remanente de crédito por bienes físicos del activo inmovilizado proveniente de inversiones AT 1999 - 2002</t>
    </r>
  </si>
  <si>
    <r>
      <rPr>
        <sz val="8"/>
        <color rgb="FF404040"/>
        <rFont val="Arial"/>
        <family val="2"/>
      </rPr>
      <t>Donaciones a universidades, institutos profesionales y centros de formación técnica, según art. 69 Ley N° 18.681 (afectas al LGA)</t>
    </r>
  </si>
  <si>
    <r>
      <rPr>
        <sz val="8"/>
        <color rgb="FF404040"/>
        <rFont val="Arial"/>
        <family val="2"/>
      </rPr>
      <t>Monto inversión Ley Arica</t>
    </r>
  </si>
  <si>
    <r>
      <rPr>
        <sz val="8"/>
        <color rgb="FF404040"/>
        <rFont val="Arial"/>
        <family val="2"/>
      </rPr>
      <t>Monto inversión  Ley Austral</t>
    </r>
  </si>
  <si>
    <r>
      <rPr>
        <sz val="8"/>
        <color rgb="FF404040"/>
        <rFont val="Arial"/>
        <family val="2"/>
      </rPr>
      <t>Crédito por impuestos soportados en el extranjero, según art.41  A LIR</t>
    </r>
  </si>
  <si>
    <r>
      <rPr>
        <sz val="8"/>
        <color rgb="FF404040"/>
        <rFont val="Arial"/>
        <family val="2"/>
      </rPr>
      <t>Crédito por inversión privada en actividades de investigación y desarrollo Ley N° 20.241</t>
    </r>
  </si>
  <si>
    <r>
      <rPr>
        <b/>
        <sz val="6"/>
        <color rgb="FF404040"/>
        <rFont val="Arial"/>
        <family val="2"/>
      </rPr>
      <t>CRÉDITO CUYO REMANENTE DA DERECHO A DEVOLUCIÓN</t>
    </r>
  </si>
  <si>
    <r>
      <rPr>
        <sz val="8"/>
        <color rgb="FF404040"/>
        <rFont val="Arial"/>
        <family val="2"/>
      </rPr>
      <t>Crédito IEAM del ejercicio</t>
    </r>
  </si>
  <si>
    <r>
      <rPr>
        <sz val="8"/>
        <color rgb="FF404040"/>
        <rFont val="Arial"/>
        <family val="2"/>
      </rPr>
      <t>Crédito IEAM utilizado en el ejercicio</t>
    </r>
  </si>
  <si>
    <r>
      <rPr>
        <sz val="8"/>
        <color rgb="FF404040"/>
        <rFont val="Arial"/>
        <family val="2"/>
      </rPr>
      <t>Remanente crédito IEAM a devolver a
través de código 36</t>
    </r>
  </si>
  <si>
    <r>
      <rPr>
        <b/>
        <sz val="6"/>
        <color rgb="FF404040"/>
        <rFont val="Arial"/>
        <family val="2"/>
      </rPr>
      <t>OTRAS  DONACIONES</t>
    </r>
  </si>
  <si>
    <r>
      <rPr>
        <sz val="6"/>
        <color rgb="FF404040"/>
        <rFont val="Arial"/>
        <family val="2"/>
      </rPr>
      <t>DETALLE</t>
    </r>
  </si>
  <si>
    <r>
      <rPr>
        <sz val="6"/>
        <color rgb="FF404040"/>
        <rFont val="Arial"/>
        <family val="2"/>
      </rPr>
      <t>TOTAL GASTO</t>
    </r>
  </si>
  <si>
    <r>
      <rPr>
        <sz val="6"/>
        <color rgb="FF404040"/>
        <rFont val="Arial"/>
        <family val="2"/>
      </rPr>
      <t>GASTO NO ACEPTADO</t>
    </r>
  </si>
  <si>
    <r>
      <rPr>
        <sz val="8"/>
        <color rgb="FF404040"/>
        <rFont val="Arial"/>
        <family val="2"/>
      </rPr>
      <t>Otras donaciones, según art. 10 Ley N° 19.885 (afecta al LGA)</t>
    </r>
  </si>
  <si>
    <r>
      <rPr>
        <sz val="8"/>
        <color rgb="FF404040"/>
        <rFont val="Arial"/>
        <family val="2"/>
      </rPr>
      <t>Donaciones, según art. 7° Ley N° 16.282 (no afectas al LGA)</t>
    </r>
  </si>
  <si>
    <r>
      <rPr>
        <sz val="8"/>
        <color rgb="FF404040"/>
        <rFont val="Arial"/>
        <family val="2"/>
      </rPr>
      <t>Donaciones, según art. 37 D.L. N° 1.939 de 1977 (no afectas al LGA) y según art. 68 Ley N° 19.300 (no afectas al LGA)</t>
    </r>
  </si>
  <si>
    <r>
      <rPr>
        <sz val="8"/>
        <color rgb="FF404040"/>
        <rFont val="Arial"/>
        <family val="2"/>
      </rPr>
      <t>Donaciones, según Ley N° 21.015 (no afectas al LGA)</t>
    </r>
  </si>
  <si>
    <r>
      <rPr>
        <sz val="8"/>
        <color rgb="FF404040"/>
        <rFont val="Arial"/>
        <family val="2"/>
      </rPr>
      <t>Donaciones, según nuevo Título VIII bis D.L. N° 3.063 de 1979 (no afectas al LGA), incorporado por Ley N° 21.440</t>
    </r>
  </si>
  <si>
    <r>
      <rPr>
        <sz val="8"/>
        <color rgb="FF404040"/>
        <rFont val="Arial"/>
        <family val="2"/>
      </rPr>
      <t>Donaciones, según art. 18° Ley N° 21.258 (no afecta al LGA)</t>
    </r>
  </si>
  <si>
    <r>
      <rPr>
        <sz val="8"/>
        <color rgb="FF404040"/>
        <rFont val="Arial"/>
        <family val="2"/>
      </rPr>
      <t>Donaciones para fines culturales según art. 8° Ley N° 18.985</t>
    </r>
  </si>
  <si>
    <r>
      <rPr>
        <sz val="8"/>
        <color rgb="FF404040"/>
        <rFont val="Arial"/>
        <family val="2"/>
      </rPr>
      <t>Remanente año anterior</t>
    </r>
  </si>
  <si>
    <r>
      <rPr>
        <sz val="8"/>
        <color rgb="FF404040"/>
        <rFont val="Arial"/>
        <family val="2"/>
      </rPr>
      <t>Imputado en el ejercicio</t>
    </r>
  </si>
  <si>
    <r>
      <rPr>
        <sz val="8"/>
        <color rgb="FF404040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</si>
  <si>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8</t>
    </r>
    <r>
      <rPr>
        <b/>
        <sz val="6"/>
        <rFont val="Arial"/>
        <family val="2"/>
      </rPr>
      <t xml:space="preserve">:  </t>
    </r>
    <r>
      <rPr>
        <sz val="6"/>
        <rFont val="Arial"/>
        <family val="2"/>
      </rPr>
      <t>INFORMACIÓN SOBRE DONACIONES Y CRÉDITOS O REBAJAS IMPUTABLES AL IDPC</t>
    </r>
  </si>
  <si>
    <r>
      <rPr>
        <b/>
        <sz val="6"/>
        <color rgb="FF252525"/>
        <rFont val="Arial"/>
        <family val="2"/>
      </rPr>
      <t>RECUADRO N° 9</t>
    </r>
    <r>
      <rPr>
        <sz val="6"/>
        <color rgb="FF252525"/>
        <rFont val="Arial"/>
        <family val="2"/>
      </rPr>
      <t>: REGISTRO FUR</t>
    </r>
  </si>
  <si>
    <r>
      <rPr>
        <sz val="8"/>
        <color rgb="FF404040"/>
        <rFont val="Arial"/>
        <family val="2"/>
      </rPr>
      <t>Remanente FUR ejercicio anterior debidamente reajustado</t>
    </r>
  </si>
  <si>
    <r>
      <rPr>
        <sz val="8"/>
        <color rgb="FF404040"/>
        <rFont val="Arial"/>
        <family val="2"/>
      </rPr>
      <t>FUR afectado con IS</t>
    </r>
  </si>
  <si>
    <r>
      <rPr>
        <sz val="8"/>
        <color rgb="FF404040"/>
        <rFont val="Arial"/>
        <family val="2"/>
      </rPr>
      <t>IS pagado que afectó al FUR</t>
    </r>
  </si>
  <si>
    <r>
      <rPr>
        <sz val="8"/>
        <color rgb="FF404040"/>
        <rFont val="Arial"/>
        <family val="2"/>
      </rPr>
      <t>Rebaja FUR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</si>
  <si>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Rebaja FUR acogido a IS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</si>
  <si>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Aumento FUR por reorganización empresarial debidamente reajustado</t>
    </r>
  </si>
  <si>
    <r>
      <rPr>
        <sz val="8"/>
        <color rgb="FF404040"/>
        <rFont val="Arial"/>
        <family val="2"/>
      </rPr>
      <t>Reclasificación FUR por rentas afectadas IS</t>
    </r>
  </si>
  <si>
    <r>
      <rPr>
        <sz val="8"/>
        <color rgb="FF404040"/>
        <rFont val="Arial"/>
        <family val="2"/>
      </rPr>
      <t>Remanente para el ejercicio siguiente de rentas afectadas con IS</t>
    </r>
  </si>
  <si>
    <r>
      <rPr>
        <sz val="8"/>
        <color rgb="FF404040"/>
        <rFont val="Arial"/>
        <family val="2"/>
      </rPr>
      <t>Remanente FUR para el ejercicio siguiente afectos a impuestos finales</t>
    </r>
  </si>
  <si>
    <r>
      <rPr>
        <sz val="8"/>
        <color rgb="FF404040"/>
        <rFont val="Arial"/>
        <family val="2"/>
      </rPr>
      <t>Remanente FUR para el ejercicio siguiente exentos e INR</t>
    </r>
  </si>
  <si>
    <r>
      <rPr>
        <sz val="8"/>
        <color rgb="FF404040"/>
        <rFont val="Arial"/>
        <family val="2"/>
      </rPr>
      <t>Remanente crédito IDPC ejercicio anterior debidamente reajustado</t>
    </r>
  </si>
  <si>
    <r>
      <rPr>
        <sz val="8"/>
        <color rgb="FF404040"/>
        <rFont val="Arial"/>
        <family val="2"/>
      </rPr>
      <t>Crédito por IDPC utilizado en el ejercicio</t>
    </r>
  </si>
  <si>
    <r>
      <rPr>
        <sz val="8"/>
        <color rgb="FF404040"/>
        <rFont val="Arial"/>
        <family val="2"/>
      </rPr>
      <t>Crédito por IDPC recibido en el ejercicio</t>
    </r>
  </si>
  <si>
    <r>
      <rPr>
        <sz val="8"/>
        <color rgb="FF404040"/>
        <rFont val="Arial"/>
        <family val="2"/>
      </rPr>
      <t>Remanente crédito por IDPC para el ejercicio siguiente</t>
    </r>
  </si>
  <si>
    <r>
      <rPr>
        <b/>
        <sz val="6"/>
        <color rgb="FF404040"/>
        <rFont val="Arial"/>
        <family val="2"/>
      </rPr>
      <t>RECUADRO N° 9</t>
    </r>
    <r>
      <rPr>
        <sz val="6"/>
        <color rgb="FF404040"/>
        <rFont val="Arial"/>
        <family val="2"/>
      </rPr>
      <t>: REGISTRO FUR</t>
    </r>
  </si>
  <si>
    <r>
      <rPr>
        <b/>
        <sz val="6"/>
        <color rgb="FF252525"/>
        <rFont val="Arial"/>
        <family val="2"/>
      </rPr>
      <t>RECUADRO Nº 10</t>
    </r>
    <r>
      <rPr>
        <sz val="6"/>
        <color rgb="FF252525"/>
        <rFont val="Arial"/>
        <family val="2"/>
      </rPr>
      <t>: DEPRECIACIÓN</t>
    </r>
  </si>
  <si>
    <r>
      <rPr>
        <sz val="8"/>
        <color rgb="FF404040"/>
        <rFont val="Arial"/>
        <family val="2"/>
      </rPr>
      <t>Cantidad de bienes del activo inmovilizado</t>
    </r>
  </si>
  <si>
    <r>
      <rPr>
        <sz val="8"/>
        <color rgb="FF404040"/>
        <rFont val="Arial"/>
        <family val="2"/>
      </rPr>
      <t>Depreciación acelerada en 1/3  vida útil, del ejercicio (art. 31 N° 5 LIR)</t>
    </r>
  </si>
  <si>
    <r>
      <rPr>
        <sz val="8"/>
        <color rgb="FF404040"/>
        <rFont val="Arial"/>
        <family val="2"/>
      </rPr>
      <t>Depreciación acelerada en 1/10 vida útil, del ejercicio (art. 31 N° 5 bis LIR)</t>
    </r>
  </si>
  <si>
    <r>
      <rPr>
        <sz val="8"/>
        <color rgb="FF404040"/>
        <rFont val="Arial"/>
        <family val="2"/>
      </rPr>
      <t>Depreciación instantánea por el 100% del valor de adquisición del bien físico del activo inmovilizado, adquirido en el ejercicio (art. 22° transitorio bis Ley N° 21.210, incorporado por la Ley N°21.256)</t>
    </r>
  </si>
  <si>
    <r>
      <rPr>
        <sz val="8"/>
        <color rgb="FF404040"/>
        <rFont val="Arial"/>
        <family val="2"/>
      </rPr>
      <t>Total depreciación normal de los bienes con depreciación acelerada y/o instantánea informada en los códigos 938, 949 y 1158</t>
    </r>
  </si>
  <si>
    <r>
      <rPr>
        <sz val="8"/>
        <color rgb="FF404040"/>
        <rFont val="Arial"/>
        <family val="2"/>
      </rPr>
      <t>Diferencia entre depreciaciones aceleradas y/o instantáneas y normales del ejercicio, anteriores</t>
    </r>
  </si>
  <si>
    <r>
      <rPr>
        <b/>
        <sz val="6"/>
        <color rgb="FF404040"/>
        <rFont val="Arial"/>
        <family val="2"/>
      </rPr>
      <t>RECUADRO Nº 10</t>
    </r>
    <r>
      <rPr>
        <sz val="6"/>
        <color rgb="FF404040"/>
        <rFont val="Arial"/>
        <family val="2"/>
      </rPr>
      <t>: DEPRECIACIÓN</t>
    </r>
  </si>
  <si>
    <r>
      <rPr>
        <b/>
        <sz val="6"/>
        <color rgb="FF252525"/>
        <rFont val="Arial"/>
        <family val="2"/>
      </rPr>
      <t>RECUADRO N° 11</t>
    </r>
    <r>
      <rPr>
        <sz val="6"/>
        <color rgb="FF252525"/>
        <rFont val="Arial"/>
        <family val="2"/>
      </rPr>
      <t>: ROYALTY MINERO</t>
    </r>
  </si>
  <si>
    <r>
      <rPr>
        <sz val="8"/>
        <color rgb="FF404040"/>
        <rFont val="Arial"/>
        <family val="2"/>
      </rPr>
      <t>Agregados a la RLI (o pérdida tributaria) de primera categoría, según art. 64 ter LIR</t>
    </r>
  </si>
  <si>
    <r>
      <rPr>
        <sz val="8"/>
        <color rgb="FF404040"/>
        <rFont val="Arial"/>
        <family val="2"/>
      </rPr>
      <t>Deducciones a la RLI (o pérdida tributaria) de primera categoría, según art. 64 ter LIR</t>
    </r>
  </si>
  <si>
    <r>
      <rPr>
        <sz val="8"/>
        <color rgb="FF404040"/>
        <rFont val="Arial"/>
        <family val="2"/>
      </rPr>
      <t>Ventas expresadas en toneladas métricas de cobre fino, según art. 64 bis LIR</t>
    </r>
  </si>
  <si>
    <r>
      <rPr>
        <sz val="8"/>
        <color rgb="FF404040"/>
        <rFont val="Arial"/>
        <family val="2"/>
      </rPr>
      <t>Ventas de relacionados expresadas en toneladas métricas de cobre fino, según art. 64 bis LIR</t>
    </r>
  </si>
  <si>
    <r>
      <rPr>
        <sz val="8"/>
        <color rgb="FF404040"/>
        <rFont val="Arial"/>
        <family val="2"/>
      </rPr>
      <t>Margen operacional minero según art. 64 bis LIR</t>
    </r>
  </si>
  <si>
    <r>
      <rPr>
        <b/>
        <sz val="6"/>
        <color rgb="FF404040"/>
        <rFont val="Arial"/>
        <family val="2"/>
      </rPr>
      <t>RECUADRO N° 11</t>
    </r>
    <r>
      <rPr>
        <sz val="6"/>
        <color rgb="FF404040"/>
        <rFont val="Arial"/>
        <family val="2"/>
      </rPr>
      <t>: ROYALTY MINERO</t>
    </r>
  </si>
  <si>
    <r>
      <rPr>
        <b/>
        <sz val="6"/>
        <color rgb="FF252525"/>
        <rFont val="Arial"/>
        <family val="2"/>
      </rPr>
      <t>RECUADRO N° 12</t>
    </r>
    <r>
      <rPr>
        <sz val="6"/>
        <color rgb="FF252525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</si>
  <si>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RESULTADO FINANCIERO</t>
    </r>
  </si>
  <si>
    <r>
      <rPr>
        <sz val="8"/>
        <color rgb="FF404040"/>
        <rFont val="Arial"/>
        <family val="2"/>
      </rPr>
      <t>Ingresos del giro percibidos o devengados</t>
    </r>
  </si>
  <si>
    <r>
      <rPr>
        <sz val="8"/>
        <color rgb="FF404040"/>
        <rFont val="Arial"/>
        <family val="2"/>
      </rPr>
      <t>Rentas de fuente extranjera</t>
    </r>
  </si>
  <si>
    <r>
      <rPr>
        <sz val="8"/>
        <color rgb="FF404040"/>
        <rFont val="Arial"/>
        <family val="2"/>
      </rPr>
      <t>Intereses percibidos o devengados</t>
    </r>
  </si>
  <si>
    <r>
      <rPr>
        <sz val="8"/>
        <color rgb="FF404040"/>
        <rFont val="Arial"/>
        <family val="2"/>
      </rPr>
      <t>Otros ingresos percibidos o devengados</t>
    </r>
  </si>
  <si>
    <r>
      <rPr>
        <sz val="8"/>
        <color rgb="FF404040"/>
        <rFont val="Arial"/>
        <family val="2"/>
      </rPr>
      <t>Costo directo de los bienes y servicios</t>
    </r>
  </si>
  <si>
    <r>
      <rPr>
        <sz val="8"/>
        <color rgb="FF404040"/>
        <rFont val="Arial"/>
        <family val="2"/>
      </rPr>
      <t>Remuneraciones</t>
    </r>
  </si>
  <si>
    <r>
      <rPr>
        <sz val="8"/>
        <color rgb="FF404040"/>
        <rFont val="Arial"/>
        <family val="2"/>
      </rPr>
      <t>Arriendos</t>
    </r>
  </si>
  <si>
    <r>
      <rPr>
        <sz val="8"/>
        <color rgb="FF404040"/>
        <rFont val="Arial"/>
        <family val="2"/>
      </rPr>
      <t>Depreciación financiera del ejercicio</t>
    </r>
  </si>
  <si>
    <r>
      <rPr>
        <sz val="8"/>
        <color rgb="FF404040"/>
        <rFont val="Arial"/>
        <family val="2"/>
      </rPr>
      <t>Intereses pagados o adeudados</t>
    </r>
  </si>
  <si>
    <r>
      <rPr>
        <sz val="8"/>
        <color rgb="FF404040"/>
        <rFont val="Arial"/>
        <family val="2"/>
      </rPr>
      <t>Gastos por donaciones</t>
    </r>
  </si>
  <si>
    <r>
      <rPr>
        <sz val="8"/>
        <color rgb="FF404040"/>
        <rFont val="Arial"/>
        <family val="2"/>
      </rPr>
      <t>Otros gastos financieros</t>
    </r>
  </si>
  <si>
    <r>
      <rPr>
        <sz val="8"/>
        <color rgb="FF404040"/>
        <rFont val="Arial"/>
        <family val="2"/>
      </rPr>
      <t>Gastos por inversión privada en investigación y desarrollo certificados por CORFO</t>
    </r>
  </si>
  <si>
    <r>
      <rPr>
        <sz val="8"/>
        <color rgb="FF404040"/>
        <rFont val="Arial"/>
        <family val="2"/>
      </rPr>
      <t>Gastos por inversión privada en Investigación y desarrollo no certificados por CORFO</t>
    </r>
  </si>
  <si>
    <r>
      <rPr>
        <sz val="8"/>
        <color rgb="FF404040"/>
        <rFont val="Arial"/>
        <family val="2"/>
      </rPr>
      <t>Gastos por exigencias medio ambientales</t>
    </r>
  </si>
  <si>
    <r>
      <rPr>
        <sz val="8"/>
        <color rgb="FF404040"/>
        <rFont val="Arial"/>
        <family val="2"/>
      </rPr>
      <t>Gasto por indemnización o compensación a clientes o usuarios</t>
    </r>
  </si>
  <si>
    <r>
      <rPr>
        <sz val="8"/>
        <color rgb="FF404040"/>
        <rFont val="Arial"/>
        <family val="2"/>
      </rPr>
      <t>Costos y gastos necesarios para producir las rentas de fuente extranjera</t>
    </r>
  </si>
  <si>
    <r>
      <rPr>
        <sz val="8"/>
        <color rgb="FF404040"/>
        <rFont val="Arial"/>
        <family val="2"/>
      </rPr>
      <t>Gastos por impuesto renta e impuesto diferido</t>
    </r>
  </si>
  <si>
    <r>
      <rPr>
        <sz val="8"/>
        <color rgb="FF404040"/>
        <rFont val="Arial"/>
        <family val="2"/>
      </rPr>
      <t>Otros gastos deducidos de los ingresos brutos</t>
    </r>
  </si>
  <si>
    <r>
      <rPr>
        <sz val="8"/>
        <color rgb="FF404040"/>
        <rFont val="Arial"/>
        <family val="2"/>
      </rPr>
      <t>Resultado financiero</t>
    </r>
  </si>
  <si>
    <r>
      <rPr>
        <b/>
        <sz val="6"/>
        <color rgb="FF404040"/>
        <rFont val="Arial"/>
        <family val="2"/>
      </rPr>
      <t>AJUSTES AL RESULTADO FINANCIERO</t>
    </r>
  </si>
  <si>
    <r>
      <rPr>
        <sz val="8"/>
        <color rgb="FF404040"/>
        <rFont val="Arial"/>
        <family val="2"/>
      </rPr>
      <t>Corrección monetaria saldo deudor (art. 32 N° 1 LIR)</t>
    </r>
  </si>
  <si>
    <r>
      <rPr>
        <sz val="8"/>
        <color rgb="FF404040"/>
        <rFont val="Arial"/>
        <family val="2"/>
      </rPr>
      <t>Corrección monetaria saldo acreedor (art. 32 N° 2 LIR)</t>
    </r>
  </si>
  <si>
    <r>
      <rPr>
        <sz val="8"/>
        <color rgb="FF404040"/>
        <rFont val="Arial"/>
        <family val="2"/>
      </rPr>
      <t>Partidas del inc. 1° no afectas al IU de tasa 40% y del inc. 2° del art. 21 LIR, reajustados</t>
    </r>
  </si>
  <si>
    <r>
      <rPr>
        <sz val="8"/>
        <color rgb="FF404040"/>
        <rFont val="Arial"/>
        <family val="2"/>
      </rPr>
      <t>Estimación y/o castigos de deudas incobrables, según criterios financieros</t>
    </r>
  </si>
  <si>
    <r>
      <rPr>
        <sz val="8"/>
        <color rgb="FF404040"/>
        <rFont val="Arial"/>
        <family val="2"/>
      </rPr>
      <t>Rentas tributables no reconocidas financieramente</t>
    </r>
  </si>
  <si>
    <r>
      <rPr>
        <sz val="8"/>
        <color rgb="FF404040"/>
        <rFont val="Arial"/>
        <family val="2"/>
      </rPr>
      <t>Gastos agregados por donaciones</t>
    </r>
  </si>
  <si>
    <r>
      <rPr>
        <sz val="8"/>
        <color rgb="FF404040"/>
        <rFont val="Arial"/>
        <family val="2"/>
      </rPr>
      <t>Gastos que se deben agregar a la RLI según el art. 33 N° 1 LIR</t>
    </r>
  </si>
  <si>
    <r>
      <rPr>
        <sz val="8"/>
        <color rgb="FF404040"/>
        <rFont val="Arial"/>
        <family val="2"/>
      </rPr>
      <t>Ingreso diferido por cambio de régimen</t>
    </r>
  </si>
  <si>
    <r>
      <rPr>
        <sz val="8"/>
        <color rgb="FF404040"/>
        <rFont val="Arial"/>
        <family val="2"/>
      </rPr>
      <t>Costos y gastos asociados a  ingresos no renta (art. 17 LIR), generados</t>
    </r>
  </si>
  <si>
    <r>
      <rPr>
        <sz val="8"/>
        <color rgb="FF404040"/>
        <rFont val="Arial"/>
        <family val="2"/>
      </rPr>
      <t>Proporcionalidad gastos imputados a ingresos no renta y/o rentas exentas</t>
    </r>
  </si>
  <si>
    <r>
      <rPr>
        <sz val="8"/>
        <color rgb="FF404040"/>
        <rFont val="Arial"/>
        <family val="2"/>
      </rPr>
      <t>Intereses devengados por inversiones en bonos del art. 104 LIR</t>
    </r>
  </si>
  <si>
    <r>
      <rPr>
        <sz val="8"/>
        <color rgb="FF404040"/>
        <rFont val="Arial"/>
        <family val="2"/>
      </rPr>
      <t>Ingresos devengados por cambio de régimen</t>
    </r>
  </si>
  <si>
    <r>
      <rPr>
        <sz val="8"/>
        <color rgb="FF404040"/>
        <rFont val="Arial"/>
        <family val="2"/>
      </rPr>
      <t>Gastos adeudados por cambio de régimen</t>
    </r>
  </si>
  <si>
    <r>
      <rPr>
        <sz val="8"/>
        <color rgb="FF404040"/>
        <rFont val="Arial"/>
        <family val="2"/>
      </rPr>
      <t>Castigo de deudas incobrables, según art. 31 inc. 4° N° 4 LIR</t>
    </r>
  </si>
  <si>
    <r>
      <rPr>
        <sz val="8"/>
        <color rgb="FF404040"/>
        <rFont val="Arial"/>
        <family val="2"/>
      </rPr>
      <t>Amortización de intangibles, art. 22° transitorio bis, inc. 4°, 5° y 6° Ley N° 21.210</t>
    </r>
  </si>
  <si>
    <r>
      <rPr>
        <sz val="8"/>
        <color rgb="FF404040"/>
        <rFont val="Arial"/>
        <family val="2"/>
      </rPr>
      <t>Depreciación tributaria del ejercicio</t>
    </r>
  </si>
  <si>
    <r>
      <rPr>
        <sz val="8"/>
        <color rgb="FF404040"/>
        <rFont val="Arial"/>
        <family val="2"/>
      </rPr>
      <t>Gasto goodwill tributario del ejercicio</t>
    </r>
  </si>
  <si>
    <r>
      <rPr>
        <sz val="8"/>
        <color rgb="FF404040"/>
        <rFont val="Arial"/>
        <family val="2"/>
      </rPr>
      <t>Impuesto específico a la actividad minera</t>
    </r>
  </si>
  <si>
    <r>
      <rPr>
        <sz val="8"/>
        <color rgb="FF404040"/>
        <rFont val="Arial"/>
        <family val="2"/>
      </rPr>
      <t>Gastos rechazados afectos a la tributación del art. 21 inc. 1°  LIR</t>
    </r>
  </si>
  <si>
    <r>
      <rPr>
        <sz val="8"/>
        <color rgb="FF404040"/>
        <rFont val="Arial"/>
        <family val="2"/>
      </rPr>
      <t>Gastos rechazados afectos a la tributación del art. 21 inc. 3° LIR</t>
    </r>
  </si>
  <si>
    <r>
      <rPr>
        <sz val="8"/>
        <color rgb="FF404040"/>
        <rFont val="Arial"/>
        <family val="2"/>
      </rPr>
      <t>Otras partidas</t>
    </r>
  </si>
  <si>
    <r>
      <rPr>
        <sz val="8"/>
        <color rgb="FF404040"/>
        <rFont val="Arial"/>
        <family val="2"/>
      </rPr>
      <t>Rentas exentas IDPC (art. 33 N°2 LIR )</t>
    </r>
  </si>
  <si>
    <r>
      <rPr>
        <sz val="8"/>
        <color rgb="FF404040"/>
        <rFont val="Arial"/>
        <family val="2"/>
      </rPr>
      <t>Dividendos y/o utilidades sociales percibidos o devengados (art. 33 N° 2 LIR)</t>
    </r>
  </si>
  <si>
    <r>
      <rPr>
        <sz val="8"/>
        <color rgb="FF404040"/>
        <rFont val="Arial"/>
        <family val="2"/>
      </rPr>
      <t>Dividendos y/o utilidades sociales percibidas o devengadas (art. 33 N° 2 LIR), ingresos no renta</t>
    </r>
  </si>
  <si>
    <r>
      <rPr>
        <sz val="8"/>
        <color rgb="FF404040"/>
        <rFont val="Arial"/>
        <family val="2"/>
      </rPr>
      <t>Gastos aceptados por donaciones</t>
    </r>
  </si>
  <si>
    <r>
      <rPr>
        <sz val="8"/>
        <color rgb="FF404040"/>
        <rFont val="Arial"/>
        <family val="2"/>
      </rPr>
      <t>Ingresos no renta, generados (art. 17 LIR)</t>
    </r>
  </si>
  <si>
    <r>
      <rPr>
        <sz val="8"/>
        <color rgb="FF404040"/>
        <rFont val="Arial"/>
        <family val="2"/>
      </rPr>
      <t>Pérdidas de ejercicios anteriores (art. 31 N° 3 LIR)</t>
    </r>
  </si>
  <si>
    <r>
      <rPr>
        <b/>
        <sz val="8"/>
        <color rgb="FF404040"/>
        <rFont val="Arial"/>
        <family val="2"/>
      </rPr>
      <t>Renta líquida imponible antes de rebaja por incentivo al ahorro (art. 14 letra E) LIR) y/o por pago de IDPC voluntario (art. 14 letra A) N°6 LIR y art. 42° transitorio Ley N° 21.210) o pérdida tributaria</t>
    </r>
  </si>
  <si>
    <r>
      <rPr>
        <sz val="8"/>
        <color rgb="FF404040"/>
        <rFont val="Arial"/>
        <family val="2"/>
      </rPr>
      <t>Incentivo al ahorro según art. 14 letra E) LIR</t>
    </r>
  </si>
  <si>
    <r>
      <rPr>
        <sz val="8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</si>
  <si>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8"/>
        <color rgb="FF404040"/>
        <rFont val="Arial"/>
        <family val="2"/>
      </rPr>
      <t>Renta líquida imponible afecta a IDPC (o pérdida tributaria antes de imputar dividendos o retiros percibidos) del ejercicio</t>
    </r>
  </si>
  <si>
    <r>
      <rPr>
        <b/>
        <sz val="6"/>
        <color rgb="FF404040"/>
        <rFont val="Arial"/>
        <family val="2"/>
      </rPr>
      <t>IMPUTACIONES A LA PÉRDIDA TRIBUTARIA DEL EJERCICIO</t>
    </r>
  </si>
  <si>
    <r>
      <rPr>
        <sz val="8"/>
        <color rgb="FF404040"/>
        <rFont val="Arial"/>
        <family val="2"/>
      </rPr>
      <t>Dividendos o retiros percibidos afectos a impuestos finales, que absorben la pérdida tributaria</t>
    </r>
  </si>
  <si>
    <r>
      <rPr>
        <sz val="8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</si>
  <si>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8"/>
        <color rgb="FF404040"/>
        <rFont val="Arial"/>
        <family val="2"/>
      </rPr>
      <t>Pérdida tributaria del ejercicio al 31 de diciembre</t>
    </r>
  </si>
  <si>
    <r>
      <rPr>
        <b/>
        <sz val="6"/>
        <color rgb="FF404040"/>
        <rFont val="Arial"/>
        <family val="2"/>
      </rPr>
      <t>RECUADRO N° 12</t>
    </r>
    <r>
      <rPr>
        <sz val="6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</si>
  <si>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RECUADRO Nº 13</t>
    </r>
    <r>
      <rPr>
        <sz val="6"/>
        <color rgb="FF404040"/>
        <rFont val="Arial"/>
        <family val="2"/>
      </rPr>
      <t>: DETERMINACIÓN DEL RAI (ART. 14 LETRA A) LIR)</t>
    </r>
  </si>
  <si>
    <r>
      <rPr>
        <sz val="8"/>
        <color rgb="FF404040"/>
        <rFont val="Arial"/>
        <family val="2"/>
      </rPr>
      <t>CPT positivo final (recuadro N° 14)</t>
    </r>
  </si>
  <si>
    <r>
      <rPr>
        <sz val="8"/>
        <color rgb="FF404040"/>
        <rFont val="Arial"/>
        <family val="2"/>
      </rPr>
      <t>CPT negativo final (recuadro N° 14)</t>
    </r>
  </si>
  <si>
    <r>
      <rPr>
        <sz val="8"/>
        <color rgb="FF404040"/>
        <rFont val="Arial"/>
        <family val="2"/>
      </rPr>
      <t>Saldo negativo del registro REX al término del ejercicio</t>
    </r>
  </si>
  <si>
    <r>
      <rPr>
        <sz val="8"/>
        <color rgb="FF404040"/>
        <rFont val="Arial"/>
        <family val="2"/>
      </rPr>
      <t>Remesas, retiros o dividendos repartidos en el ejercicio, reajustados</t>
    </r>
  </si>
  <si>
    <r>
      <rPr>
        <b/>
        <sz val="8"/>
        <color rgb="FF404040"/>
        <rFont val="Arial"/>
        <family val="2"/>
      </rPr>
      <t>Subtotal</t>
    </r>
  </si>
  <si>
    <r>
      <rPr>
        <sz val="8"/>
        <color rgb="FF404040"/>
        <rFont val="Arial"/>
        <family val="2"/>
      </rPr>
      <t>Saldo positivo del registro REX al término del ejercicio, antes de imputaciones</t>
    </r>
  </si>
  <si>
    <r>
      <rPr>
        <sz val="8"/>
        <color rgb="FF404040"/>
        <rFont val="Arial"/>
        <family val="2"/>
      </rPr>
      <t>Capital aportado debidamente reajustado (incluye aumentos y disminuciones efectivas)</t>
    </r>
  </si>
  <si>
    <r>
      <rPr>
        <sz val="8"/>
        <color rgb="FF404040"/>
        <rFont val="Arial"/>
        <family val="2"/>
      </rPr>
      <t>Saldo FUR  (cuando no haya sido considerado dentro del valor del capital aportado a la empresa)</t>
    </r>
  </si>
  <si>
    <r>
      <rPr>
        <sz val="8"/>
        <color rgb="FF404040"/>
        <rFont val="Arial"/>
        <family val="2"/>
      </rPr>
      <t>Sobreprecio obtenido en la colocación de acciones de propia emisión, debidamente reajustado</t>
    </r>
  </si>
  <si>
    <r>
      <rPr>
        <b/>
        <sz val="8"/>
        <color rgb="FF404040"/>
        <rFont val="Arial"/>
        <family val="2"/>
      </rPr>
      <t>Rentas afectas a IGC o IA (RAI) del ejercicio</t>
    </r>
  </si>
  <si>
    <r>
      <rPr>
        <b/>
        <sz val="6"/>
        <color rgb="FF252525"/>
        <rFont val="Arial"/>
        <family val="2"/>
      </rPr>
      <t>RECUADRO Nº 14</t>
    </r>
    <r>
      <rPr>
        <sz val="6"/>
        <color rgb="FF252525"/>
        <rFont val="Arial"/>
        <family val="2"/>
      </rPr>
      <t>:  RAZONABILIDAD CAPITAL PROPIO TRIBUTARIO (ART. 14 LETRA A) O G) LIR)</t>
    </r>
  </si>
  <si>
    <r>
      <rPr>
        <sz val="8"/>
        <color rgb="FF404040"/>
        <rFont val="Arial"/>
        <family val="2"/>
      </rPr>
      <t>CPT positivo inicial</t>
    </r>
  </si>
  <si>
    <r>
      <rPr>
        <sz val="8"/>
        <color rgb="FF404040"/>
        <rFont val="Arial"/>
        <family val="2"/>
      </rPr>
      <t>CPT negativo inicial</t>
    </r>
  </si>
  <si>
    <r>
      <rPr>
        <sz val="8"/>
        <color rgb="FF404040"/>
        <rFont val="Arial"/>
        <family val="2"/>
      </rPr>
      <t>Corrección monetaria capital propio tributario inicial</t>
    </r>
  </si>
  <si>
    <r>
      <rPr>
        <sz val="8"/>
        <color rgb="FF404040"/>
        <rFont val="Arial"/>
        <family val="2"/>
      </rPr>
      <t>Aumentos (efectivos) de capital del ejercicio, actualizados</t>
    </r>
  </si>
  <si>
    <r>
      <rPr>
        <sz val="8"/>
        <color rgb="FF404040"/>
        <rFont val="Arial"/>
        <family val="2"/>
      </rPr>
      <t>Disminuciones (efectivas) de capital del ejercicio, actualizadas</t>
    </r>
  </si>
  <si>
    <r>
      <rPr>
        <sz val="8"/>
        <color rgb="FF404040"/>
        <rFont val="Arial"/>
        <family val="2"/>
      </rPr>
      <t>Renta líquida imponible afecta a IDPC del ejercicio</t>
    </r>
  </si>
  <si>
    <r>
      <rPr>
        <sz val="8"/>
        <color rgb="FF404040"/>
        <rFont val="Arial"/>
        <family val="2"/>
      </rPr>
      <t>Pérdida tributaria del ejercicio al 31 de diciembre</t>
    </r>
  </si>
  <si>
    <r>
      <rPr>
        <sz val="8"/>
        <color rgb="FF404040"/>
        <rFont val="Arial"/>
        <family val="2"/>
      </rPr>
      <t>Rentas exentas del IDPC e ingresos no renta (positivo), generados por la empresa en el ejercicio</t>
    </r>
  </si>
  <si>
    <r>
      <rPr>
        <sz val="8"/>
        <color rgb="FF404040"/>
        <rFont val="Arial"/>
        <family val="2"/>
      </rPr>
      <t>Pérdida por rentas exentas del IDPC e ingresos no renta del ejercicio</t>
    </r>
  </si>
  <si>
    <r>
      <rPr>
        <sz val="8"/>
        <color rgb="FF404040"/>
        <rFont val="Arial"/>
        <family val="2"/>
      </rPr>
      <t>Retiros o dividendos percibidos en el ejercicio por participaciones en otras empresas</t>
    </r>
  </si>
  <si>
    <r>
      <rPr>
        <sz val="8"/>
        <color rgb="FF404040"/>
        <rFont val="Arial"/>
        <family val="2"/>
      </rPr>
      <t>Utilidades percibidas afectas a impuestos finales imputadas a la pérdida tributaria del ejercicio</t>
    </r>
  </si>
  <si>
    <r>
      <rPr>
        <sz val="8"/>
        <color rgb="FF404040"/>
        <rFont val="Arial"/>
        <family val="2"/>
      </rPr>
      <t>Aumentos del ejercicio (por reorganizaciones)</t>
    </r>
  </si>
  <si>
    <r>
      <rPr>
        <sz val="8"/>
        <color rgb="FF404040"/>
        <rFont val="Arial"/>
        <family val="2"/>
      </rPr>
      <t>Disminuciones del ejercicio (por reorganizaciones)</t>
    </r>
  </si>
  <si>
    <r>
      <rPr>
        <sz val="8"/>
        <color rgb="FF404040"/>
        <rFont val="Arial"/>
        <family val="2"/>
      </rPr>
      <t>Crédito total disponible imputable contra impuestos finales (IPE), del ejercicio</t>
    </r>
  </si>
  <si>
    <r>
      <rPr>
        <sz val="8"/>
        <color rgb="FF404040"/>
        <rFont val="Arial"/>
        <family val="2"/>
      </rPr>
      <t>Base del IDPC voluntario según  art. 14 letra A) N°  6 LIR</t>
    </r>
  </si>
  <si>
    <r>
      <rPr>
        <sz val="8"/>
        <color rgb="FF404040"/>
        <rFont val="Arial"/>
        <family val="2"/>
      </rPr>
      <t>Otras partidas a agregar</t>
    </r>
  </si>
  <si>
    <r>
      <rPr>
        <sz val="8"/>
        <color rgb="FF404040"/>
        <rFont val="Arial"/>
        <family val="2"/>
      </rPr>
      <t>Otras partidas a deducir</t>
    </r>
  </si>
  <si>
    <r>
      <rPr>
        <sz val="8"/>
        <color rgb="FF404040"/>
        <rFont val="Arial"/>
        <family val="2"/>
      </rPr>
      <t>CPT positivo final</t>
    </r>
  </si>
  <si>
    <r>
      <rPr>
        <sz val="8"/>
        <color rgb="FF404040"/>
        <rFont val="Arial"/>
        <family val="2"/>
      </rPr>
      <t>CPT negativo final</t>
    </r>
  </si>
  <si>
    <r>
      <rPr>
        <b/>
        <sz val="6"/>
        <color rgb="FF404040"/>
        <rFont val="Arial"/>
        <family val="2"/>
      </rPr>
      <t>RECUADRO Nº 14</t>
    </r>
    <r>
      <rPr>
        <sz val="6"/>
        <rFont val="Arial"/>
        <family val="2"/>
      </rPr>
      <t>:  RAZONABILIDAD CAPITAL PROPIO TRIBUTARIO (ART. 14 LETRA A) O G) LIR)</t>
    </r>
  </si>
  <si>
    <r>
      <rPr>
        <b/>
        <sz val="6"/>
        <color rgb="FF252525"/>
        <rFont val="Arial"/>
        <family val="2"/>
      </rPr>
      <t>RECUADRO N° 15</t>
    </r>
    <r>
      <rPr>
        <sz val="6"/>
        <color rgb="FF252525"/>
        <rFont val="Arial"/>
        <family val="2"/>
      </rPr>
      <t>: REGISTRO TRIBUTARIO DE RENTAS EMPRESARIALES Y MOVIMIENTO STUT (ART. 14 LETRA A) LIR)</t>
    </r>
  </si>
  <si>
    <r>
      <rPr>
        <sz val="8"/>
        <color rgb="FF404040"/>
        <rFont val="Arial"/>
        <family val="2"/>
      </rPr>
      <t>RAI</t>
    </r>
  </si>
  <si>
    <r>
      <rPr>
        <sz val="8"/>
        <color rgb="FF404040"/>
        <rFont val="Arial"/>
        <family val="2"/>
      </rPr>
      <t>DDAN</t>
    </r>
  </si>
  <si>
    <r>
      <rPr>
        <sz val="7"/>
        <color rgb="FF404040"/>
        <rFont val="Arial"/>
        <family val="2"/>
      </rPr>
      <t>REX</t>
    </r>
  </si>
  <si>
    <r>
      <rPr>
        <sz val="7"/>
        <color rgb="FF404040"/>
        <rFont val="Arial"/>
        <family val="2"/>
      </rPr>
      <t>STUT</t>
    </r>
  </si>
  <si>
    <r>
      <rPr>
        <sz val="7"/>
        <color rgb="FF404040"/>
        <rFont val="Arial"/>
        <family val="2"/>
      </rPr>
      <t>RENTAS CON TRIBUTACIÓN CUMPLIDA</t>
    </r>
  </si>
  <si>
    <r>
      <rPr>
        <sz val="7"/>
        <color rgb="FF404040"/>
        <rFont val="Arial"/>
        <family val="2"/>
      </rPr>
      <t>RENTAS EXENTAS</t>
    </r>
  </si>
  <si>
    <r>
      <rPr>
        <sz val="7"/>
        <color rgb="FF404040"/>
        <rFont val="Arial"/>
        <family val="2"/>
      </rPr>
      <t>INR</t>
    </r>
  </si>
  <si>
    <r>
      <rPr>
        <sz val="7"/>
        <color rgb="FF404040"/>
        <rFont val="Arial"/>
        <family val="2"/>
      </rPr>
      <t>RAP Y DIFERENCIA INICIAL
EX ART. 14 TER A) LIR</t>
    </r>
  </si>
  <si>
    <r>
      <rPr>
        <sz val="7"/>
        <color rgb="FF404040"/>
        <rFont val="Arial"/>
        <family val="2"/>
      </rPr>
      <t>ISFUT</t>
    </r>
  </si>
  <si>
    <r>
      <rPr>
        <sz val="7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</si>
  <si>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
saldo inicial reajustado (saldo positivo)</t>
    </r>
  </si>
  <si>
    <r>
      <rPr>
        <sz val="8"/>
        <color rgb="FF404040"/>
        <rFont val="Arial"/>
        <family val="2"/>
      </rPr>
      <t>Remanente ejercicio anterior o
saldo inicial reajustado (saldo negativo)</t>
    </r>
  </si>
  <si>
    <r>
      <rPr>
        <sz val="8"/>
        <color rgb="FF404040"/>
        <rFont val="Arial"/>
        <family val="2"/>
      </rPr>
      <t>Monto imputado al IS art. 25° transitorio Ley N° 21.210, reajustado</t>
    </r>
  </si>
  <si>
    <r>
      <rPr>
        <sz val="8"/>
        <color rgb="FF404040"/>
        <rFont val="Arial"/>
        <family val="2"/>
      </rPr>
      <t>Disminuciones del ejercicio (por
reorganizaciones)</t>
    </r>
  </si>
  <si>
    <r>
      <rPr>
        <sz val="8"/>
        <color rgb="FF404040"/>
        <rFont val="Arial"/>
        <family val="2"/>
      </rPr>
      <t>Reversos y/o disminuciones del
ejercicio (propios)</t>
    </r>
  </si>
  <si>
    <r>
      <rPr>
        <sz val="8"/>
        <color rgb="FF404040"/>
        <rFont val="Arial"/>
        <family val="2"/>
      </rPr>
      <t>Aumentos del ejercicio (propios)</t>
    </r>
  </si>
  <si>
    <r>
      <rPr>
        <sz val="8"/>
        <color rgb="FF404040"/>
        <rFont val="Arial"/>
        <family val="2"/>
      </rPr>
      <t>Otros aumentos del ejercicio</t>
    </r>
  </si>
  <si>
    <r>
      <rPr>
        <sz val="8"/>
        <color rgb="FF404040"/>
        <rFont val="Arial"/>
        <family val="2"/>
      </rPr>
      <t>Otras disminuciones del ejercicio</t>
    </r>
  </si>
  <si>
    <r>
      <rPr>
        <sz val="8"/>
        <color rgb="FF404040"/>
        <rFont val="Arial"/>
        <family val="2"/>
      </rPr>
      <t>Remesas, retiros o dividendos
imputados a los RTRE, reajustados</t>
    </r>
  </si>
  <si>
    <r>
      <rPr>
        <sz val="8"/>
        <color rgb="FF404040"/>
        <rFont val="Arial"/>
        <family val="2"/>
      </rPr>
      <t>Retiros en exceso y devoluciones
de capital imputados en el ejercicio, reajustados</t>
    </r>
  </si>
  <si>
    <r>
      <rPr>
        <sz val="8"/>
        <color rgb="FF404040"/>
        <rFont val="Arial"/>
        <family val="2"/>
      </rPr>
      <t>Remanente ejercicio siguiente
(saldo positivo)</t>
    </r>
  </si>
  <si>
    <r>
      <rPr>
        <sz val="8"/>
        <color rgb="FF404040"/>
        <rFont val="Arial"/>
        <family val="2"/>
      </rPr>
      <t>Remanente ejercicio siguiente (saldo negativo)</t>
    </r>
  </si>
  <si>
    <r>
      <rPr>
        <b/>
        <sz val="6"/>
        <color rgb="FF404040"/>
        <rFont val="Arial"/>
        <family val="2"/>
      </rPr>
      <t>RECUADRO N° 15</t>
    </r>
    <r>
      <rPr>
        <sz val="6"/>
        <rFont val="Arial"/>
        <family val="2"/>
      </rPr>
      <t>: REGISTRO TRIBUTARIO DE RENTAS EMPRESARIALES Y MOVIMIENTO STUT (ART. 14 LETRA A) LIR)</t>
    </r>
  </si>
  <si>
    <r>
      <rPr>
        <b/>
        <sz val="6"/>
        <color rgb="FF252525"/>
        <rFont val="Arial"/>
        <family val="2"/>
      </rPr>
      <t>RECUADRO N° 16</t>
    </r>
    <r>
      <rPr>
        <sz val="6"/>
        <color rgb="FF252525"/>
        <rFont val="Arial"/>
        <family val="2"/>
      </rPr>
      <t>: REGISTRO SAC (ART. 14 LETRA A) LIR)</t>
    </r>
  </si>
  <si>
    <r>
      <rPr>
        <sz val="8"/>
        <color rgb="FF404040"/>
        <rFont val="Arial"/>
        <family val="2"/>
      </rPr>
      <t>Acumulados a contar desde el 01.01.2017</t>
    </r>
  </si>
  <si>
    <r>
      <rPr>
        <sz val="8"/>
        <color rgb="FF404040"/>
        <rFont val="Arial"/>
        <family val="2"/>
      </rPr>
      <t>Acumulados hasta el 31.12.2016</t>
    </r>
  </si>
  <si>
    <r>
      <rPr>
        <sz val="8"/>
        <color rgb="FF404040"/>
        <rFont val="Arial"/>
        <family val="2"/>
      </rPr>
      <t>No Sujeto a Restitución</t>
    </r>
  </si>
  <si>
    <r>
      <rPr>
        <sz val="8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</si>
  <si>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IPE</t>
    </r>
  </si>
  <si>
    <r>
      <rPr>
        <sz val="8"/>
        <color rgb="FF404040"/>
        <rFont val="Arial"/>
        <family val="2"/>
      </rPr>
      <t>Sin D° Devolución</t>
    </r>
  </si>
  <si>
    <r>
      <rPr>
        <sz val="8"/>
        <color rgb="FF404040"/>
        <rFont val="Arial"/>
        <family val="2"/>
      </rPr>
      <t>Con D° Devolución</t>
    </r>
  </si>
  <si>
    <r>
      <rPr>
        <sz val="8"/>
        <color rgb="FF404040"/>
        <rFont val="Arial"/>
        <family val="2"/>
      </rPr>
      <t>Remanente ejercicio anterior o saldo inicial (saldo positivo)</t>
    </r>
  </si>
  <si>
    <r>
      <rPr>
        <sz val="8"/>
        <color rgb="FF404040"/>
        <rFont val="Arial"/>
        <family val="2"/>
      </rPr>
      <t>Remanente ejercicio anterior o
saldo inicial (saldo negativo)</t>
    </r>
  </si>
  <si>
    <r>
      <rPr>
        <sz val="8"/>
        <color rgb="FF404040"/>
        <rFont val="Arial"/>
        <family val="2"/>
      </rPr>
      <t>Monto imputado al IS art. 25°
transitorio Ley N° 21.210,</t>
    </r>
  </si>
  <si>
    <r>
      <rPr>
        <sz val="8"/>
        <color rgb="FF404040"/>
        <rFont val="Arial"/>
        <family val="2"/>
      </rPr>
      <t>IDPC e IPE RLI generada en el ejercicio</t>
    </r>
  </si>
  <si>
    <r>
      <rPr>
        <sz val="8"/>
        <color rgb="FF404040"/>
        <rFont val="Arial"/>
        <family val="2"/>
      </rPr>
      <t>IDPC e IPE retiros o dividendos percibidos</t>
    </r>
  </si>
  <si>
    <r>
      <rPr>
        <sz val="8"/>
        <color rgb="FF404040"/>
        <rFont val="Arial"/>
        <family val="2"/>
      </rPr>
      <t>Asignado a remesas, retiros o
dividendos efectuados en el ejercicio, reajustados</t>
    </r>
  </si>
  <si>
    <r>
      <rPr>
        <sz val="8"/>
        <color rgb="FF404040"/>
        <rFont val="Arial"/>
        <family val="2"/>
      </rPr>
      <t>Asignado a retiros en exceso y
devoluciones de capital efectuados en el ejercicio, reajustados</t>
    </r>
  </si>
  <si>
    <r>
      <rPr>
        <sz val="8"/>
        <color rgb="FF404040"/>
        <rFont val="Arial"/>
        <family val="2"/>
      </rPr>
      <t>IDPC e IPE asignado a gastos rechazados del art. 21 inc. 1° no afectos a IU 40% y del inc. 2° LIR</t>
    </r>
  </si>
  <si>
    <r>
      <rPr>
        <sz val="8"/>
        <color rgb="FF404040"/>
        <rFont val="Arial"/>
        <family val="2"/>
      </rPr>
      <t>Remanente ejercicio siguiente
(saldo negativo)</t>
    </r>
  </si>
  <si>
    <r>
      <rPr>
        <b/>
        <sz val="6"/>
        <color rgb="FF404040"/>
        <rFont val="Arial"/>
        <family val="2"/>
      </rPr>
      <t>RECUADRO N° 16</t>
    </r>
    <r>
      <rPr>
        <sz val="6"/>
        <rFont val="Arial"/>
        <family val="2"/>
      </rPr>
      <t>: REGISTRO SAC (ART. 14 LETRA A) LIR)</t>
    </r>
  </si>
  <si>
    <r>
      <rPr>
        <b/>
        <sz val="8"/>
        <color rgb="FF252525"/>
        <rFont val="Arial"/>
        <family val="2"/>
      </rPr>
      <t>RECUADRO N° 17</t>
    </r>
    <r>
      <rPr>
        <sz val="8"/>
        <color rgb="FF252525"/>
        <rFont val="Arial"/>
        <family val="2"/>
      </rPr>
      <t>: BASE IMPONIBLE RÉGIMEN PRO PYME (ART. 14 LETRA D) N° 3 LIR)</t>
    </r>
  </si>
  <si>
    <r>
      <rPr>
        <sz val="8"/>
        <color rgb="FF585858"/>
        <rFont val="Arial"/>
        <family val="2"/>
      </rPr>
      <t>PERCIBIDO O PAGADO</t>
    </r>
  </si>
  <si>
    <r>
      <rPr>
        <sz val="9"/>
        <color rgb="FF404040"/>
        <rFont val="Arial"/>
        <family val="2"/>
      </rPr>
      <t>Ingresos del giro percibidos</t>
    </r>
  </si>
  <si>
    <r>
      <rPr>
        <sz val="9"/>
        <color rgb="FF404040"/>
        <rFont val="Arial"/>
        <family val="2"/>
      </rPr>
      <t>Ingresos del giro devengados en ejercicios anteriores y percibidos en el ejercicio actual</t>
    </r>
  </si>
  <si>
    <r>
      <rPr>
        <sz val="9"/>
        <color rgb="FF404040"/>
        <rFont val="Arial"/>
        <family val="2"/>
      </rPr>
      <t>Rentas de fuente extranjera percibidas</t>
    </r>
  </si>
  <si>
    <r>
      <rPr>
        <sz val="9"/>
        <color rgb="FF404040"/>
        <rFont val="Arial"/>
        <family val="2"/>
      </rPr>
      <t>Intereses y reajustes percibidos por préstamos y otros</t>
    </r>
  </si>
  <si>
    <r>
      <rPr>
        <sz val="9"/>
        <color rgb="FF404040"/>
        <rFont val="Arial"/>
        <family val="2"/>
      </rPr>
      <t>Mayor valor percibido por rescate o enajenación de inversiones o bienes no depreciables</t>
    </r>
  </si>
  <si>
    <r>
      <rPr>
        <sz val="9"/>
        <color rgb="FF404040"/>
        <rFont val="Arial"/>
        <family val="2"/>
      </rPr>
      <t>Ingresos percibidos o devengados por operaciones con empresas relacionadas del art. 14 letra A) LIR</t>
    </r>
  </si>
  <si>
    <r>
      <rPr>
        <sz val="9"/>
        <color rgb="FF404040"/>
        <rFont val="Arial"/>
        <family val="2"/>
      </rPr>
      <t>Otros ingresos percibidos o devengados</t>
    </r>
  </si>
  <si>
    <r>
      <rPr>
        <sz val="9"/>
        <color rgb="FF404040"/>
        <rFont val="Arial"/>
        <family val="2"/>
      </rPr>
      <t>Ingreso diferido imputado en el ejercicio, debidamente incrementado y reajustado cuando corresponda</t>
    </r>
  </si>
  <si>
    <r>
      <rPr>
        <sz val="9"/>
        <color rgb="FF404040"/>
        <rFont val="Arial"/>
        <family val="2"/>
      </rPr>
      <t>Crédito sobre activos fijos adquiridos en el ejercicio (art. 33 bis LIR)</t>
    </r>
  </si>
  <si>
    <r>
      <rPr>
        <b/>
        <sz val="9"/>
        <color rgb="FF404040"/>
        <rFont val="Arial"/>
        <family val="2"/>
      </rPr>
      <t>Total de ingresos anuales</t>
    </r>
  </si>
  <si>
    <r>
      <rPr>
        <sz val="9"/>
        <color rgb="FF404040"/>
        <rFont val="Arial"/>
        <family val="2"/>
      </rPr>
      <t>Gasto por saldo inicial de existencias o insumos del negocio en cambio de régimen, pagados</t>
    </r>
  </si>
  <si>
    <r>
      <rPr>
        <sz val="9"/>
        <color rgb="FF404040"/>
        <rFont val="Arial"/>
        <family val="2"/>
      </rPr>
      <t>Gasto por saldo inicial de activos fijos depreciables en cambio de régimen, pagados</t>
    </r>
  </si>
  <si>
    <r>
      <rPr>
        <sz val="9"/>
        <color rgb="FF404040"/>
        <rFont val="Arial"/>
        <family val="2"/>
      </rPr>
      <t>Gasto por pérdida tributaria en cambio de régimen</t>
    </r>
  </si>
  <si>
    <r>
      <rPr>
        <sz val="9"/>
        <color rgb="FF404040"/>
        <rFont val="Arial"/>
        <family val="2"/>
      </rPr>
      <t>Existencias, insumos y servicios del negocio, pagados</t>
    </r>
  </si>
  <si>
    <r>
      <rPr>
        <sz val="9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</si>
  <si>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9"/>
        <color rgb="FF404040"/>
        <rFont val="Arial"/>
        <family val="2"/>
      </rPr>
      <t>Gastos de rentas de fuente extranjera, pagados</t>
    </r>
  </si>
  <si>
    <r>
      <rPr>
        <sz val="9"/>
        <color rgb="FF404040"/>
        <rFont val="Arial"/>
        <family val="2"/>
      </rPr>
      <t>Remuneraciones pagadas</t>
    </r>
  </si>
  <si>
    <r>
      <rPr>
        <sz val="9"/>
        <color rgb="FF404040"/>
        <rFont val="Arial"/>
        <family val="2"/>
      </rPr>
      <t>Honorarios pagados</t>
    </r>
  </si>
  <si>
    <r>
      <rPr>
        <sz val="9"/>
        <color rgb="FF404040"/>
        <rFont val="Arial"/>
        <family val="2"/>
      </rPr>
      <t>Adquisición de bienes del activo fijo, pagados</t>
    </r>
  </si>
  <si>
    <r>
      <rPr>
        <sz val="9"/>
        <color rgb="FF404040"/>
        <rFont val="Arial"/>
        <family val="2"/>
      </rPr>
      <t>Arriendos pagados</t>
    </r>
  </si>
  <si>
    <r>
      <rPr>
        <sz val="9"/>
        <color rgb="FF404040"/>
        <rFont val="Arial"/>
        <family val="2"/>
      </rPr>
      <t>Gastos por exigencias medio ambientales, pagados</t>
    </r>
  </si>
  <si>
    <r>
      <rPr>
        <sz val="9"/>
        <color rgb="FF404040"/>
        <rFont val="Arial"/>
        <family val="2"/>
      </rPr>
      <t>Gastos por inversión privada en investigación y desarrollo no certificados por CORFO</t>
    </r>
  </si>
  <si>
    <r>
      <rPr>
        <sz val="9"/>
        <color rgb="FF404040"/>
        <rFont val="Arial"/>
        <family val="2"/>
      </rPr>
      <t>Gastos por inversión privada en investigación y desarrollo certificados por CORFO</t>
    </r>
  </si>
  <si>
    <r>
      <rPr>
        <sz val="9"/>
        <color rgb="FF404040"/>
        <rFont val="Arial"/>
        <family val="2"/>
      </rPr>
      <t>Intereses y reajustes pagados por préstamos y otros</t>
    </r>
  </si>
  <si>
    <r>
      <rPr>
        <sz val="9"/>
        <color rgb="FF404040"/>
        <rFont val="Arial"/>
        <family val="2"/>
      </rPr>
      <t>Amortización de intangibles, art. 22° transitorio bis, inc. 4°, 5° y 6° Ley N° 21.210</t>
    </r>
  </si>
  <si>
    <r>
      <rPr>
        <sz val="9"/>
        <color rgb="FF404040"/>
        <rFont val="Arial"/>
        <family val="2"/>
      </rPr>
      <t>Partidas del art. 21 inc. 1° y 3° LIR pagados</t>
    </r>
  </si>
  <si>
    <r>
      <rPr>
        <sz val="9"/>
        <color rgb="FF404040"/>
        <rFont val="Arial"/>
        <family val="2"/>
      </rPr>
      <t>Partidas del art. 21 inc. 1° no afectados con IU 40% y del inc. 2° LIR pagados</t>
    </r>
  </si>
  <si>
    <r>
      <rPr>
        <sz val="9"/>
        <color rgb="FF404040"/>
        <rFont val="Arial"/>
        <family val="2"/>
      </rPr>
      <t>Pérdida en rescate o enajenación de inversiones o bienes no depreciables</t>
    </r>
  </si>
  <si>
    <r>
      <rPr>
        <sz val="9"/>
        <color rgb="FF404040"/>
        <rFont val="Arial"/>
        <family val="2"/>
      </rPr>
      <t>Otros gastos deducibles de los ingresos</t>
    </r>
  </si>
  <si>
    <r>
      <rPr>
        <sz val="9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</si>
  <si>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9"/>
        <color rgb="FF404040"/>
        <rFont val="Arial"/>
        <family val="2"/>
      </rPr>
      <t>Pérdidas tributarias de ejercicios anteriores</t>
    </r>
  </si>
  <si>
    <r>
      <rPr>
        <sz val="9"/>
        <color rgb="FF404040"/>
        <rFont val="Arial"/>
        <family val="2"/>
      </rPr>
      <t>Créditos incobrables castigados en el ejercicio (reconocidos sobre ingresos devengados)</t>
    </r>
  </si>
  <si>
    <r>
      <rPr>
        <sz val="9"/>
        <color rgb="FF404040"/>
        <rFont val="Arial"/>
        <family val="2"/>
      </rPr>
      <t>Gastos aceptados por donaciones</t>
    </r>
  </si>
  <si>
    <r>
      <rPr>
        <b/>
        <sz val="9"/>
        <color rgb="FF404040"/>
        <rFont val="Arial"/>
        <family val="2"/>
      </rPr>
      <t>Total de egresos anuales</t>
    </r>
  </si>
  <si>
    <r>
      <rPr>
        <sz val="9"/>
        <color rgb="FF404040"/>
        <rFont val="Arial"/>
        <family val="2"/>
      </rPr>
      <t>Partidas del inc. 1° no afectas al IU de tasa 40% y del inc. 2° del art. 21 LIR (históricos), incluidos en el total de egresos</t>
    </r>
  </si>
  <si>
    <r>
      <rPr>
        <sz val="9"/>
        <color rgb="FF404040"/>
        <rFont val="Arial"/>
        <family val="2"/>
      </rPr>
      <t>Base imponible antes de rebaja por incentivo al ahorro (art. 14 letra E) LIR) y/o por pago de IDPC voluntario (art. 14 letra A) N°6 LIR y art. 42° transitorio Ley N° 21.210) o pérdida tributaria</t>
    </r>
  </si>
  <si>
    <r>
      <rPr>
        <sz val="9"/>
        <color rgb="FF404040"/>
        <rFont val="Arial"/>
        <family val="2"/>
      </rPr>
      <t>Incentivo al ahorro según art. 14 letra E) LIR</t>
    </r>
  </si>
  <si>
    <r>
      <rPr>
        <sz val="9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</si>
  <si>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9"/>
        <color rgb="FF404040"/>
        <rFont val="Arial"/>
        <family val="2"/>
      </rPr>
      <t>Base Imponible afecta a IDPC (o pérdida tributaria antes de imputar dividendos o retiros percibidos) del ejercicio</t>
    </r>
  </si>
  <si>
    <r>
      <rPr>
        <b/>
        <sz val="9"/>
        <color rgb="FF404040"/>
        <rFont val="Arial"/>
        <family val="2"/>
      </rPr>
      <t>IMPUTACIONES A LA PÉRDIDA TRIBUTARIA DEL EJERCICIO</t>
    </r>
  </si>
  <si>
    <r>
      <rPr>
        <sz val="9"/>
        <color rgb="FF404040"/>
        <rFont val="Arial"/>
        <family val="2"/>
      </rPr>
      <t>Dividendos o retiros percibidos afectos a impuestos finales, que absorben la pérdida tributaria</t>
    </r>
  </si>
  <si>
    <r>
      <rPr>
        <sz val="9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</si>
  <si>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9"/>
        <color rgb="FF404040"/>
        <rFont val="Arial"/>
        <family val="2"/>
      </rPr>
      <t>Pérdida tributaria del ejercicio al 31 de diciembre</t>
    </r>
  </si>
  <si>
    <r>
      <rPr>
        <b/>
        <sz val="9"/>
        <color rgb="FF404040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</si>
  <si>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r>
      <rPr>
        <b/>
        <sz val="9"/>
        <color rgb="FF252525"/>
        <rFont val="Arial"/>
        <family val="2"/>
      </rPr>
      <t xml:space="preserve">RECUADRO Nº 18 </t>
    </r>
    <r>
      <rPr>
        <sz val="9"/>
        <color rgb="FF252525"/>
        <rFont val="Arial"/>
        <family val="2"/>
      </rPr>
      <t>DETERMINACIÓN DEL RAI (ART. 14 LETRA D) N° 3 LIR)</t>
    </r>
  </si>
  <si>
    <r>
      <rPr>
        <sz val="9"/>
        <color rgb="FF404040"/>
        <rFont val="Arial"/>
        <family val="2"/>
      </rPr>
      <t>CPTS positivo final (recuadro N° 19)</t>
    </r>
  </si>
  <si>
    <r>
      <rPr>
        <sz val="9"/>
        <color rgb="FF404040"/>
        <rFont val="Arial"/>
        <family val="2"/>
      </rPr>
      <t>CPTS negativo final (recuadro N° 19)</t>
    </r>
  </si>
  <si>
    <r>
      <rPr>
        <sz val="9"/>
        <color rgb="FF404040"/>
        <rFont val="Arial"/>
        <family val="2"/>
      </rPr>
      <t>Saldo negativo del registro REX al término del ejercicio</t>
    </r>
  </si>
  <si>
    <r>
      <rPr>
        <sz val="9"/>
        <color rgb="FF404040"/>
        <rFont val="Arial"/>
        <family val="2"/>
      </rPr>
      <t>Remesas, retiros o dividendos repartidos en el ejercicio, históricos</t>
    </r>
  </si>
  <si>
    <r>
      <rPr>
        <b/>
        <sz val="9"/>
        <color rgb="FF404040"/>
        <rFont val="Arial"/>
        <family val="2"/>
      </rPr>
      <t>Subtotal</t>
    </r>
  </si>
  <si>
    <r>
      <rPr>
        <sz val="9"/>
        <color rgb="FF404040"/>
        <rFont val="Arial"/>
        <family val="2"/>
      </rPr>
      <t>Saldo positivo del registro REX al término del ejercicio, antes de imputaciones</t>
    </r>
  </si>
  <si>
    <r>
      <rPr>
        <sz val="9"/>
        <color rgb="FF404040"/>
        <rFont val="Arial"/>
        <family val="2"/>
      </rPr>
      <t>Capital aportado, histórico (incluye aumentos y disminuciones efectivas)</t>
    </r>
  </si>
  <si>
    <r>
      <rPr>
        <sz val="9"/>
        <color rgb="FF404040"/>
        <rFont val="Arial"/>
        <family val="2"/>
      </rPr>
      <t>Saldo FUR  (cuando no haya sido considerado dentro del valor del capital aportado a la empresa)</t>
    </r>
  </si>
  <si>
    <r>
      <rPr>
        <sz val="9"/>
        <color rgb="FF404040"/>
        <rFont val="Arial"/>
        <family val="2"/>
      </rPr>
      <t>Sobreprecio obtenido en la colocación de acciones de propia emisión, histórico</t>
    </r>
  </si>
  <si>
    <r>
      <rPr>
        <b/>
        <sz val="9"/>
        <color rgb="FF404040"/>
        <rFont val="Arial"/>
        <family val="2"/>
      </rPr>
      <t>Rentas afectas a IGC o IA (RAI) del ejercicio</t>
    </r>
  </si>
  <si>
    <r>
      <rPr>
        <b/>
        <sz val="9"/>
        <color rgb="FF252525"/>
        <rFont val="Arial"/>
        <family val="2"/>
      </rPr>
      <t>RECUADRO Nº 18</t>
    </r>
    <r>
      <rPr>
        <sz val="9"/>
        <color rgb="FF252525"/>
        <rFont val="Arial"/>
        <family val="2"/>
      </rPr>
      <t>: DETERMINACION DEL RAI (ART. 14 LETRA D) N° 3 LIR)</t>
    </r>
  </si>
  <si>
    <r>
      <rPr>
        <b/>
        <sz val="9"/>
        <color rgb="FF252525"/>
        <rFont val="Arial"/>
        <family val="2"/>
      </rPr>
      <t>RECUADRO N° 19</t>
    </r>
    <r>
      <rPr>
        <sz val="9"/>
        <color rgb="FF252525"/>
        <rFont val="Arial"/>
        <family val="2"/>
      </rPr>
      <t>: CPTS RÉGIMEN PRO PYME (ART. 14 LETRA D) N° 3 LIR)</t>
    </r>
  </si>
  <si>
    <r>
      <rPr>
        <sz val="9"/>
        <color rgb="FF404040"/>
        <rFont val="Time new roman"/>
      </rPr>
      <t>CPT o CPTS positivo inicial</t>
    </r>
  </si>
  <si>
    <r>
      <rPr>
        <sz val="9"/>
        <color rgb="FF404040"/>
        <rFont val="Time new roman"/>
      </rPr>
      <t>CPT o CPTS negativo inicial</t>
    </r>
  </si>
  <si>
    <r>
      <rPr>
        <sz val="9"/>
        <color rgb="FF404040"/>
        <rFont val="Time new roman"/>
      </rPr>
      <t>Capital aportado empresas que inician actividades en el año comercial que corresponda a esta declaración</t>
    </r>
  </si>
  <si>
    <r>
      <rPr>
        <sz val="9"/>
        <color rgb="FF404040"/>
        <rFont val="Time new roman"/>
      </rPr>
      <t>Aumentos (efectivos) de capital del ejercicio</t>
    </r>
  </si>
  <si>
    <r>
      <rPr>
        <sz val="9"/>
        <color rgb="FF404040"/>
        <rFont val="Time new roman"/>
      </rPr>
      <t>Disminuciones (efectivas) de capital del ejercicio</t>
    </r>
  </si>
  <si>
    <r>
      <rPr>
        <sz val="9"/>
        <color rgb="FF404040"/>
        <rFont val="Time new roman"/>
      </rPr>
      <t>Base imponible afecta a IDPC del ejercicio</t>
    </r>
  </si>
  <si>
    <r>
      <rPr>
        <sz val="9"/>
        <color rgb="FF404040"/>
        <rFont val="Time new roman"/>
      </rPr>
      <t>Pérdida tributaria del ejercicio al 31 de diciembre</t>
    </r>
  </si>
  <si>
    <r>
      <rPr>
        <sz val="9"/>
        <color rgb="FF404040"/>
        <rFont val="Time new roman"/>
      </rPr>
      <t>Pérdidas tributarias de ejercicios anteriores</t>
    </r>
  </si>
  <si>
    <r>
      <rPr>
        <sz val="9"/>
        <color rgb="FF404040"/>
        <rFont val="Time new roman"/>
      </rPr>
      <t>Rentas exentas e ingresos no renta (positivo), generados por la empresa en el ejercicio</t>
    </r>
  </si>
  <si>
    <r>
      <rPr>
        <sz val="9"/>
        <color rgb="FF404040"/>
        <rFont val="Time new roman"/>
      </rPr>
      <t>Pérdida por rentas exentas e ingresos no renta del ejercicio</t>
    </r>
  </si>
  <si>
    <r>
      <rPr>
        <sz val="9"/>
        <color rgb="FF404040"/>
        <rFont val="Time new roman"/>
      </rPr>
      <t>Retiros o dividendos percibidos en el ejercicio por participaciones en otras empresas</t>
    </r>
  </si>
  <si>
    <r>
      <rPr>
        <sz val="9"/>
        <color rgb="FF404040"/>
        <rFont val="Time new roman"/>
      </rPr>
      <t>Utilidades percibidas afectas a impuestos finales imputadas a la pérdida tributaria del ejercicio</t>
    </r>
  </si>
  <si>
    <r>
      <rPr>
        <sz val="9"/>
        <color rgb="FF404040"/>
        <rFont val="Time new roman"/>
      </rPr>
      <t>Remesas, retiros o dividendos repartidos en el ejercicio</t>
    </r>
  </si>
  <si>
    <r>
      <rPr>
        <sz val="9"/>
        <color rgb="FF404040"/>
        <rFont val="Time new roman"/>
      </rPr>
      <t>Partidas del inc. 1° no afectas al IU de tasa 40% y del inc. 2° del art. 21 LIR</t>
    </r>
  </si>
  <si>
    <r>
      <rPr>
        <sz val="9"/>
        <color rgb="FF404040"/>
        <rFont val="Time new roman"/>
      </rPr>
      <t>Ingreso diferido imputado en el ejercicio, debidamente incrementado y reajustado cuando corresponda</t>
    </r>
  </si>
  <si>
    <r>
      <rPr>
        <sz val="9"/>
        <color rgb="FF404040"/>
        <rFont val="Time new roman"/>
      </rPr>
      <t>Crédito total disponible imputable contra impuestos finales (IPE), del ejercicio</t>
    </r>
  </si>
  <si>
    <r>
      <rPr>
        <sz val="9"/>
        <color rgb="FF404040"/>
        <rFont val="Time new roman"/>
      </rPr>
      <t>Incentivo al ahorro según art. 14 letra E) LIR</t>
    </r>
  </si>
  <si>
    <r>
      <rPr>
        <sz val="9"/>
        <color rgb="FF404040"/>
        <rFont val="Time new roman"/>
      </rPr>
      <t>Base del IDPC voluntario según art. 14 letra A) N° 6 LIR</t>
    </r>
  </si>
  <si>
    <r>
      <rPr>
        <sz val="9"/>
        <color rgb="FF404040"/>
        <rFont val="Time new roman"/>
      </rPr>
      <t>Otras partidas a agregar</t>
    </r>
  </si>
  <si>
    <r>
      <rPr>
        <sz val="9"/>
        <color rgb="FF404040"/>
        <rFont val="Time new roman"/>
      </rPr>
      <t>Otras partidas a deducir</t>
    </r>
  </si>
  <si>
    <r>
      <rPr>
        <b/>
        <sz val="9"/>
        <color rgb="FF404040"/>
        <rFont val="Arial"/>
        <family val="2"/>
      </rPr>
      <t>CPTS positivo final</t>
    </r>
  </si>
  <si>
    <r>
      <rPr>
        <b/>
        <sz val="9"/>
        <color rgb="FF404040"/>
        <rFont val="Arial"/>
        <family val="2"/>
      </rPr>
      <t>CPTS negativo final</t>
    </r>
  </si>
  <si>
    <r>
      <rPr>
        <b/>
        <sz val="9"/>
        <color rgb="FF252525"/>
        <rFont val="Arial"/>
        <family val="2"/>
      </rPr>
      <t>RECUADRO N° 20</t>
    </r>
    <r>
      <rPr>
        <sz val="9"/>
        <color rgb="FF252525"/>
        <rFont val="Arial"/>
        <family val="2"/>
      </rPr>
      <t>: REGISTRO TRIBUTARIO DE RENTAS EMPRESARIALES Y MOVIMIENTO STUT (ART. 14 LETRA D) N° 3 LIR)</t>
    </r>
  </si>
  <si>
    <r>
      <rPr>
        <sz val="8"/>
        <color rgb="FF404040"/>
        <rFont val="Arial"/>
        <family val="2"/>
      </rPr>
      <t>REX</t>
    </r>
  </si>
  <si>
    <r>
      <rPr>
        <sz val="8"/>
        <color rgb="FF404040"/>
        <rFont val="Arial"/>
        <family val="2"/>
      </rPr>
      <t>STUT</t>
    </r>
  </si>
  <si>
    <r>
      <rPr>
        <sz val="6"/>
        <color rgb="FF404040"/>
        <rFont val="Arial"/>
        <family val="2"/>
      </rPr>
      <t>RENTAS CON TRIBUTACIÓN CUMPLIDA</t>
    </r>
  </si>
  <si>
    <r>
      <rPr>
        <sz val="6"/>
        <color rgb="FF404040"/>
        <rFont val="Arial"/>
        <family val="2"/>
      </rPr>
      <t>RENTAS EXENTAS</t>
    </r>
  </si>
  <si>
    <r>
      <rPr>
        <sz val="8"/>
        <color rgb="FF404040"/>
        <rFont val="Arial"/>
        <family val="2"/>
      </rPr>
      <t>INR</t>
    </r>
  </si>
  <si>
    <r>
      <rPr>
        <sz val="6"/>
        <color rgb="FF404040"/>
        <rFont val="Arial"/>
        <family val="2"/>
      </rPr>
      <t>RAP Y DIFERENCIA INICIAL EX
ART. 14 TER A) LIR</t>
    </r>
  </si>
  <si>
    <r>
      <rPr>
        <sz val="6"/>
        <color rgb="FF404040"/>
        <rFont val="Arial"/>
        <family val="2"/>
      </rPr>
      <t>ISFUT</t>
    </r>
  </si>
  <si>
    <r>
      <rPr>
        <sz val="6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</si>
  <si>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 saldo inicial (saldo
positivo)</t>
    </r>
  </si>
  <si>
    <r>
      <rPr>
        <sz val="8"/>
        <color rgb="FF404040"/>
        <rFont val="Arial"/>
        <family val="2"/>
      </rPr>
      <t>Remanente ejercicio anterior o saldo inicial (saldo
negativo)</t>
    </r>
  </si>
  <si>
    <r>
      <rPr>
        <sz val="8"/>
        <color rgb="FF404040"/>
        <rFont val="Arial"/>
        <family val="2"/>
      </rPr>
      <t>Monto imputado al IS art. 25° transitorio Ley N°21.210</t>
    </r>
  </si>
  <si>
    <r>
      <rPr>
        <sz val="8"/>
        <color rgb="FF404040"/>
        <rFont val="Arial"/>
        <family val="2"/>
      </rPr>
      <t>Reversos y/o disminuciones del ejercicio (propios)</t>
    </r>
  </si>
  <si>
    <r>
      <rPr>
        <sz val="8"/>
        <color rgb="FF404040"/>
        <rFont val="Arial"/>
        <family val="2"/>
      </rPr>
      <t>Retiros, dividendos o remesas imputados a los RTRE</t>
    </r>
  </si>
  <si>
    <r>
      <rPr>
        <sz val="8"/>
        <color rgb="FF404040"/>
        <rFont val="Arial"/>
        <family val="2"/>
      </rPr>
      <t>Retiros en exceso y devoluciones de capital imputados
en el ejercicio</t>
    </r>
  </si>
  <si>
    <r>
      <rPr>
        <sz val="8"/>
        <color rgb="FF404040"/>
        <rFont val="Arial"/>
        <family val="2"/>
      </rPr>
      <t>Remanente ejercicio siguiente (saldo positivo)</t>
    </r>
  </si>
  <si>
    <r>
      <rPr>
        <b/>
        <sz val="6"/>
        <color rgb="FF252525"/>
        <rFont val="Arial"/>
        <family val="2"/>
      </rPr>
      <t>RECUADRO: N° 20</t>
    </r>
    <r>
      <rPr>
        <sz val="6"/>
        <color rgb="FF252525"/>
        <rFont val="Arial"/>
        <family val="2"/>
      </rPr>
      <t>: REGISTRO TRIBUTARIO DE RENTAS EMPRESARIALES Y MOVIMIENTO STUT (ART. 14 LETRA D) N° 3 LIR)</t>
    </r>
  </si>
  <si>
    <r>
      <rPr>
        <b/>
        <sz val="6"/>
        <color rgb="FF252525"/>
        <rFont val="Arial"/>
        <family val="2"/>
      </rPr>
      <t>RECUADRO N° 21</t>
    </r>
    <r>
      <rPr>
        <sz val="6"/>
        <color rgb="FF252525"/>
        <rFont val="Arial"/>
        <family val="2"/>
      </rPr>
      <t>: REGISTRO SAC (ART. 14 LETRA D) N° 3 LIR)</t>
    </r>
  </si>
  <si>
    <r>
      <rPr>
        <sz val="8"/>
        <color rgb="FF404040"/>
        <rFont val="Arial"/>
        <family val="2"/>
      </rPr>
      <t>Remanente ejercicio anterior o
saldo inicial (saldo positivo)</t>
    </r>
  </si>
  <si>
    <r>
      <rPr>
        <sz val="8"/>
        <color rgb="FF404040"/>
        <rFont val="Arial"/>
        <family val="2"/>
      </rPr>
      <t>Monto imputado al IS art. 25°
transitorio Ley N°21.210</t>
    </r>
  </si>
  <si>
    <r>
      <rPr>
        <sz val="8"/>
        <color rgb="FF404040"/>
        <rFont val="Arial"/>
        <family val="2"/>
      </rPr>
      <t xml:space="preserve">Aumentos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</si>
  <si>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 xml:space="preserve">Disminuciones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</si>
  <si>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>IDPC e IPE base imponible
generada en el ejercicio</t>
    </r>
  </si>
  <si>
    <r>
      <rPr>
        <sz val="8"/>
        <color rgb="FF404040"/>
        <rFont val="Arial"/>
        <family val="2"/>
      </rPr>
      <t>IDPC e IPE retiros o dividendos
percibidos</t>
    </r>
  </si>
  <si>
    <r>
      <rPr>
        <sz val="8"/>
        <color rgb="FF404040"/>
        <rFont val="Arial"/>
        <family val="2"/>
      </rPr>
      <t>Asignado a remesas, retiros o
dividendos efectuados en el</t>
    </r>
  </si>
  <si>
    <r>
      <rPr>
        <sz val="8"/>
        <color rgb="FF404040"/>
        <rFont val="Arial"/>
        <family val="2"/>
      </rPr>
      <t>Asignado a retiros en exceso y
devoluciones de capital efectuados en el ejercicio</t>
    </r>
  </si>
  <si>
    <r>
      <rPr>
        <sz val="8"/>
        <color rgb="FF404040"/>
        <rFont val="Arial"/>
        <family val="2"/>
      </rPr>
      <t>IDPC e IPE asignado a gastos rechazados del art. 21 inc. 1° no
afectos a IU 40% y del inc. 2° LIR</t>
    </r>
  </si>
  <si>
    <r>
      <rPr>
        <b/>
        <sz val="8"/>
        <color rgb="FF252525"/>
        <rFont val="Arial"/>
        <family val="2"/>
      </rPr>
      <t>RECUADRO N° 21</t>
    </r>
    <r>
      <rPr>
        <sz val="8"/>
        <rFont val="Arial"/>
        <family val="2"/>
      </rPr>
      <t>: REGISTRO SAC (ART. 14 LETRA D) N° 3 LIR)</t>
    </r>
  </si>
  <si>
    <r>
      <rPr>
        <b/>
        <sz val="6"/>
        <color rgb="FF252525"/>
        <rFont val="Arial"/>
        <family val="2"/>
      </rPr>
      <t>RECUADRO N° 22</t>
    </r>
    <r>
      <rPr>
        <sz val="6"/>
        <color rgb="FF252525"/>
        <rFont val="Arial"/>
        <family val="2"/>
      </rPr>
      <t>: BASE IMPONIBLE RÉGIMEN DE TRANSPARENCIA TRIBUTARIA (ART. 14 LETRA D) N° 8 LIR)</t>
    </r>
  </si>
  <si>
    <r>
      <rPr>
        <sz val="8"/>
        <color rgb="FF404040"/>
        <rFont val="Arial"/>
        <family val="2"/>
      </rPr>
      <t>Ingresos del giro percibidos</t>
    </r>
  </si>
  <si>
    <r>
      <rPr>
        <sz val="8"/>
        <color rgb="FF404040"/>
        <rFont val="Arial"/>
        <family val="2"/>
      </rPr>
      <t>Ingresos del giro devengados en ejercicios anteriores y percibidos en el ejercicio actual</t>
    </r>
  </si>
  <si>
    <r>
      <rPr>
        <sz val="8"/>
        <color rgb="FF404040"/>
        <rFont val="Arial"/>
        <family val="2"/>
      </rPr>
      <t>Rentas de fuente extranjera percibidas</t>
    </r>
  </si>
  <si>
    <r>
      <rPr>
        <sz val="8"/>
        <color rgb="FF404040"/>
        <rFont val="Arial"/>
        <family val="2"/>
      </rPr>
      <t>Intereses y reajustes percibidos por préstamos y otros</t>
    </r>
  </si>
  <si>
    <r>
      <rPr>
        <sz val="8"/>
        <color rgb="FF404040"/>
        <rFont val="Arial"/>
        <family val="2"/>
      </rPr>
      <t>Mayor valor percibido por rescate o enajenación de inversiones o bienes no depreciables</t>
    </r>
  </si>
  <si>
    <r>
      <rPr>
        <sz val="8"/>
        <color rgb="FF404040"/>
        <rFont val="Arial"/>
        <family val="2"/>
      </rPr>
      <t>Dividendos o retiros percibidos en el ejercicio, por participaciones en otras empresas</t>
    </r>
  </si>
  <si>
    <r>
      <rPr>
        <sz val="8"/>
        <color rgb="FF404040"/>
        <rFont val="Arial"/>
        <family val="2"/>
      </rPr>
      <t>Incremento por IDPC</t>
    </r>
  </si>
  <si>
    <r>
      <rPr>
        <sz val="8"/>
        <color rgb="FF404040"/>
        <rFont val="Arial"/>
        <family val="2"/>
      </rPr>
      <t>Ingresos percibidos o devengados por operaciones con empresas relacionadas del art. 14 letra A) LIR</t>
    </r>
  </si>
  <si>
    <r>
      <rPr>
        <sz val="8"/>
        <color rgb="FF404040"/>
        <rFont val="Arial"/>
        <family val="2"/>
      </rPr>
      <t>Ingreso diferido imputado en el ejercicio, debidamente incrementado y reajustado, cuando corresponda</t>
    </r>
  </si>
  <si>
    <r>
      <rPr>
        <sz val="8"/>
        <color rgb="FF404040"/>
        <rFont val="Arial"/>
        <family val="2"/>
      </rPr>
      <t>Crédito por activos fijos adquiridos en el ejercicio (art. 33 bis LIR)</t>
    </r>
  </si>
  <si>
    <r>
      <rPr>
        <b/>
        <sz val="8"/>
        <color rgb="FF404040"/>
        <rFont val="Arial"/>
        <family val="2"/>
      </rPr>
      <t>Total de ingresos anuales</t>
    </r>
  </si>
  <si>
    <r>
      <rPr>
        <sz val="8"/>
        <color rgb="FF404040"/>
        <rFont val="Arial"/>
        <family val="2"/>
      </rPr>
      <t>Gasto por saldo inicial de existencias o insumos del negocio en cambio de régimen, pagados</t>
    </r>
  </si>
  <si>
    <r>
      <rPr>
        <sz val="8"/>
        <color rgb="FF404040"/>
        <rFont val="Arial"/>
        <family val="2"/>
      </rPr>
      <t>Gasto por saldo inicial de activos fijos depreciables en cambio de régimen, pagados</t>
    </r>
  </si>
  <si>
    <r>
      <rPr>
        <sz val="8"/>
        <color rgb="FF404040"/>
        <rFont val="Arial"/>
        <family val="2"/>
      </rPr>
      <t>Gasto por pérdida tributaria en cambio de régimen</t>
    </r>
  </si>
  <si>
    <r>
      <rPr>
        <sz val="8"/>
        <color rgb="FF404040"/>
        <rFont val="Arial"/>
        <family val="2"/>
      </rPr>
      <t>Existencias, insumos y servicios del negocio, pagados</t>
    </r>
  </si>
  <si>
    <r>
      <rPr>
        <sz val="8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</si>
  <si>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8"/>
        <color rgb="FF404040"/>
        <rFont val="Arial"/>
        <family val="2"/>
      </rPr>
      <t>Gastos de rentas de fuente extranjera, pagados</t>
    </r>
  </si>
  <si>
    <r>
      <rPr>
        <sz val="8"/>
        <color rgb="FF404040"/>
        <rFont val="Arial"/>
        <family val="2"/>
      </rPr>
      <t>Remuneraciones pagadas</t>
    </r>
  </si>
  <si>
    <r>
      <rPr>
        <sz val="8"/>
        <color rgb="FF404040"/>
        <rFont val="Arial"/>
        <family val="2"/>
      </rPr>
      <t>Honorarios pagados</t>
    </r>
  </si>
  <si>
    <r>
      <rPr>
        <sz val="8"/>
        <color rgb="FF404040"/>
        <rFont val="Arial"/>
        <family val="2"/>
      </rPr>
      <t>Adquisición de bienes del activo fijo, pagados</t>
    </r>
  </si>
  <si>
    <r>
      <rPr>
        <sz val="8"/>
        <color rgb="FF404040"/>
        <rFont val="Arial"/>
        <family val="2"/>
      </rPr>
      <t>Arriendos pagados</t>
    </r>
  </si>
  <si>
    <r>
      <rPr>
        <sz val="8"/>
        <color rgb="FF404040"/>
        <rFont val="Arial"/>
        <family val="2"/>
      </rPr>
      <t>Gastos por exigencias medio ambientales, pagados</t>
    </r>
  </si>
  <si>
    <r>
      <rPr>
        <sz val="8"/>
        <color rgb="FF404040"/>
        <rFont val="Arial"/>
        <family val="2"/>
      </rPr>
      <t>Intereses y reajustes pagados por préstamos y otros</t>
    </r>
  </si>
  <si>
    <r>
      <rPr>
        <sz val="8"/>
        <color rgb="FF404040"/>
        <rFont val="Arial"/>
        <family val="2"/>
      </rPr>
      <t>Pérdida en rescate o enajenación de inversiones o bienes no depreciables</t>
    </r>
  </si>
  <si>
    <r>
      <rPr>
        <sz val="8"/>
        <color rgb="FF404040"/>
        <rFont val="Arial"/>
        <family val="2"/>
      </rPr>
      <t>Otros gastos deducibles de los ingresos</t>
    </r>
  </si>
  <si>
    <r>
      <rPr>
        <sz val="8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</si>
  <si>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8"/>
        <color rgb="FF404040"/>
        <rFont val="Arial"/>
        <family val="2"/>
      </rPr>
      <t>Pérdidas tributarias de ejercicios anteriores</t>
    </r>
  </si>
  <si>
    <r>
      <rPr>
        <sz val="8"/>
        <color rgb="FF404040"/>
        <rFont val="Arial"/>
        <family val="2"/>
      </rPr>
      <t>Créditos incobrables castigados en el ejercicio (reconocidos sobre ingresos devengados)</t>
    </r>
  </si>
  <si>
    <r>
      <rPr>
        <b/>
        <sz val="8"/>
        <color rgb="FF404040"/>
        <rFont val="Arial"/>
        <family val="2"/>
      </rPr>
      <t>Total de egresos anuales</t>
    </r>
  </si>
  <si>
    <r>
      <rPr>
        <b/>
        <sz val="8"/>
        <color rgb="FF404040"/>
        <rFont val="Arial"/>
        <family val="2"/>
      </rPr>
      <t>Base imponible a asignar a propietarios que son contribuyentes de impuestos finales, o pérdida tributaria del ejercicio</t>
    </r>
  </si>
  <si>
    <r>
      <rPr>
        <b/>
        <sz val="8"/>
        <color rgb="FF252525"/>
        <rFont val="Arial"/>
        <family val="2"/>
      </rPr>
      <t>RECUADRO N° 22</t>
    </r>
    <r>
      <rPr>
        <sz val="8"/>
        <rFont val="Arial"/>
        <family val="2"/>
      </rPr>
      <t>: BASE IMPONIBLE RÉGIMEN DE TRANSPARENCIA TRIBUTARIA (ART. 14 LETRA D) N° 8 LIR)</t>
    </r>
  </si>
  <si>
    <r>
      <rPr>
        <b/>
        <sz val="8"/>
        <color rgb="FF252525"/>
        <rFont val="Arial"/>
        <family val="2"/>
      </rPr>
      <t>RECUADRO N° 23</t>
    </r>
    <r>
      <rPr>
        <sz val="8"/>
        <color rgb="FF252525"/>
        <rFont val="Arial"/>
        <family val="2"/>
      </rPr>
      <t>: CPTS RÉGIMEN DE TRANSPARENCIA TRIBUTARIA (ART. 14 LETRA D) N° 8 LIR)</t>
    </r>
  </si>
  <si>
    <r>
      <rPr>
        <sz val="8"/>
        <color rgb="FF404040"/>
        <rFont val="Arial"/>
        <family val="2"/>
      </rPr>
      <t>CPT o CPTS positivo inicial</t>
    </r>
  </si>
  <si>
    <r>
      <rPr>
        <sz val="8"/>
        <color rgb="FF404040"/>
        <rFont val="Arial"/>
        <family val="2"/>
      </rPr>
      <t>CPT o CPTS negativo inicial</t>
    </r>
  </si>
  <si>
    <r>
      <rPr>
        <sz val="8"/>
        <color rgb="FF404040"/>
        <rFont val="Arial"/>
        <family val="2"/>
      </rPr>
      <t>Capital aportado empresas que inician actividades en el año comercial que corresponda a esta declaración</t>
    </r>
  </si>
  <si>
    <r>
      <rPr>
        <sz val="8"/>
        <color rgb="FF404040"/>
        <rFont val="Arial"/>
        <family val="2"/>
      </rPr>
      <t>Aumentos (efectivos) de capital del ejercicio</t>
    </r>
  </si>
  <si>
    <r>
      <rPr>
        <sz val="8"/>
        <color rgb="FF404040"/>
        <rFont val="Arial"/>
        <family val="2"/>
      </rPr>
      <t>Disminuciones (efectivas) de capital del ejercicio</t>
    </r>
  </si>
  <si>
    <r>
      <rPr>
        <sz val="8"/>
        <color rgb="FF404040"/>
        <rFont val="Arial"/>
        <family val="2"/>
      </rPr>
      <t>Base imponible del ejercicio, asignable a los propietarios</t>
    </r>
  </si>
  <si>
    <r>
      <rPr>
        <sz val="8"/>
        <color rgb="FF404040"/>
        <rFont val="Arial"/>
        <family val="2"/>
      </rPr>
      <t>Remesas, retiros o dividendos repartidos en el ejercicio</t>
    </r>
  </si>
  <si>
    <r>
      <rPr>
        <sz val="8"/>
        <color rgb="FF404040"/>
        <rFont val="Arial"/>
        <family val="2"/>
      </rPr>
      <t>Partidas de gastos no aceptados</t>
    </r>
  </si>
  <si>
    <r>
      <rPr>
        <sz val="8"/>
        <color rgb="FF404040"/>
        <rFont val="Arial"/>
        <family val="2"/>
      </rPr>
      <t>Crédito por IDPC, por participaciones en otras empresas que incrementaron la BI del ejercicio.</t>
    </r>
  </si>
  <si>
    <r>
      <rPr>
        <b/>
        <sz val="8"/>
        <color rgb="FF404040"/>
        <rFont val="Arial"/>
        <family val="2"/>
      </rPr>
      <t>CPTS positivo final</t>
    </r>
  </si>
  <si>
    <r>
      <rPr>
        <b/>
        <sz val="8"/>
        <color rgb="FF404040"/>
        <rFont val="Arial"/>
        <family val="2"/>
      </rPr>
      <t>CPTS negativo final</t>
    </r>
  </si>
  <si>
    <r>
      <rPr>
        <b/>
        <sz val="6"/>
        <color rgb="FF404040"/>
        <rFont val="Arial"/>
        <family val="2"/>
      </rPr>
      <t>RECUADRO N° 23</t>
    </r>
    <r>
      <rPr>
        <sz val="6"/>
        <rFont val="Arial"/>
        <family val="2"/>
      </rPr>
      <t>: CPTS RÉGIMEN DE TRANSPARENCIA TRIBUTARIA (ART. 14 LETRA D) N° 8 LIR)</t>
    </r>
  </si>
  <si>
    <r>
      <rPr>
        <b/>
        <sz val="6"/>
        <color rgb="FF252525"/>
        <rFont val="Arial"/>
        <family val="2"/>
      </rPr>
      <t>RECUADRO N° 24</t>
    </r>
    <r>
      <rPr>
        <sz val="6"/>
        <color rgb="FF252525"/>
        <rFont val="Arial"/>
        <family val="2"/>
      </rPr>
      <t>: PAGO PRÉSTAMOS TASA 0% PERCIBIDOS EN EL AÑO COMERCIAL 2020 Y/O 2021 (PRÉSTAMOS SOLIDARIOS DEL ESTADO)</t>
    </r>
  </si>
  <si>
    <r>
      <rPr>
        <sz val="8"/>
        <color rgb="FF404040"/>
        <rFont val="Arial"/>
        <family val="2"/>
      </rPr>
      <t>5% de las rentas que forman parte de la declaración anual de impuestos a la renta según art. 65 LIR (calculado sobre el código 170)</t>
    </r>
  </si>
  <si>
    <r>
      <rPr>
        <b/>
        <sz val="6"/>
        <color rgb="FF404040"/>
        <rFont val="Arial"/>
        <family val="2"/>
      </rPr>
      <t>DETERMINACIÓN CUOTA ANUAL</t>
    </r>
  </si>
  <si>
    <r>
      <rPr>
        <b/>
        <sz val="6"/>
        <color rgb="FF404040"/>
        <rFont val="Arial"/>
        <family val="2"/>
      </rPr>
      <t>Préstamo AC 2020 (Leyes N° 21.242 y N° 21.252)</t>
    </r>
  </si>
  <si>
    <r>
      <rPr>
        <b/>
        <sz val="6"/>
        <color rgb="FF404040"/>
        <rFont val="Arial"/>
        <family val="2"/>
      </rPr>
      <t>Préstamo AC 2021 (Ley N° 21.323)</t>
    </r>
  </si>
  <si>
    <r>
      <rPr>
        <sz val="8"/>
        <color rgb="FF404040"/>
        <rFont val="Arial"/>
        <family val="2"/>
      </rPr>
      <t>Cuota anual (30% o 10% del monto del préstamo tasa 0%), según art. 6 (art. primero) Ley N° 21.242 y/o art. 7 (art. primero) Ley N° 21.252 o art. 11 inc. 1° Ley N° 21.323</t>
    </r>
  </si>
  <si>
    <r>
      <rPr>
        <sz val="8"/>
        <color rgb="FF404040"/>
        <rFont val="Arial"/>
        <family val="2"/>
      </rPr>
      <t>Saldo pendiente cuota año anterior</t>
    </r>
  </si>
  <si>
    <r>
      <rPr>
        <sz val="8"/>
        <color rgb="FF404040"/>
        <rFont val="Arial"/>
        <family val="2"/>
      </rPr>
      <t>Monto a pagar de la(s) cuota(s)</t>
    </r>
  </si>
  <si>
    <r>
      <rPr>
        <b/>
        <sz val="6"/>
        <color rgb="FF404040"/>
        <rFont val="Arial"/>
        <family val="2"/>
      </rPr>
      <t>ANTICIPOS</t>
    </r>
  </si>
  <si>
    <r>
      <rPr>
        <sz val="8"/>
        <color rgb="FF404040"/>
        <rFont val="Arial"/>
        <family val="2"/>
      </rPr>
      <t>Pago anticipado por reintegro del préstamo tasa 0% (F-50, F-10 o código 1795 del F-22 AT 2022), según el art. 6 (art. primero) Ley N° 21.242 y/o art. 7 (art. primero) Ley N° 21.252 o art. 11 inc. 3° Ley N° 21.323</t>
    </r>
  </si>
  <si>
    <r>
      <rPr>
        <sz val="8"/>
        <color rgb="FF404040"/>
        <rFont val="Arial"/>
        <family val="2"/>
      </rPr>
      <t>Monto a pagar de la(s) cuota(s) después de anticipos</t>
    </r>
  </si>
  <si>
    <r>
      <rPr>
        <b/>
        <sz val="6"/>
        <color rgb="FF404040"/>
        <rFont val="Arial"/>
        <family val="2"/>
      </rPr>
      <t>RETENCIONES ADICIONALES Y PPMA</t>
    </r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</si>
  <si>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</si>
  <si>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r>
      <rPr>
        <sz val="8"/>
        <color rgb="FF40404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 (retención a
trabajadores independientes) o art. 11 letra b) Ley N° 21.323</t>
    </r>
  </si>
  <si>
    <r>
      <rPr>
        <sz val="8"/>
        <color rgb="FF40404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 (EI)  o art. 11
letra c) Ley N° 21.323</t>
    </r>
  </si>
  <si>
    <r>
      <rPr>
        <sz val="8"/>
        <color rgb="FF40404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 independientes) o art. 11 letra b) Ley N° 21.323</t>
    </r>
  </si>
  <si>
    <r>
      <rPr>
        <sz val="8"/>
        <color rgb="FF404040"/>
        <rFont val="Arial"/>
        <family val="2"/>
      </rPr>
      <t>Total retenciones adicionales y PPMA</t>
    </r>
  </si>
  <si>
    <r>
      <rPr>
        <b/>
        <sz val="6"/>
        <color rgb="FF404040"/>
        <rFont val="Arial"/>
        <family val="2"/>
      </rPr>
      <t>RELIQUIDACIÓN</t>
    </r>
  </si>
  <si>
    <r>
      <rPr>
        <sz val="8"/>
        <color rgb="FF404040"/>
        <rFont val="Arial"/>
        <family val="2"/>
      </rPr>
      <t>Monto a pagar de la(s) cuota(s) después de retenciones adicionales y PPMA</t>
    </r>
  </si>
  <si>
    <r>
      <rPr>
        <sz val="8"/>
        <color rgb="FF404040"/>
        <rFont val="Arial"/>
        <family val="2"/>
      </rPr>
      <t>Saldo a devolver por retenciones adicionales y PPMA en exceso</t>
    </r>
  </si>
  <si>
    <r>
      <rPr>
        <sz val="6"/>
        <color rgb="FF404040"/>
        <rFont val="Arial"/>
        <family val="2"/>
      </rPr>
      <t>Monto del código 1795 destinado voluntariamente a pagar el saldo pendiente de los préstamos tasa 0% o futuras cuotas de dichos préstamos</t>
    </r>
  </si>
  <si>
    <r>
      <rPr>
        <b/>
        <sz val="6"/>
        <color rgb="FF404040"/>
        <rFont val="Arial"/>
        <family val="2"/>
      </rPr>
      <t>RECUADRO N° 24</t>
    </r>
    <r>
      <rPr>
        <sz val="6"/>
        <color rgb="FF404040"/>
        <rFont val="Arial"/>
        <family val="2"/>
      </rPr>
      <t>: PAGO PRÉSTAMOS TASA 0% PERCIBIDOS EN EL AÑO COMERCIAL 2020 Y/O 2021 (PRÉSTAMOS SOLIDARIOS DEL ESTADO)</t>
    </r>
  </si>
  <si>
    <r>
      <rPr>
        <b/>
        <sz val="6"/>
        <color rgb="FF252525"/>
        <rFont val="Arial"/>
        <family val="2"/>
      </rPr>
      <t>RECUADRO N° 0</t>
    </r>
    <r>
      <rPr>
        <sz val="6"/>
        <color rgb="FF252525"/>
        <rFont val="Arial"/>
        <family val="2"/>
      </rPr>
      <t>: INFORMACION BASE</t>
    </r>
  </si>
  <si>
    <r>
      <rPr>
        <sz val="6"/>
        <rFont val="Arial"/>
        <family val="2"/>
      </rPr>
      <t>Marque con X según
instrucciones</t>
    </r>
  </si>
  <si>
    <r>
      <rPr>
        <sz val="6"/>
        <rFont val="Arial"/>
        <family val="2"/>
      </rPr>
      <t>Leyes N°s.
18.392 o 19.149
(Navarino y Primavera)</t>
    </r>
  </si>
  <si>
    <r>
      <rPr>
        <sz val="6"/>
        <rFont val="Arial"/>
        <family val="2"/>
      </rPr>
      <t>D.S. N° 341 de 2004, del Min. de Hacienda (Zona
Franca)</t>
    </r>
  </si>
  <si>
    <t>D.L. N° 701 de 1974 (Fomento Forestal)</t>
  </si>
  <si>
    <t>Régimen de Tributación</t>
  </si>
  <si>
    <t>Régimen contabilidad agrícola simplificada</t>
  </si>
  <si>
    <t>Instituciones art. 40 N°s. 2 y 4 LIR</t>
  </si>
  <si>
    <t>Asociación o cuentas en participación</t>
  </si>
  <si>
    <r>
      <rPr>
        <b/>
        <sz val="6"/>
        <color rgb="FF252525"/>
        <rFont val="Arial"/>
        <family val="2"/>
      </rPr>
      <t>RECUADRO N° 0</t>
    </r>
    <r>
      <rPr>
        <sz val="6"/>
        <rFont val="Arial"/>
        <family val="2"/>
      </rPr>
      <t>: INFORMACION BASE</t>
    </r>
  </si>
  <si>
    <t>NO CORRESPONDE REAJUSTE CONTRIB 14D3</t>
  </si>
  <si>
    <t>montos reajustados ipc</t>
  </si>
  <si>
    <t>Copiapó</t>
  </si>
  <si>
    <t xml:space="preserve">GASTOS GENERALES NO DOCUMENTADOS </t>
  </si>
  <si>
    <t>Valor neto, el rejuste se tomó como gasto.</t>
  </si>
  <si>
    <t>MECANICA INDUSTRIAL MEKA S.A</t>
  </si>
  <si>
    <t>77.409.611-6</t>
  </si>
  <si>
    <t>MECANICA.INDUSTRIALMEKA@GMAIL.COM</t>
  </si>
  <si>
    <t>MECANICA INDSTRIAL MEKA S.A.</t>
  </si>
  <si>
    <t>COPIAPO</t>
  </si>
  <si>
    <t>MECANICA. INDUSTRULAMEKA@GMAIL</t>
  </si>
  <si>
    <t>PARCELA 9 FUNDO DOS HERMANAS</t>
  </si>
  <si>
    <t>56 9 4069 3263</t>
  </si>
  <si>
    <t>IVA CREDITO FISCAL</t>
  </si>
  <si>
    <t xml:space="preserve">s/a </t>
  </si>
  <si>
    <t>*</t>
  </si>
  <si>
    <t>***</t>
  </si>
  <si>
    <t>**</t>
  </si>
  <si>
    <t xml:space="preserve">DIVIDENDOS </t>
  </si>
  <si>
    <t>Presentado al SII AT 2023</t>
  </si>
  <si>
    <t>XXX SpA</t>
  </si>
  <si>
    <t>RUT: 77.777.777-7</t>
  </si>
  <si>
    <t>ventas promedio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</si>
  <si>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</si>
  <si>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</si>
  <si>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</si>
  <si>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</si>
  <si>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</si>
  <si>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 xml:space="preserve">gastos rechazados artículo 21 </t>
  </si>
  <si>
    <t>ANVERSO - RENTAS AFECTAS - LINEAS 1 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</si>
</sst>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(* #,##0_);_(* \(#,##0\);_(* &quot;-&quot;??_);_(@_)"/>
    <numFmt numFmtId="173" formatCode="_-* #,##0.00\ _€_-;\-* #,##0.00\ _€_-;_-* &quot;-&quot;??\ _€_-;_-@_-"/>
    <numFmt numFmtId="174" formatCode="_-* #,##0.00\ &quot;€&quot;_-;\-* #,##0.00\ &quot;€&quot;_-;_-* &quot;-&quot;??\ &quot;€&quot;_-;_-@_-"/>
    <numFmt numFmtId="175" formatCode="#,##0.000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b/>
      <sz val="10"/>
      <name val="Arial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u/>
      <sz val="16"/>
      <color indexed="30"/>
      <name val="Arial Black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2"/>
      <color indexed="57"/>
      <name val="Verdana"/>
      <family val="2"/>
    </font>
    <font>
      <strike/>
      <sz val="10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Calibri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0"/>
      <color theme="1"/>
      <name val="Calibri"/>
      <family val="2"/>
      <scheme val="minor"/>
    </font>
    <font>
      <sz val="12"/>
      <color rgb="FFFF0000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20"/>
      <name val="Bell MT"/>
      <family val="1"/>
    </font>
    <font>
      <sz val="12"/>
      <name val="Calisto MT"/>
      <family val="1"/>
    </font>
    <font>
      <b/>
      <sz val="10"/>
      <name val="Calisto MT"/>
      <family val="1"/>
    </font>
    <font>
      <b/>
      <sz val="9"/>
      <name val="Calisto MT"/>
      <family val="1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rgb="FF404040"/>
      <name val="Arial"/>
      <family val="2"/>
    </font>
    <font>
      <b/>
      <sz val="6"/>
      <color rgb="FFFFFFFF"/>
      <name val="Arial"/>
      <family val="2"/>
    </font>
    <font>
      <sz val="8"/>
      <color rgb="FFFFFFFF"/>
      <name val="Arial"/>
      <family val="2"/>
    </font>
    <font>
      <sz val="8"/>
      <color rgb="FF000000"/>
      <name val="Times New Roman"/>
      <family val="1"/>
    </font>
    <font>
      <b/>
      <sz val="6"/>
      <color rgb="FF404040"/>
      <name val="Arial"/>
      <family val="2"/>
    </font>
    <font>
      <sz val="8"/>
      <color rgb="FF404040"/>
      <name val="Arial"/>
      <family val="2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404040"/>
      <name val="Arial"/>
      <family val="2"/>
    </font>
    <font>
      <sz val="6"/>
      <color rgb="FF404040"/>
      <name val="Arial"/>
      <family val="2"/>
    </font>
    <font>
      <sz val="6"/>
      <color rgb="FF585858"/>
      <name val="Arial"/>
      <family val="2"/>
    </font>
    <font>
      <sz val="8"/>
      <color rgb="FF585858"/>
      <name val="Arial"/>
      <family val="2"/>
    </font>
    <font>
      <sz val="6"/>
      <name val="Verdana"/>
      <family val="2"/>
    </font>
    <font>
      <sz val="6"/>
      <color rgb="FFFF0000"/>
      <name val="Arial"/>
      <family val="2"/>
    </font>
    <font>
      <b/>
      <sz val="6"/>
      <color rgb="FF585858"/>
      <name val="Arial"/>
      <family val="2"/>
    </font>
    <font>
      <b/>
      <sz val="6"/>
      <color rgb="FF252525"/>
      <name val="Arial"/>
      <family val="2"/>
    </font>
    <font>
      <sz val="6"/>
      <color rgb="FF252525"/>
      <name val="Arial"/>
      <family val="2"/>
    </font>
    <font>
      <b/>
      <sz val="8"/>
      <color rgb="FF585858"/>
      <name val="Arial"/>
      <family val="2"/>
    </font>
    <font>
      <u/>
      <sz val="8"/>
      <color rgb="FF404040"/>
      <name val="Arial"/>
      <family val="2"/>
    </font>
    <font>
      <sz val="8"/>
      <color rgb="FF252525"/>
      <name val="Arial"/>
      <family val="2"/>
    </font>
    <font>
      <sz val="7"/>
      <color rgb="FF404040"/>
      <name val="Arial"/>
      <family val="2"/>
    </font>
    <font>
      <sz val="7"/>
      <color rgb="FF000000"/>
      <name val="Times New Roman"/>
      <family val="1"/>
    </font>
    <font>
      <b/>
      <sz val="8"/>
      <color rgb="FF252525"/>
      <name val="Arial"/>
      <family val="2"/>
    </font>
    <font>
      <sz val="9"/>
      <color rgb="FF404040"/>
      <name val="Arial"/>
      <family val="2"/>
    </font>
    <font>
      <b/>
      <sz val="9"/>
      <color rgb="FF404040"/>
      <name val="Arial"/>
      <family val="2"/>
    </font>
    <font>
      <b/>
      <sz val="9"/>
      <color rgb="FF252525"/>
      <name val="Arial"/>
      <family val="2"/>
    </font>
    <font>
      <sz val="9"/>
      <color rgb="FF252525"/>
      <name val="Arial"/>
      <family val="2"/>
    </font>
    <font>
      <sz val="9"/>
      <color rgb="FF404040"/>
      <name val="Time new roman"/>
    </font>
    <font>
      <sz val="8"/>
      <color rgb="FFFF0000"/>
      <name val="Arial"/>
      <family val="2"/>
    </font>
    <font>
      <b/>
      <sz val="6"/>
      <color rgb="FF000000"/>
      <name val="Arial"/>
      <family val="2"/>
    </font>
    <font>
      <u/>
      <sz val="11"/>
      <color theme="10"/>
      <name val="Calibri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Tw Cen MT Condensed Extra Bold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1F1F1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D0CECE"/>
      </patternFill>
    </fill>
    <fill>
      <patternFill patternType="solid">
        <fgColor rgb="FFE7E6E6"/>
      </patternFill>
    </fill>
  </fills>
  <borders count="1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thin">
        <color indexed="64"/>
      </bottom>
      <diagonal/>
    </border>
    <border>
      <left style="medium">
        <color indexed="3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808080"/>
      </top>
      <bottom style="thin">
        <color rgb="FFBEBEBE"/>
      </bottom>
      <diagonal/>
    </border>
    <border>
      <left/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808080"/>
      </bottom>
      <diagonal/>
    </border>
    <border>
      <left style="thin">
        <color rgb="FFBEBEBE"/>
      </left>
      <right/>
      <top/>
      <bottom style="thin">
        <color rgb="FF808080"/>
      </bottom>
      <diagonal/>
    </border>
    <border>
      <left/>
      <right style="thin">
        <color rgb="FFBEBEBE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BEBEBE"/>
      </top>
      <bottom/>
      <diagonal/>
    </border>
    <border>
      <left style="thin">
        <color rgb="FF808080"/>
      </left>
      <right/>
      <top style="thin">
        <color rgb="FFBEBEBE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808080"/>
      </top>
      <bottom/>
      <diagonal/>
    </border>
    <border>
      <left style="thin">
        <color rgb="FFBEBEBE"/>
      </left>
      <right/>
      <top style="thin">
        <color rgb="FF808080"/>
      </top>
      <bottom/>
      <diagonal/>
    </border>
    <border>
      <left style="thin">
        <color rgb="FFBEBEBE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BEBEBE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37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20" fillId="6" borderId="0" applyNumberFormat="0" applyBorder="0" applyAlignment="0" applyProtection="0"/>
    <xf numFmtId="0" fontId="14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2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4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59" fillId="6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28" borderId="97" applyNumberFormat="0" applyAlignment="0" applyProtection="0"/>
    <xf numFmtId="0" fontId="62" fillId="28" borderId="97" applyNumberFormat="0" applyAlignment="0" applyProtection="0"/>
    <xf numFmtId="0" fontId="63" fillId="29" borderId="98" applyNumberFormat="0" applyAlignment="0" applyProtection="0"/>
    <xf numFmtId="0" fontId="64" fillId="29" borderId="98" applyNumberFormat="0" applyAlignment="0" applyProtection="0"/>
    <xf numFmtId="0" fontId="65" fillId="0" borderId="99" applyNumberFormat="0" applyFill="0" applyAlignment="0" applyProtection="0"/>
    <xf numFmtId="0" fontId="66" fillId="17" borderId="0" applyNumberFormat="0" applyBorder="0" applyAlignment="0" applyProtection="0"/>
    <xf numFmtId="0" fontId="67" fillId="0" borderId="100" applyNumberFormat="0" applyFill="0" applyAlignment="0" applyProtection="0"/>
    <xf numFmtId="0" fontId="68" fillId="0" borderId="101" applyNumberFormat="0" applyFill="0" applyAlignment="0" applyProtection="0"/>
    <xf numFmtId="0" fontId="69" fillId="0" borderId="102" applyNumberFormat="0" applyFill="0" applyAlignment="0" applyProtection="0"/>
    <xf numFmtId="0" fontId="70" fillId="0" borderId="0" applyNumberFormat="0" applyFill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33" borderId="0" applyNumberFormat="0" applyBorder="0" applyAlignment="0" applyProtection="0"/>
    <xf numFmtId="0" fontId="71" fillId="20" borderId="97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16" borderId="0" applyNumberFormat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5" fillId="34" borderId="0" applyNumberFormat="0" applyBorder="0" applyAlignment="0" applyProtection="0"/>
    <xf numFmtId="0" fontId="6" fillId="0" borderId="0"/>
    <xf numFmtId="0" fontId="6" fillId="34" borderId="103" applyNumberFormat="0" applyFont="0" applyAlignment="0" applyProtection="0"/>
    <xf numFmtId="0" fontId="6" fillId="34" borderId="103" applyNumberFormat="0" applyFont="0" applyAlignment="0" applyProtection="0"/>
    <xf numFmtId="0" fontId="6" fillId="35" borderId="10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6" fillId="28" borderId="104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01" applyNumberFormat="0" applyFill="0" applyAlignment="0" applyProtection="0"/>
    <xf numFmtId="0" fontId="70" fillId="0" borderId="102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105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3" fillId="0" borderId="0"/>
    <xf numFmtId="0" fontId="94" fillId="0" borderId="0"/>
    <xf numFmtId="0" fontId="12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590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2" fillId="0" borderId="0" xfId="0" applyFo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1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3" fontId="0" fillId="0" borderId="33" xfId="0" applyNumberFormat="1" applyBorder="1"/>
    <xf numFmtId="0" fontId="12" fillId="0" borderId="15" xfId="0" applyFont="1" applyBorder="1"/>
    <xf numFmtId="3" fontId="0" fillId="0" borderId="71" xfId="0" applyNumberFormat="1" applyBorder="1"/>
    <xf numFmtId="171" fontId="24" fillId="0" borderId="0" xfId="0" applyNumberFormat="1" applyFont="1"/>
    <xf numFmtId="171" fontId="25" fillId="0" borderId="27" xfId="0" applyNumberFormat="1" applyFont="1" applyBorder="1" applyAlignment="1">
      <alignment horizontal="center" vertical="center"/>
    </xf>
    <xf numFmtId="171" fontId="26" fillId="0" borderId="15" xfId="0" applyNumberFormat="1" applyFont="1" applyBorder="1" applyAlignment="1">
      <alignment horizontal="center" vertical="center"/>
    </xf>
    <xf numFmtId="171" fontId="25" fillId="0" borderId="31" xfId="0" applyNumberFormat="1" applyFont="1" applyBorder="1" applyAlignment="1">
      <alignment horizontal="center" vertical="center"/>
    </xf>
    <xf numFmtId="49" fontId="25" fillId="0" borderId="31" xfId="0" applyNumberFormat="1" applyFont="1" applyBorder="1" applyAlignment="1">
      <alignment horizontal="center" vertical="center"/>
    </xf>
    <xf numFmtId="171" fontId="26" fillId="0" borderId="22" xfId="0" applyNumberFormat="1" applyFont="1" applyBorder="1" applyAlignment="1">
      <alignment horizontal="center" vertical="center"/>
    </xf>
    <xf numFmtId="171" fontId="32" fillId="0" borderId="61" xfId="0" applyNumberFormat="1" applyFont="1" applyBorder="1" applyAlignment="1">
      <alignment vertical="center"/>
    </xf>
    <xf numFmtId="171" fontId="32" fillId="0" borderId="72" xfId="0" applyNumberFormat="1" applyFont="1" applyBorder="1" applyAlignment="1">
      <alignment vertical="center"/>
    </xf>
    <xf numFmtId="171" fontId="32" fillId="0" borderId="11" xfId="0" applyNumberFormat="1" applyFont="1" applyBorder="1" applyAlignment="1">
      <alignment vertical="center"/>
    </xf>
    <xf numFmtId="171" fontId="33" fillId="0" borderId="26" xfId="0" applyNumberFormat="1" applyFont="1" applyBorder="1" applyAlignment="1">
      <alignment horizontal="center" vertical="center"/>
    </xf>
    <xf numFmtId="171" fontId="4" fillId="7" borderId="27" xfId="3" applyNumberFormat="1" applyFont="1" applyFill="1" applyBorder="1" applyAlignment="1">
      <alignment horizontal="center" vertical="center" wrapText="1"/>
    </xf>
    <xf numFmtId="171" fontId="33" fillId="0" borderId="34" xfId="0" applyNumberFormat="1" applyFont="1" applyBorder="1" applyAlignment="1">
      <alignment horizontal="center" vertical="center"/>
    </xf>
    <xf numFmtId="171" fontId="4" fillId="2" borderId="31" xfId="0" applyNumberFormat="1" applyFont="1" applyFill="1" applyBorder="1" applyAlignment="1">
      <alignment horizontal="center" vertical="center"/>
    </xf>
    <xf numFmtId="171" fontId="32" fillId="0" borderId="66" xfId="0" applyNumberFormat="1" applyFont="1" applyBorder="1"/>
    <xf numFmtId="171" fontId="32" fillId="0" borderId="73" xfId="0" applyNumberFormat="1" applyFont="1" applyBorder="1"/>
    <xf numFmtId="171" fontId="32" fillId="0" borderId="5" xfId="0" applyNumberFormat="1" applyFont="1" applyBorder="1"/>
    <xf numFmtId="171" fontId="33" fillId="0" borderId="67" xfId="0" applyNumberFormat="1" applyFont="1" applyBorder="1" applyAlignment="1">
      <alignment horizontal="center" vertical="center"/>
    </xf>
    <xf numFmtId="171" fontId="4" fillId="2" borderId="37" xfId="0" applyNumberFormat="1" applyFont="1" applyFill="1" applyBorder="1" applyAlignment="1">
      <alignment horizontal="center" vertical="center"/>
    </xf>
    <xf numFmtId="171" fontId="32" fillId="0" borderId="11" xfId="0" applyNumberFormat="1" applyFont="1" applyBorder="1"/>
    <xf numFmtId="171" fontId="4" fillId="2" borderId="27" xfId="0" applyNumberFormat="1" applyFont="1" applyFill="1" applyBorder="1" applyAlignment="1">
      <alignment horizontal="center" vertical="center"/>
    </xf>
    <xf numFmtId="171" fontId="32" fillId="0" borderId="66" xfId="0" applyNumberFormat="1" applyFont="1" applyBorder="1" applyAlignment="1">
      <alignment vertical="center"/>
    </xf>
    <xf numFmtId="171" fontId="32" fillId="0" borderId="5" xfId="0" applyNumberFormat="1" applyFont="1" applyBorder="1" applyAlignment="1">
      <alignment vertical="center"/>
    </xf>
    <xf numFmtId="171" fontId="32" fillId="0" borderId="62" xfId="0" applyNumberFormat="1" applyFont="1" applyBorder="1"/>
    <xf numFmtId="171" fontId="32" fillId="0" borderId="30" xfId="0" applyNumberFormat="1" applyFont="1" applyBorder="1"/>
    <xf numFmtId="171" fontId="33" fillId="0" borderId="15" xfId="0" applyNumberFormat="1" applyFont="1" applyBorder="1" applyAlignment="1">
      <alignment horizontal="center" vertical="center"/>
    </xf>
    <xf numFmtId="171" fontId="32" fillId="0" borderId="17" xfId="0" applyNumberFormat="1" applyFont="1" applyBorder="1"/>
    <xf numFmtId="171" fontId="32" fillId="0" borderId="74" xfId="0" applyNumberFormat="1" applyFont="1" applyBorder="1"/>
    <xf numFmtId="171" fontId="32" fillId="0" borderId="19" xfId="0" applyNumberFormat="1" applyFont="1" applyBorder="1"/>
    <xf numFmtId="171" fontId="4" fillId="7" borderId="35" xfId="3" applyNumberFormat="1" applyFont="1" applyFill="1" applyBorder="1" applyAlignment="1">
      <alignment horizontal="center" vertical="center" wrapText="1"/>
    </xf>
    <xf numFmtId="171" fontId="4" fillId="7" borderId="35" xfId="3" applyNumberFormat="1" applyFont="1" applyFill="1" applyBorder="1" applyAlignment="1">
      <alignment vertical="center" wrapText="1"/>
    </xf>
    <xf numFmtId="171" fontId="4" fillId="7" borderId="68" xfId="3" applyNumberFormat="1" applyFont="1" applyFill="1" applyBorder="1" applyAlignment="1">
      <alignment vertical="center" wrapText="1"/>
    </xf>
    <xf numFmtId="171" fontId="37" fillId="0" borderId="0" xfId="0" applyNumberFormat="1" applyFont="1"/>
    <xf numFmtId="171" fontId="26" fillId="0" borderId="33" xfId="0" applyNumberFormat="1" applyFont="1" applyBorder="1" applyAlignment="1">
      <alignment horizontal="center" vertical="center"/>
    </xf>
    <xf numFmtId="171" fontId="26" fillId="0" borderId="34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171" fontId="26" fillId="10" borderId="67" xfId="0" applyNumberFormat="1" applyFont="1" applyFill="1" applyBorder="1" applyAlignment="1">
      <alignment horizontal="center" vertical="center"/>
    </xf>
    <xf numFmtId="171" fontId="25" fillId="10" borderId="31" xfId="0" applyNumberFormat="1" applyFont="1" applyFill="1" applyBorder="1" applyAlignment="1">
      <alignment horizontal="center" vertical="center"/>
    </xf>
    <xf numFmtId="171" fontId="27" fillId="0" borderId="11" xfId="0" applyNumberFormat="1" applyFont="1" applyBorder="1" applyAlignment="1">
      <alignment vertical="center"/>
    </xf>
    <xf numFmtId="171" fontId="27" fillId="0" borderId="30" xfId="0" applyNumberFormat="1" applyFont="1" applyBorder="1" applyAlignment="1">
      <alignment vertical="center"/>
    </xf>
    <xf numFmtId="171" fontId="27" fillId="0" borderId="5" xfId="0" applyNumberFormat="1" applyFont="1" applyBorder="1" applyAlignment="1">
      <alignment vertical="center"/>
    </xf>
    <xf numFmtId="171" fontId="27" fillId="0" borderId="19" xfId="0" applyNumberFormat="1" applyFont="1" applyBorder="1" applyAlignment="1">
      <alignment vertical="center"/>
    </xf>
    <xf numFmtId="171" fontId="26" fillId="0" borderId="46" xfId="0" applyNumberFormat="1" applyFont="1" applyBorder="1" applyAlignment="1">
      <alignment horizontal="center" vertical="center"/>
    </xf>
    <xf numFmtId="171" fontId="26" fillId="10" borderId="40" xfId="0" applyNumberFormat="1" applyFont="1" applyFill="1" applyBorder="1" applyAlignment="1">
      <alignment horizontal="center" vertical="center"/>
    </xf>
    <xf numFmtId="171" fontId="41" fillId="0" borderId="0" xfId="0" applyNumberFormat="1" applyFont="1"/>
    <xf numFmtId="49" fontId="26" fillId="0" borderId="31" xfId="0" applyNumberFormat="1" applyFont="1" applyBorder="1" applyAlignment="1">
      <alignment horizontal="center" vertical="center"/>
    </xf>
    <xf numFmtId="171" fontId="26" fillId="0" borderId="31" xfId="0" applyNumberFormat="1" applyFont="1" applyBorder="1" applyAlignment="1">
      <alignment horizontal="center" vertical="center"/>
    </xf>
    <xf numFmtId="171" fontId="26" fillId="10" borderId="15" xfId="0" applyNumberFormat="1" applyFont="1" applyFill="1" applyBorder="1" applyAlignment="1">
      <alignment horizontal="center" vertical="center"/>
    </xf>
    <xf numFmtId="171" fontId="42" fillId="0" borderId="0" xfId="0" applyNumberFormat="1" applyFont="1"/>
    <xf numFmtId="171" fontId="26" fillId="0" borderId="67" xfId="0" applyNumberFormat="1" applyFont="1" applyBorder="1" applyAlignment="1">
      <alignment horizontal="center" vertical="center"/>
    </xf>
    <xf numFmtId="49" fontId="26" fillId="0" borderId="68" xfId="0" applyNumberFormat="1" applyFont="1" applyBorder="1" applyAlignment="1">
      <alignment horizontal="center" vertical="center"/>
    </xf>
    <xf numFmtId="49" fontId="25" fillId="0" borderId="56" xfId="0" applyNumberFormat="1" applyFont="1" applyBorder="1" applyAlignment="1">
      <alignment horizontal="center" vertical="center"/>
    </xf>
    <xf numFmtId="171" fontId="25" fillId="10" borderId="44" xfId="0" applyNumberFormat="1" applyFont="1" applyFill="1" applyBorder="1" applyAlignment="1">
      <alignment horizontal="center" vertical="center"/>
    </xf>
    <xf numFmtId="171" fontId="26" fillId="0" borderId="10" xfId="0" applyNumberFormat="1" applyFont="1" applyBorder="1" applyAlignment="1">
      <alignment horizontal="center" vertical="center"/>
    </xf>
    <xf numFmtId="171" fontId="26" fillId="0" borderId="58" xfId="0" applyNumberFormat="1" applyFont="1" applyBorder="1" applyAlignment="1">
      <alignment horizontal="center" vertical="center"/>
    </xf>
    <xf numFmtId="171" fontId="26" fillId="0" borderId="77" xfId="0" applyNumberFormat="1" applyFont="1" applyBorder="1" applyAlignment="1">
      <alignment horizontal="center" vertical="center"/>
    </xf>
    <xf numFmtId="171" fontId="26" fillId="0" borderId="29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44" fillId="3" borderId="0" xfId="0" applyFont="1" applyFill="1"/>
    <xf numFmtId="0" fontId="44" fillId="3" borderId="0" xfId="0" applyFont="1" applyFill="1" applyAlignment="1">
      <alignment horizontal="center"/>
    </xf>
    <xf numFmtId="0" fontId="44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44" fillId="3" borderId="5" xfId="0" applyFont="1" applyFill="1" applyBorder="1"/>
    <xf numFmtId="0" fontId="44" fillId="3" borderId="5" xfId="0" applyFont="1" applyFill="1" applyBorder="1" applyAlignment="1">
      <alignment horizontal="center"/>
    </xf>
    <xf numFmtId="0" fontId="44" fillId="3" borderId="29" xfId="0" applyFont="1" applyFill="1" applyBorder="1" applyAlignment="1">
      <alignment vertical="center"/>
    </xf>
    <xf numFmtId="0" fontId="44" fillId="3" borderId="16" xfId="0" applyFont="1" applyFill="1" applyBorder="1" applyAlignment="1">
      <alignment horizontal="center" vertical="center"/>
    </xf>
    <xf numFmtId="0" fontId="44" fillId="3" borderId="16" xfId="0" applyFont="1" applyFill="1" applyBorder="1" applyAlignment="1">
      <alignment vertical="center"/>
    </xf>
    <xf numFmtId="0" fontId="44" fillId="3" borderId="15" xfId="0" applyFont="1" applyFill="1" applyBorder="1" applyAlignment="1">
      <alignment vertical="center"/>
    </xf>
    <xf numFmtId="0" fontId="44" fillId="3" borderId="15" xfId="0" applyFont="1" applyFill="1" applyBorder="1" applyAlignment="1">
      <alignment vertical="top" wrapText="1"/>
    </xf>
    <xf numFmtId="0" fontId="45" fillId="3" borderId="19" xfId="0" applyFont="1" applyFill="1" applyBorder="1"/>
    <xf numFmtId="0" fontId="45" fillId="3" borderId="19" xfId="0" applyFont="1" applyFill="1" applyBorder="1" applyAlignment="1">
      <alignment horizontal="center"/>
    </xf>
    <xf numFmtId="0" fontId="45" fillId="3" borderId="0" xfId="0" applyFont="1" applyFill="1"/>
    <xf numFmtId="0" fontId="29" fillId="0" borderId="0" xfId="0" applyFont="1"/>
    <xf numFmtId="0" fontId="29" fillId="3" borderId="15" xfId="0" applyFont="1" applyFill="1" applyBorder="1" applyAlignment="1">
      <alignment vertical="center"/>
    </xf>
    <xf numFmtId="0" fontId="29" fillId="3" borderId="34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vertical="center" wrapText="1"/>
    </xf>
    <xf numFmtId="0" fontId="29" fillId="3" borderId="32" xfId="0" applyFont="1" applyFill="1" applyBorder="1" applyAlignment="1">
      <alignment vertical="center" wrapText="1"/>
    </xf>
    <xf numFmtId="0" fontId="29" fillId="3" borderId="15" xfId="0" applyFont="1" applyFill="1" applyBorder="1" applyAlignment="1">
      <alignment vertical="center" wrapText="1"/>
    </xf>
    <xf numFmtId="3" fontId="46" fillId="3" borderId="15" xfId="0" applyNumberFormat="1" applyFont="1" applyFill="1" applyBorder="1" applyAlignment="1">
      <alignment horizontal="center" vertical="center" wrapText="1"/>
    </xf>
    <xf numFmtId="3" fontId="29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45" fillId="3" borderId="0" xfId="0" applyFont="1" applyFill="1" applyAlignment="1">
      <alignment vertical="center"/>
    </xf>
    <xf numFmtId="0" fontId="45" fillId="3" borderId="0" xfId="0" applyFont="1" applyFill="1" applyAlignment="1">
      <alignment horizontal="center" vertical="center"/>
    </xf>
    <xf numFmtId="0" fontId="45" fillId="3" borderId="15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4" fillId="3" borderId="29" xfId="0" applyFont="1" applyFill="1" applyBorder="1"/>
    <xf numFmtId="0" fontId="44" fillId="3" borderId="15" xfId="0" applyFont="1" applyFill="1" applyBorder="1" applyAlignment="1">
      <alignment horizontal="center"/>
    </xf>
    <xf numFmtId="0" fontId="0" fillId="3" borderId="29" xfId="0" applyFill="1" applyBorder="1"/>
    <xf numFmtId="0" fontId="29" fillId="3" borderId="0" xfId="0" applyFont="1" applyFill="1" applyAlignment="1">
      <alignment horizontal="center" vertical="center"/>
    </xf>
    <xf numFmtId="0" fontId="29" fillId="12" borderId="15" xfId="0" applyFont="1" applyFill="1" applyBorder="1" applyAlignment="1">
      <alignment vertical="center" wrapText="1"/>
    </xf>
    <xf numFmtId="0" fontId="29" fillId="12" borderId="15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3" borderId="34" xfId="0" applyFont="1" applyFill="1" applyBorder="1" applyAlignment="1">
      <alignment vertical="center" wrapText="1"/>
    </xf>
    <xf numFmtId="3" fontId="29" fillId="3" borderId="15" xfId="0" applyNumberFormat="1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9" fillId="0" borderId="0" xfId="0" applyFont="1"/>
    <xf numFmtId="3" fontId="29" fillId="3" borderId="34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 wrapText="1"/>
    </xf>
    <xf numFmtId="0" fontId="29" fillId="3" borderId="2" xfId="0" applyFont="1" applyFill="1" applyBorder="1" applyAlignment="1">
      <alignment vertical="center" wrapText="1"/>
    </xf>
    <xf numFmtId="0" fontId="29" fillId="3" borderId="3" xfId="0" applyFont="1" applyFill="1" applyBorder="1" applyAlignment="1">
      <alignment vertical="center" wrapText="1"/>
    </xf>
    <xf numFmtId="0" fontId="29" fillId="3" borderId="48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29" fillId="3" borderId="4" xfId="0" applyFont="1" applyFill="1" applyBorder="1" applyAlignment="1">
      <alignment vertical="center" wrapText="1"/>
    </xf>
    <xf numFmtId="0" fontId="29" fillId="3" borderId="5" xfId="0" applyFont="1" applyFill="1" applyBorder="1" applyAlignment="1">
      <alignment vertical="center" wrapText="1"/>
    </xf>
    <xf numFmtId="0" fontId="29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9" fillId="0" borderId="0" xfId="42" applyFont="1"/>
    <xf numFmtId="0" fontId="9" fillId="0" borderId="0" xfId="4" applyFont="1" applyAlignment="1">
      <alignment horizontal="center" vertical="top"/>
    </xf>
    <xf numFmtId="0" fontId="6" fillId="0" borderId="0" xfId="36"/>
    <xf numFmtId="0" fontId="9" fillId="0" borderId="0" xfId="4" applyFont="1" applyAlignment="1">
      <alignment vertical="center"/>
    </xf>
    <xf numFmtId="0" fontId="9" fillId="0" borderId="0" xfId="4" applyFont="1" applyAlignment="1">
      <alignment vertical="top" wrapText="1"/>
    </xf>
    <xf numFmtId="0" fontId="50" fillId="0" borderId="0" xfId="4" applyFont="1" applyAlignment="1">
      <alignment vertical="top" wrapText="1"/>
    </xf>
    <xf numFmtId="0" fontId="6" fillId="0" borderId="0" xfId="4"/>
    <xf numFmtId="0" fontId="6" fillId="0" borderId="0" xfId="4" applyAlignment="1">
      <alignment horizontal="right" vertical="center"/>
    </xf>
    <xf numFmtId="0" fontId="6" fillId="0" borderId="29" xfId="4" applyBorder="1" applyAlignment="1">
      <alignment horizontal="center" vertical="center"/>
    </xf>
    <xf numFmtId="0" fontId="6" fillId="0" borderId="16" xfId="4" applyBorder="1"/>
    <xf numFmtId="0" fontId="9" fillId="0" borderId="0" xfId="4" applyFont="1" applyAlignment="1">
      <alignment horizontal="center" vertical="center"/>
    </xf>
    <xf numFmtId="0" fontId="5" fillId="0" borderId="0" xfId="4" applyFont="1"/>
    <xf numFmtId="0" fontId="9" fillId="0" borderId="0" xfId="4" applyFont="1" applyAlignment="1">
      <alignment horizontal="center" vertical="center" wrapText="1"/>
    </xf>
    <xf numFmtId="0" fontId="9" fillId="0" borderId="48" xfId="4" applyFont="1" applyBorder="1" applyAlignment="1">
      <alignment vertical="top" wrapText="1"/>
    </xf>
    <xf numFmtId="0" fontId="9" fillId="0" borderId="48" xfId="4" applyFont="1" applyBorder="1" applyAlignment="1">
      <alignment horizontal="center" vertical="top"/>
    </xf>
    <xf numFmtId="172" fontId="9" fillId="0" borderId="15" xfId="43" applyNumberFormat="1" applyFont="1" applyFill="1" applyBorder="1" applyAlignment="1">
      <alignment horizontal="center" vertical="center"/>
    </xf>
    <xf numFmtId="172" fontId="9" fillId="0" borderId="29" xfId="43" applyNumberFormat="1" applyFont="1" applyFill="1" applyBorder="1" applyAlignment="1">
      <alignment vertical="center"/>
    </xf>
    <xf numFmtId="0" fontId="9" fillId="0" borderId="29" xfId="4" applyFont="1" applyBorder="1" applyAlignment="1">
      <alignment horizontal="center"/>
    </xf>
    <xf numFmtId="0" fontId="9" fillId="0" borderId="48" xfId="4" applyFont="1" applyBorder="1" applyAlignment="1">
      <alignment horizontal="center"/>
    </xf>
    <xf numFmtId="172" fontId="9" fillId="0" borderId="0" xfId="43" applyNumberFormat="1" applyFont="1" applyFill="1" applyAlignment="1">
      <alignment horizontal="center" vertical="center"/>
    </xf>
    <xf numFmtId="172" fontId="43" fillId="0" borderId="0" xfId="43" applyNumberFormat="1" applyFont="1" applyFill="1" applyAlignment="1">
      <alignment horizontal="center" vertical="center"/>
    </xf>
    <xf numFmtId="172" fontId="9" fillId="0" borderId="0" xfId="43" applyNumberFormat="1" applyFont="1" applyFill="1" applyAlignment="1">
      <alignment vertical="center"/>
    </xf>
    <xf numFmtId="0" fontId="5" fillId="0" borderId="0" xfId="4" applyFont="1" applyAlignment="1">
      <alignment vertical="top" wrapText="1"/>
    </xf>
    <xf numFmtId="0" fontId="50" fillId="0" borderId="0" xfId="4" applyFont="1" applyAlignment="1">
      <alignment wrapText="1"/>
    </xf>
    <xf numFmtId="0" fontId="9" fillId="0" borderId="0" xfId="4" applyFont="1" applyAlignment="1">
      <alignment horizontal="center" vertical="top" wrapText="1"/>
    </xf>
    <xf numFmtId="0" fontId="50" fillId="0" borderId="0" xfId="4" applyFont="1" applyAlignment="1">
      <alignment horizontal="center" vertical="top" wrapText="1"/>
    </xf>
    <xf numFmtId="0" fontId="50" fillId="0" borderId="0" xfId="4" applyFont="1" applyAlignment="1">
      <alignment horizontal="center" vertical="center" wrapText="1"/>
    </xf>
    <xf numFmtId="172" fontId="9" fillId="0" borderId="0" xfId="43" applyNumberFormat="1" applyFont="1" applyFill="1" applyBorder="1" applyAlignment="1">
      <alignment horizontal="center" vertical="center"/>
    </xf>
    <xf numFmtId="172" fontId="9" fillId="0" borderId="0" xfId="43" applyNumberFormat="1" applyFont="1" applyFill="1" applyBorder="1" applyAlignment="1">
      <alignment vertical="center"/>
    </xf>
    <xf numFmtId="0" fontId="9" fillId="0" borderId="0" xfId="4" applyFont="1" applyAlignment="1">
      <alignment horizontal="center"/>
    </xf>
    <xf numFmtId="172" fontId="9" fillId="0" borderId="15" xfId="4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71" xfId="0" applyFont="1" applyBorder="1" applyAlignment="1">
      <alignment horizontal="center" vertical="center"/>
    </xf>
    <xf numFmtId="3" fontId="0" fillId="0" borderId="15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12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3" fontId="29" fillId="3" borderId="29" xfId="0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 wrapText="1"/>
    </xf>
    <xf numFmtId="0" fontId="45" fillId="3" borderId="29" xfId="0" applyFont="1" applyFill="1" applyBorder="1" applyAlignment="1">
      <alignment horizontal="center" vertical="center" wrapText="1"/>
    </xf>
    <xf numFmtId="0" fontId="29" fillId="3" borderId="64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14" fontId="0" fillId="3" borderId="29" xfId="0" applyNumberFormat="1" applyFill="1" applyBorder="1" applyAlignment="1">
      <alignment horizontal="left"/>
    </xf>
    <xf numFmtId="171" fontId="26" fillId="0" borderId="26" xfId="0" applyNumberFormat="1" applyFont="1" applyBorder="1" applyAlignment="1">
      <alignment horizontal="center" vertical="center"/>
    </xf>
    <xf numFmtId="171" fontId="26" fillId="0" borderId="27" xfId="0" applyNumberFormat="1" applyFont="1" applyBorder="1" applyAlignment="1">
      <alignment horizontal="center" vertical="center"/>
    </xf>
    <xf numFmtId="3" fontId="29" fillId="3" borderId="15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9" fontId="12" fillId="0" borderId="1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9" fontId="12" fillId="0" borderId="13" xfId="0" applyNumberFormat="1" applyFont="1" applyBorder="1" applyAlignment="1">
      <alignment horizontal="center" vertical="center"/>
    </xf>
    <xf numFmtId="0" fontId="12" fillId="14" borderId="71" xfId="0" applyFont="1" applyFill="1" applyBorder="1" applyAlignment="1">
      <alignment horizontal="center" vertical="center"/>
    </xf>
    <xf numFmtId="0" fontId="12" fillId="14" borderId="60" xfId="0" applyFont="1" applyFill="1" applyBorder="1" applyAlignment="1">
      <alignment horizontal="center" vertical="center"/>
    </xf>
    <xf numFmtId="171" fontId="40" fillId="0" borderId="0" xfId="0" applyNumberFormat="1" applyFont="1"/>
    <xf numFmtId="171" fontId="25" fillId="8" borderId="54" xfId="3" applyNumberFormat="1" applyFont="1" applyFill="1" applyBorder="1" applyAlignment="1">
      <alignment horizontal="center" vertical="center" wrapText="1"/>
    </xf>
    <xf numFmtId="171" fontId="25" fillId="8" borderId="42" xfId="3" applyNumberFormat="1" applyFont="1" applyFill="1" applyBorder="1" applyAlignment="1">
      <alignment horizontal="center" vertical="center" wrapText="1"/>
    </xf>
    <xf numFmtId="171" fontId="25" fillId="8" borderId="41" xfId="3" applyNumberFormat="1" applyFont="1" applyFill="1" applyBorder="1" applyAlignment="1">
      <alignment horizontal="center" vertical="center" wrapText="1"/>
    </xf>
    <xf numFmtId="171" fontId="25" fillId="8" borderId="44" xfId="3" applyNumberFormat="1" applyFont="1" applyFill="1" applyBorder="1" applyAlignment="1">
      <alignment horizontal="center" vertical="center" wrapText="1"/>
    </xf>
    <xf numFmtId="171" fontId="27" fillId="0" borderId="62" xfId="0" applyNumberFormat="1" applyFont="1" applyBorder="1" applyAlignment="1">
      <alignment vertical="center"/>
    </xf>
    <xf numFmtId="171" fontId="25" fillId="0" borderId="68" xfId="0" applyNumberFormat="1" applyFont="1" applyBorder="1" applyAlignment="1">
      <alignment horizontal="center" vertical="center"/>
    </xf>
    <xf numFmtId="49" fontId="25" fillId="0" borderId="27" xfId="0" applyNumberFormat="1" applyFont="1" applyBorder="1" applyAlignment="1">
      <alignment horizontal="center" vertical="center"/>
    </xf>
    <xf numFmtId="49" fontId="25" fillId="0" borderId="68" xfId="0" applyNumberFormat="1" applyFont="1" applyBorder="1" applyAlignment="1">
      <alignment horizontal="center" vertical="center"/>
    </xf>
    <xf numFmtId="171" fontId="26" fillId="0" borderId="50" xfId="0" applyNumberFormat="1" applyFont="1" applyBorder="1" applyAlignment="1">
      <alignment horizontal="center" vertical="center"/>
    </xf>
    <xf numFmtId="171" fontId="25" fillId="0" borderId="53" xfId="0" applyNumberFormat="1" applyFont="1" applyBorder="1" applyAlignment="1">
      <alignment horizontal="center" vertical="center"/>
    </xf>
    <xf numFmtId="171" fontId="27" fillId="0" borderId="0" xfId="0" applyNumberFormat="1" applyFont="1"/>
    <xf numFmtId="171" fontId="27" fillId="0" borderId="84" xfId="0" applyNumberFormat="1" applyFont="1" applyBorder="1" applyAlignment="1">
      <alignment vertical="center"/>
    </xf>
    <xf numFmtId="171" fontId="27" fillId="0" borderId="85" xfId="0" applyNumberFormat="1" applyFont="1" applyBorder="1" applyAlignment="1">
      <alignment vertical="center"/>
    </xf>
    <xf numFmtId="49" fontId="26" fillId="0" borderId="35" xfId="0" applyNumberFormat="1" applyFont="1" applyBorder="1" applyAlignment="1">
      <alignment horizontal="center" vertical="center"/>
    </xf>
    <xf numFmtId="171" fontId="26" fillId="0" borderId="35" xfId="0" applyNumberFormat="1" applyFont="1" applyBorder="1" applyAlignment="1">
      <alignment horizontal="center" vertical="center"/>
    </xf>
    <xf numFmtId="171" fontId="27" fillId="0" borderId="86" xfId="0" applyNumberFormat="1" applyFont="1" applyBorder="1" applyAlignment="1">
      <alignment vertical="center"/>
    </xf>
    <xf numFmtId="171" fontId="27" fillId="0" borderId="76" xfId="0" applyNumberFormat="1" applyFont="1" applyBorder="1" applyAlignment="1">
      <alignment vertical="center"/>
    </xf>
    <xf numFmtId="171" fontId="26" fillId="0" borderId="75" xfId="0" applyNumberFormat="1" applyFont="1" applyBorder="1" applyAlignment="1">
      <alignment horizontal="center" vertical="center"/>
    </xf>
    <xf numFmtId="49" fontId="26" fillId="0" borderId="89" xfId="0" applyNumberFormat="1" applyFont="1" applyBorder="1" applyAlignment="1">
      <alignment horizontal="center" vertical="center"/>
    </xf>
    <xf numFmtId="171" fontId="27" fillId="0" borderId="93" xfId="0" applyNumberFormat="1" applyFont="1" applyBorder="1" applyAlignment="1">
      <alignment vertical="center"/>
    </xf>
    <xf numFmtId="171" fontId="27" fillId="0" borderId="17" xfId="0" applyNumberFormat="1" applyFont="1" applyBorder="1" applyAlignment="1">
      <alignment vertical="center"/>
    </xf>
    <xf numFmtId="171" fontId="26" fillId="10" borderId="44" xfId="0" applyNumberFormat="1" applyFont="1" applyFill="1" applyBorder="1" applyAlignment="1">
      <alignment horizontal="center" vertical="center"/>
    </xf>
    <xf numFmtId="171" fontId="54" fillId="0" borderId="0" xfId="0" applyNumberFormat="1" applyFont="1"/>
    <xf numFmtId="171" fontId="55" fillId="9" borderId="24" xfId="0" applyNumberFormat="1" applyFont="1" applyFill="1" applyBorder="1" applyAlignment="1">
      <alignment vertical="center"/>
    </xf>
    <xf numFmtId="171" fontId="55" fillId="9" borderId="28" xfId="0" applyNumberFormat="1" applyFont="1" applyFill="1" applyBorder="1" applyAlignment="1">
      <alignment vertical="center"/>
    </xf>
    <xf numFmtId="171" fontId="55" fillId="9" borderId="38" xfId="0" applyNumberFormat="1" applyFont="1" applyFill="1" applyBorder="1" applyAlignment="1">
      <alignment vertical="center"/>
    </xf>
    <xf numFmtId="171" fontId="11" fillId="0" borderId="45" xfId="0" applyNumberFormat="1" applyFont="1" applyBorder="1" applyAlignment="1">
      <alignment horizontal="center" vertical="center"/>
    </xf>
    <xf numFmtId="171" fontId="11" fillId="0" borderId="50" xfId="0" applyNumberFormat="1" applyFont="1" applyBorder="1" applyAlignment="1">
      <alignment horizontal="center" vertical="center"/>
    </xf>
    <xf numFmtId="171" fontId="11" fillId="0" borderId="26" xfId="0" applyNumberFormat="1" applyFont="1" applyBorder="1" applyAlignment="1">
      <alignment horizontal="center" vertical="center"/>
    </xf>
    <xf numFmtId="171" fontId="11" fillId="0" borderId="51" xfId="0" applyNumberFormat="1" applyFont="1" applyBorder="1" applyAlignment="1">
      <alignment horizontal="center" vertical="center"/>
    </xf>
    <xf numFmtId="171" fontId="39" fillId="0" borderId="27" xfId="0" applyNumberFormat="1" applyFont="1" applyBorder="1" applyAlignment="1">
      <alignment horizontal="center" vertical="center"/>
    </xf>
    <xf numFmtId="171" fontId="11" fillId="2" borderId="47" xfId="0" applyNumberFormat="1" applyFont="1" applyFill="1" applyBorder="1" applyAlignment="1">
      <alignment vertical="center"/>
    </xf>
    <xf numFmtId="171" fontId="11" fillId="0" borderId="15" xfId="0" applyNumberFormat="1" applyFont="1" applyBorder="1" applyAlignment="1">
      <alignment horizontal="center" vertical="center"/>
    </xf>
    <xf numFmtId="171" fontId="11" fillId="2" borderId="15" xfId="0" applyNumberFormat="1" applyFont="1" applyFill="1" applyBorder="1" applyAlignment="1">
      <alignment vertical="center"/>
    </xf>
    <xf numFmtId="171" fontId="11" fillId="2" borderId="29" xfId="0" applyNumberFormat="1" applyFont="1" applyFill="1" applyBorder="1" applyAlignment="1">
      <alignment vertical="center"/>
    </xf>
    <xf numFmtId="49" fontId="39" fillId="0" borderId="31" xfId="0" applyNumberFormat="1" applyFont="1" applyBorder="1" applyAlignment="1">
      <alignment horizontal="center" vertical="center"/>
    </xf>
    <xf numFmtId="171" fontId="11" fillId="0" borderId="47" xfId="0" applyNumberFormat="1" applyFont="1" applyBorder="1" applyAlignment="1">
      <alignment horizontal="center" vertical="center"/>
    </xf>
    <xf numFmtId="171" fontId="11" fillId="2" borderId="94" xfId="0" applyNumberFormat="1" applyFont="1" applyFill="1" applyBorder="1" applyAlignment="1">
      <alignment vertical="center"/>
    </xf>
    <xf numFmtId="171" fontId="11" fillId="0" borderId="29" xfId="0" applyNumberFormat="1" applyFont="1" applyBorder="1" applyAlignment="1">
      <alignment horizontal="center" vertical="center"/>
    </xf>
    <xf numFmtId="171" fontId="39" fillId="0" borderId="31" xfId="0" applyNumberFormat="1" applyFont="1" applyBorder="1" applyAlignment="1">
      <alignment horizontal="center" vertical="center"/>
    </xf>
    <xf numFmtId="171" fontId="11" fillId="10" borderId="47" xfId="0" applyNumberFormat="1" applyFont="1" applyFill="1" applyBorder="1" applyAlignment="1">
      <alignment horizontal="center" vertical="center"/>
    </xf>
    <xf numFmtId="171" fontId="11" fillId="10" borderId="15" xfId="0" applyNumberFormat="1" applyFont="1" applyFill="1" applyBorder="1" applyAlignment="1">
      <alignment horizontal="center" vertical="center"/>
    </xf>
    <xf numFmtId="171" fontId="11" fillId="10" borderId="29" xfId="0" applyNumberFormat="1" applyFont="1" applyFill="1" applyBorder="1" applyAlignment="1">
      <alignment horizontal="center" vertical="center"/>
    </xf>
    <xf numFmtId="171" fontId="39" fillId="10" borderId="31" xfId="0" applyNumberFormat="1" applyFont="1" applyFill="1" applyBorder="1" applyAlignment="1">
      <alignment horizontal="center" vertical="center"/>
    </xf>
    <xf numFmtId="171" fontId="56" fillId="0" borderId="0" xfId="0" applyNumberFormat="1" applyFont="1"/>
    <xf numFmtId="171" fontId="11" fillId="10" borderId="19" xfId="0" applyNumberFormat="1" applyFont="1" applyFill="1" applyBorder="1" applyAlignment="1">
      <alignment horizontal="center" vertical="center"/>
    </xf>
    <xf numFmtId="171" fontId="11" fillId="10" borderId="67" xfId="0" applyNumberFormat="1" applyFont="1" applyFill="1" applyBorder="1" applyAlignment="1">
      <alignment horizontal="center" vertical="center"/>
    </xf>
    <xf numFmtId="171" fontId="11" fillId="7" borderId="22" xfId="0" applyNumberFormat="1" applyFont="1" applyFill="1" applyBorder="1" applyAlignment="1">
      <alignment vertical="center"/>
    </xf>
    <xf numFmtId="171" fontId="11" fillId="10" borderId="22" xfId="0" applyNumberFormat="1" applyFont="1" applyFill="1" applyBorder="1" applyAlignment="1">
      <alignment horizontal="center" vertical="center"/>
    </xf>
    <xf numFmtId="171" fontId="11" fillId="10" borderId="58" xfId="0" applyNumberFormat="1" applyFont="1" applyFill="1" applyBorder="1" applyAlignment="1">
      <alignment horizontal="center" vertical="center"/>
    </xf>
    <xf numFmtId="171" fontId="11" fillId="7" borderId="58" xfId="0" applyNumberFormat="1" applyFont="1" applyFill="1" applyBorder="1" applyAlignment="1">
      <alignment vertical="center"/>
    </xf>
    <xf numFmtId="171" fontId="39" fillId="10" borderId="37" xfId="0" applyNumberFormat="1" applyFont="1" applyFill="1" applyBorder="1" applyAlignment="1">
      <alignment horizontal="center" vertical="center"/>
    </xf>
    <xf numFmtId="171" fontId="11" fillId="0" borderId="10" xfId="0" applyNumberFormat="1" applyFont="1" applyBorder="1" applyAlignment="1">
      <alignment horizontal="center" vertical="center"/>
    </xf>
    <xf numFmtId="171" fontId="39" fillId="2" borderId="29" xfId="0" applyNumberFormat="1" applyFont="1" applyFill="1" applyBorder="1" applyAlignment="1">
      <alignment vertical="center"/>
    </xf>
    <xf numFmtId="171" fontId="39" fillId="2" borderId="30" xfId="0" applyNumberFormat="1" applyFont="1" applyFill="1" applyBorder="1" applyAlignment="1">
      <alignment vertical="center"/>
    </xf>
    <xf numFmtId="171" fontId="39" fillId="2" borderId="16" xfId="0" applyNumberFormat="1" applyFont="1" applyFill="1" applyBorder="1" applyAlignment="1">
      <alignment vertical="center"/>
    </xf>
    <xf numFmtId="171" fontId="11" fillId="2" borderId="48" xfId="0" applyNumberFormat="1" applyFont="1" applyFill="1" applyBorder="1" applyAlignment="1">
      <alignment vertical="center"/>
    </xf>
    <xf numFmtId="171" fontId="39" fillId="2" borderId="48" xfId="0" applyNumberFormat="1" applyFont="1" applyFill="1" applyBorder="1" applyAlignment="1">
      <alignment vertical="center"/>
    </xf>
    <xf numFmtId="171" fontId="39" fillId="2" borderId="0" xfId="0" applyNumberFormat="1" applyFont="1" applyFill="1" applyAlignment="1">
      <alignment vertical="center"/>
    </xf>
    <xf numFmtId="171" fontId="39" fillId="2" borderId="32" xfId="0" applyNumberFormat="1" applyFont="1" applyFill="1" applyBorder="1" applyAlignment="1">
      <alignment vertical="center"/>
    </xf>
    <xf numFmtId="171" fontId="11" fillId="2" borderId="4" xfId="0" applyNumberFormat="1" applyFont="1" applyFill="1" applyBorder="1" applyAlignment="1">
      <alignment vertical="center"/>
    </xf>
    <xf numFmtId="171" fontId="39" fillId="2" borderId="4" xfId="0" applyNumberFormat="1" applyFont="1" applyFill="1" applyBorder="1" applyAlignment="1">
      <alignment horizontal="right" vertical="center"/>
    </xf>
    <xf numFmtId="171" fontId="39" fillId="2" borderId="5" xfId="0" applyNumberFormat="1" applyFont="1" applyFill="1" applyBorder="1" applyAlignment="1">
      <alignment horizontal="right" vertical="center"/>
    </xf>
    <xf numFmtId="171" fontId="39" fillId="2" borderId="6" xfId="0" applyNumberFormat="1" applyFont="1" applyFill="1" applyBorder="1" applyAlignment="1">
      <alignment horizontal="right" vertical="center"/>
    </xf>
    <xf numFmtId="49" fontId="39" fillId="0" borderId="56" xfId="0" applyNumberFormat="1" applyFont="1" applyBorder="1" applyAlignment="1">
      <alignment horizontal="center" vertical="center"/>
    </xf>
    <xf numFmtId="171" fontId="39" fillId="2" borderId="1" xfId="0" applyNumberFormat="1" applyFont="1" applyFill="1" applyBorder="1" applyAlignment="1">
      <alignment vertical="center"/>
    </xf>
    <xf numFmtId="171" fontId="39" fillId="2" borderId="2" xfId="0" applyNumberFormat="1" applyFont="1" applyFill="1" applyBorder="1" applyAlignment="1">
      <alignment vertical="center"/>
    </xf>
    <xf numFmtId="171" fontId="39" fillId="2" borderId="3" xfId="0" applyNumberFormat="1" applyFont="1" applyFill="1" applyBorder="1" applyAlignment="1">
      <alignment vertical="center"/>
    </xf>
    <xf numFmtId="171" fontId="39" fillId="2" borderId="48" xfId="0" applyNumberFormat="1" applyFont="1" applyFill="1" applyBorder="1" applyAlignment="1">
      <alignment horizontal="right" vertical="center"/>
    </xf>
    <xf numFmtId="171" fontId="39" fillId="2" borderId="0" xfId="0" applyNumberFormat="1" applyFont="1" applyFill="1" applyAlignment="1">
      <alignment horizontal="right" vertical="center"/>
    </xf>
    <xf numFmtId="171" fontId="39" fillId="2" borderId="32" xfId="0" applyNumberFormat="1" applyFont="1" applyFill="1" applyBorder="1" applyAlignment="1">
      <alignment horizontal="right" vertical="center"/>
    </xf>
    <xf numFmtId="171" fontId="39" fillId="2" borderId="4" xfId="0" applyNumberFormat="1" applyFont="1" applyFill="1" applyBorder="1" applyAlignment="1">
      <alignment vertical="center"/>
    </xf>
    <xf numFmtId="171" fontId="39" fillId="2" borderId="5" xfId="0" applyNumberFormat="1" applyFont="1" applyFill="1" applyBorder="1" applyAlignment="1">
      <alignment vertical="center"/>
    </xf>
    <xf numFmtId="171" fontId="39" fillId="2" borderId="6" xfId="0" applyNumberFormat="1" applyFont="1" applyFill="1" applyBorder="1" applyAlignment="1">
      <alignment vertical="center"/>
    </xf>
    <xf numFmtId="171" fontId="4" fillId="7" borderId="58" xfId="0" applyNumberFormat="1" applyFont="1" applyFill="1" applyBorder="1" applyAlignment="1">
      <alignment vertical="center"/>
    </xf>
    <xf numFmtId="171" fontId="39" fillId="7" borderId="20" xfId="0" applyNumberFormat="1" applyFont="1" applyFill="1" applyBorder="1" applyAlignment="1">
      <alignment vertical="center"/>
    </xf>
    <xf numFmtId="171" fontId="39" fillId="7" borderId="19" xfId="0" applyNumberFormat="1" applyFont="1" applyFill="1" applyBorder="1" applyAlignment="1">
      <alignment vertical="center"/>
    </xf>
    <xf numFmtId="171" fontId="39" fillId="7" borderId="58" xfId="0" applyNumberFormat="1" applyFont="1" applyFill="1" applyBorder="1" applyAlignment="1">
      <alignment vertical="center"/>
    </xf>
    <xf numFmtId="171" fontId="39" fillId="7" borderId="59" xfId="0" applyNumberFormat="1" applyFont="1" applyFill="1" applyBorder="1" applyAlignment="1">
      <alignment vertical="center"/>
    </xf>
    <xf numFmtId="171" fontId="4" fillId="7" borderId="19" xfId="0" applyNumberFormat="1" applyFont="1" applyFill="1" applyBorder="1" applyAlignment="1">
      <alignment vertical="center"/>
    </xf>
    <xf numFmtId="171" fontId="4" fillId="7" borderId="59" xfId="0" applyNumberFormat="1" applyFont="1" applyFill="1" applyBorder="1" applyAlignment="1">
      <alignment vertical="center"/>
    </xf>
    <xf numFmtId="171" fontId="39" fillId="10" borderId="68" xfId="0" applyNumberFormat="1" applyFont="1" applyFill="1" applyBorder="1" applyAlignment="1">
      <alignment horizontal="center" vertical="center"/>
    </xf>
    <xf numFmtId="0" fontId="46" fillId="0" borderId="0" xfId="0" applyFont="1"/>
    <xf numFmtId="0" fontId="57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171" fontId="38" fillId="0" borderId="45" xfId="0" applyNumberFormat="1" applyFont="1" applyBorder="1" applyAlignment="1">
      <alignment horizontal="left" vertical="center"/>
    </xf>
    <xf numFmtId="0" fontId="46" fillId="0" borderId="47" xfId="0" applyFont="1" applyBorder="1" applyAlignment="1">
      <alignment horizontal="left" indent="4"/>
    </xf>
    <xf numFmtId="0" fontId="46" fillId="0" borderId="57" xfId="0" applyFont="1" applyBorder="1" applyAlignment="1">
      <alignment horizontal="left" indent="4"/>
    </xf>
    <xf numFmtId="171" fontId="38" fillId="0" borderId="45" xfId="0" applyNumberFormat="1" applyFont="1" applyBorder="1" applyAlignment="1">
      <alignment horizontal="left" vertical="center" wrapText="1"/>
    </xf>
    <xf numFmtId="171" fontId="26" fillId="10" borderId="26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left" indent="5"/>
    </xf>
    <xf numFmtId="0" fontId="0" fillId="0" borderId="57" xfId="0" applyBorder="1" applyAlignment="1">
      <alignment horizontal="left" indent="5"/>
    </xf>
    <xf numFmtId="49" fontId="26" fillId="0" borderId="34" xfId="0" applyNumberFormat="1" applyFont="1" applyBorder="1" applyAlignment="1">
      <alignment horizontal="center" vertical="center"/>
    </xf>
    <xf numFmtId="171" fontId="25" fillId="10" borderId="39" xfId="0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171" fontId="38" fillId="0" borderId="47" xfId="0" applyNumberFormat="1" applyFont="1" applyBorder="1" applyAlignment="1">
      <alignment vertical="center"/>
    </xf>
    <xf numFmtId="171" fontId="38" fillId="0" borderId="49" xfId="0" applyNumberFormat="1" applyFont="1" applyBorder="1" applyAlignment="1">
      <alignment horizontal="left" vertical="center" wrapText="1"/>
    </xf>
    <xf numFmtId="171" fontId="38" fillId="0" borderId="55" xfId="0" applyNumberFormat="1" applyFont="1" applyBorder="1" applyAlignment="1">
      <alignment horizontal="left" vertical="center" wrapText="1"/>
    </xf>
    <xf numFmtId="171" fontId="38" fillId="0" borderId="57" xfId="0" applyNumberFormat="1" applyFont="1" applyBorder="1" applyAlignment="1">
      <alignment horizontal="left" vertical="center" wrapText="1"/>
    </xf>
    <xf numFmtId="171" fontId="26" fillId="12" borderId="40" xfId="0" applyNumberFormat="1" applyFont="1" applyFill="1" applyBorder="1" applyAlignment="1">
      <alignment horizontal="center" vertical="center"/>
    </xf>
    <xf numFmtId="49" fontId="26" fillId="0" borderId="26" xfId="0" applyNumberFormat="1" applyFont="1" applyBorder="1" applyAlignment="1">
      <alignment horizontal="center" vertical="center"/>
    </xf>
    <xf numFmtId="171" fontId="38" fillId="0" borderId="47" xfId="0" applyNumberFormat="1" applyFont="1" applyBorder="1" applyAlignment="1">
      <alignment horizontal="left" vertical="center" wrapText="1"/>
    </xf>
    <xf numFmtId="171" fontId="38" fillId="0" borderId="47" xfId="0" applyNumberFormat="1" applyFont="1" applyBorder="1" applyAlignment="1">
      <alignment vertical="center" wrapText="1"/>
    </xf>
    <xf numFmtId="0" fontId="0" fillId="0" borderId="49" xfId="0" applyBorder="1" applyAlignment="1">
      <alignment horizontal="left" indent="5"/>
    </xf>
    <xf numFmtId="49" fontId="26" fillId="0" borderId="33" xfId="0" applyNumberFormat="1" applyFont="1" applyBorder="1" applyAlignment="1">
      <alignment horizontal="center" vertical="center"/>
    </xf>
    <xf numFmtId="171" fontId="25" fillId="10" borderId="39" xfId="0" applyNumberFormat="1" applyFont="1" applyFill="1" applyBorder="1" applyAlignment="1">
      <alignment horizontal="left" vertical="center" wrapText="1"/>
    </xf>
    <xf numFmtId="171" fontId="26" fillId="12" borderId="44" xfId="0" applyNumberFormat="1" applyFont="1" applyFill="1" applyBorder="1" applyAlignment="1">
      <alignment horizontal="center" vertical="center"/>
    </xf>
    <xf numFmtId="171" fontId="25" fillId="10" borderId="7" xfId="0" applyNumberFormat="1" applyFont="1" applyFill="1" applyBorder="1" applyAlignment="1">
      <alignment horizontal="left" vertical="center" wrapText="1"/>
    </xf>
    <xf numFmtId="171" fontId="25" fillId="10" borderId="17" xfId="0" applyNumberFormat="1" applyFont="1" applyFill="1" applyBorder="1" applyAlignment="1">
      <alignment horizontal="left" vertical="center" wrapText="1"/>
    </xf>
    <xf numFmtId="0" fontId="46" fillId="0" borderId="19" xfId="0" applyFont="1" applyBorder="1"/>
    <xf numFmtId="0" fontId="13" fillId="5" borderId="7" xfId="0" applyFont="1" applyFill="1" applyBorder="1" applyAlignment="1">
      <alignment horizontal="left" vertical="center"/>
    </xf>
    <xf numFmtId="0" fontId="57" fillId="5" borderId="9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left" vertical="center"/>
    </xf>
    <xf numFmtId="0" fontId="13" fillId="12" borderId="14" xfId="0" applyFont="1" applyFill="1" applyBorder="1" applyAlignment="1">
      <alignment horizontal="center" vertical="center"/>
    </xf>
    <xf numFmtId="171" fontId="38" fillId="0" borderId="55" xfId="0" applyNumberFormat="1" applyFont="1" applyBorder="1" applyAlignment="1">
      <alignment horizontal="left" vertical="center"/>
    </xf>
    <xf numFmtId="0" fontId="0" fillId="0" borderId="55" xfId="0" applyBorder="1" applyAlignment="1">
      <alignment horizontal="left" indent="5"/>
    </xf>
    <xf numFmtId="171" fontId="24" fillId="0" borderId="71" xfId="0" applyNumberFormat="1" applyFont="1" applyBorder="1"/>
    <xf numFmtId="171" fontId="58" fillId="0" borderId="47" xfId="0" applyNumberFormat="1" applyFont="1" applyBorder="1" applyAlignment="1">
      <alignment vertical="center" wrapText="1"/>
    </xf>
    <xf numFmtId="171" fontId="25" fillId="10" borderId="25" xfId="0" applyNumberFormat="1" applyFont="1" applyFill="1" applyBorder="1" applyAlignment="1">
      <alignment vertical="center" wrapText="1"/>
    </xf>
    <xf numFmtId="171" fontId="26" fillId="10" borderId="50" xfId="0" applyNumberFormat="1" applyFont="1" applyFill="1" applyBorder="1" applyAlignment="1">
      <alignment horizontal="center" vertical="center"/>
    </xf>
    <xf numFmtId="171" fontId="26" fillId="10" borderId="53" xfId="0" applyNumberFormat="1" applyFont="1" applyFill="1" applyBorder="1" applyAlignment="1">
      <alignment horizontal="center" vertical="center"/>
    </xf>
    <xf numFmtId="171" fontId="58" fillId="0" borderId="39" xfId="0" applyNumberFormat="1" applyFont="1" applyBorder="1" applyAlignment="1">
      <alignment horizontal="left" vertical="center" wrapText="1"/>
    </xf>
    <xf numFmtId="171" fontId="26" fillId="0" borderId="40" xfId="0" applyNumberFormat="1" applyFont="1" applyBorder="1" applyAlignment="1">
      <alignment horizontal="center" vertical="center"/>
    </xf>
    <xf numFmtId="0" fontId="0" fillId="12" borderId="63" xfId="0" applyFill="1" applyBorder="1" applyAlignment="1">
      <alignment horizontal="center"/>
    </xf>
    <xf numFmtId="0" fontId="0" fillId="12" borderId="65" xfId="0" applyFill="1" applyBorder="1" applyAlignment="1">
      <alignment horizontal="center"/>
    </xf>
    <xf numFmtId="171" fontId="25" fillId="10" borderId="7" xfId="0" applyNumberFormat="1" applyFont="1" applyFill="1" applyBorder="1" applyAlignment="1">
      <alignment vertical="center" wrapText="1"/>
    </xf>
    <xf numFmtId="0" fontId="46" fillId="0" borderId="9" xfId="0" applyFont="1" applyBorder="1"/>
    <xf numFmtId="171" fontId="26" fillId="12" borderId="31" xfId="0" applyNumberFormat="1" applyFont="1" applyFill="1" applyBorder="1" applyAlignment="1">
      <alignment horizontal="center" vertical="center"/>
    </xf>
    <xf numFmtId="171" fontId="26" fillId="10" borderId="9" xfId="0" applyNumberFormat="1" applyFont="1" applyFill="1" applyBorder="1" applyAlignment="1">
      <alignment horizontal="center" vertical="center"/>
    </xf>
    <xf numFmtId="0" fontId="0" fillId="0" borderId="15" xfId="7" applyFont="1" applyBorder="1"/>
    <xf numFmtId="0" fontId="6" fillId="0" borderId="0" xfId="8" applyAlignment="1">
      <alignment horizontal="center"/>
    </xf>
    <xf numFmtId="0" fontId="82" fillId="0" borderId="0" xfId="8" applyFont="1"/>
    <xf numFmtId="0" fontId="6" fillId="0" borderId="0" xfId="8"/>
    <xf numFmtId="0" fontId="83" fillId="0" borderId="0" xfId="8" applyFont="1"/>
    <xf numFmtId="0" fontId="84" fillId="0" borderId="0" xfId="8" applyFont="1"/>
    <xf numFmtId="0" fontId="85" fillId="0" borderId="57" xfId="8" applyFont="1" applyBorder="1" applyAlignment="1">
      <alignment horizontal="center"/>
    </xf>
    <xf numFmtId="0" fontId="85" fillId="0" borderId="20" xfId="8" applyFont="1" applyBorder="1" applyAlignment="1">
      <alignment horizontal="center"/>
    </xf>
    <xf numFmtId="0" fontId="85" fillId="0" borderId="37" xfId="8" applyFont="1" applyBorder="1" applyAlignment="1">
      <alignment horizontal="center"/>
    </xf>
    <xf numFmtId="0" fontId="85" fillId="0" borderId="23" xfId="8" applyFont="1" applyBorder="1" applyAlignment="1">
      <alignment horizontal="center"/>
    </xf>
    <xf numFmtId="3" fontId="43" fillId="0" borderId="34" xfId="27" applyNumberFormat="1" applyFont="1" applyBorder="1"/>
    <xf numFmtId="3" fontId="45" fillId="0" borderId="34" xfId="0" applyNumberFormat="1" applyFont="1" applyBorder="1"/>
    <xf numFmtId="3" fontId="45" fillId="0" borderId="15" xfId="0" applyNumberFormat="1" applyFont="1" applyBorder="1"/>
    <xf numFmtId="3" fontId="43" fillId="0" borderId="15" xfId="27" applyNumberFormat="1" applyFont="1" applyBorder="1"/>
    <xf numFmtId="0" fontId="43" fillId="0" borderId="15" xfId="8" applyFont="1" applyBorder="1" applyAlignment="1">
      <alignment horizontal="center"/>
    </xf>
    <xf numFmtId="3" fontId="45" fillId="0" borderId="31" xfId="0" applyNumberFormat="1" applyFont="1" applyBorder="1"/>
    <xf numFmtId="3" fontId="45" fillId="0" borderId="26" xfId="0" applyNumberFormat="1" applyFont="1" applyBorder="1"/>
    <xf numFmtId="3" fontId="45" fillId="0" borderId="22" xfId="0" applyNumberFormat="1" applyFont="1" applyBorder="1"/>
    <xf numFmtId="3" fontId="6" fillId="0" borderId="0" xfId="8" applyNumberFormat="1"/>
    <xf numFmtId="3" fontId="45" fillId="0" borderId="35" xfId="0" applyNumberFormat="1" applyFont="1" applyBorder="1"/>
    <xf numFmtId="171" fontId="0" fillId="0" borderId="0" xfId="0" applyNumberFormat="1"/>
    <xf numFmtId="171" fontId="26" fillId="37" borderId="40" xfId="0" applyNumberFormat="1" applyFont="1" applyFill="1" applyBorder="1" applyAlignment="1">
      <alignment horizontal="center" vertical="center"/>
    </xf>
    <xf numFmtId="171" fontId="26" fillId="37" borderId="67" xfId="0" applyNumberFormat="1" applyFont="1" applyFill="1" applyBorder="1" applyAlignment="1">
      <alignment horizontal="center" vertical="center"/>
    </xf>
    <xf numFmtId="49" fontId="26" fillId="37" borderId="34" xfId="0" applyNumberFormat="1" applyFont="1" applyFill="1" applyBorder="1" applyAlignment="1">
      <alignment horizontal="center" vertical="center"/>
    </xf>
    <xf numFmtId="49" fontId="26" fillId="37" borderId="33" xfId="0" applyNumberFormat="1" applyFont="1" applyFill="1" applyBorder="1" applyAlignment="1">
      <alignment horizontal="center" vertical="center"/>
    </xf>
    <xf numFmtId="171" fontId="26" fillId="37" borderId="9" xfId="0" applyNumberFormat="1" applyFont="1" applyFill="1" applyBorder="1" applyAlignment="1">
      <alignment horizontal="center" vertical="center"/>
    </xf>
    <xf numFmtId="171" fontId="26" fillId="37" borderId="15" xfId="0" applyNumberFormat="1" applyFont="1" applyFill="1" applyBorder="1" applyAlignment="1">
      <alignment horizontal="center" vertical="center"/>
    </xf>
    <xf numFmtId="171" fontId="26" fillId="37" borderId="33" xfId="0" applyNumberFormat="1" applyFont="1" applyFill="1" applyBorder="1" applyAlignment="1">
      <alignment horizontal="center" vertical="center"/>
    </xf>
    <xf numFmtId="3" fontId="0" fillId="12" borderId="63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46" fillId="37" borderId="19" xfId="0" applyFont="1" applyFill="1" applyBorder="1" applyAlignment="1">
      <alignment horizontal="center"/>
    </xf>
    <xf numFmtId="0" fontId="46" fillId="37" borderId="9" xfId="0" applyFont="1" applyFill="1" applyBorder="1" applyAlignment="1">
      <alignment horizontal="center"/>
    </xf>
    <xf numFmtId="3" fontId="0" fillId="12" borderId="69" xfId="0" applyNumberFormat="1" applyFill="1" applyBorder="1" applyAlignment="1">
      <alignment horizontal="center"/>
    </xf>
    <xf numFmtId="3" fontId="0" fillId="12" borderId="65" xfId="0" applyNumberFormat="1" applyFill="1" applyBorder="1" applyAlignment="1">
      <alignment horizontal="center"/>
    </xf>
    <xf numFmtId="171" fontId="26" fillId="12" borderId="53" xfId="0" applyNumberFormat="1" applyFont="1" applyFill="1" applyBorder="1" applyAlignment="1">
      <alignment horizontal="center" vertical="center"/>
    </xf>
    <xf numFmtId="171" fontId="26" fillId="36" borderId="50" xfId="0" applyNumberFormat="1" applyFont="1" applyFill="1" applyBorder="1" applyAlignment="1">
      <alignment horizontal="center" vertical="center"/>
    </xf>
    <xf numFmtId="167" fontId="12" fillId="0" borderId="24" xfId="0" applyNumberFormat="1" applyFont="1" applyBorder="1" applyAlignment="1">
      <alignment horizontal="center" vertical="center"/>
    </xf>
    <xf numFmtId="171" fontId="0" fillId="0" borderId="0" xfId="0" applyNumberFormat="1" applyAlignment="1">
      <alignment horizontal="center"/>
    </xf>
    <xf numFmtId="0" fontId="2" fillId="12" borderId="0" xfId="0" applyFont="1" applyFill="1"/>
    <xf numFmtId="0" fontId="0" fillId="12" borderId="0" xfId="0" applyFill="1"/>
    <xf numFmtId="0" fontId="43" fillId="0" borderId="0" xfId="8" applyFont="1" applyAlignment="1">
      <alignment horizontal="center"/>
    </xf>
    <xf numFmtId="0" fontId="86" fillId="0" borderId="7" xfId="8" applyFont="1" applyBorder="1"/>
    <xf numFmtId="0" fontId="86" fillId="0" borderId="47" xfId="8" applyFont="1" applyBorder="1"/>
    <xf numFmtId="0" fontId="87" fillId="0" borderId="15" xfId="8" applyFont="1" applyBorder="1"/>
    <xf numFmtId="3" fontId="87" fillId="0" borderId="15" xfId="8" applyNumberFormat="1" applyFont="1" applyBorder="1"/>
    <xf numFmtId="0" fontId="86" fillId="0" borderId="17" xfId="8" applyFont="1" applyBorder="1"/>
    <xf numFmtId="3" fontId="88" fillId="0" borderId="15" xfId="0" applyNumberFormat="1" applyFont="1" applyBorder="1" applyAlignment="1">
      <alignment horizontal="center"/>
    </xf>
    <xf numFmtId="171" fontId="26" fillId="0" borderId="4" xfId="0" applyNumberFormat="1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71" fontId="0" fillId="0" borderId="29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171" fontId="26" fillId="12" borderId="106" xfId="0" applyNumberFormat="1" applyFont="1" applyFill="1" applyBorder="1" applyAlignment="1">
      <alignment horizontal="center" vertical="center"/>
    </xf>
    <xf numFmtId="3" fontId="0" fillId="12" borderId="70" xfId="0" applyNumberFormat="1" applyFill="1" applyBorder="1" applyAlignment="1">
      <alignment horizontal="center"/>
    </xf>
    <xf numFmtId="3" fontId="0" fillId="12" borderId="107" xfId="0" applyNumberFormat="1" applyFill="1" applyBorder="1" applyAlignment="1">
      <alignment horizontal="center"/>
    </xf>
    <xf numFmtId="0" fontId="0" fillId="12" borderId="108" xfId="0" applyFill="1" applyBorder="1" applyAlignment="1">
      <alignment horizontal="center"/>
    </xf>
    <xf numFmtId="171" fontId="0" fillId="12" borderId="70" xfId="0" applyNumberFormat="1" applyFill="1" applyBorder="1" applyAlignment="1">
      <alignment horizontal="center"/>
    </xf>
    <xf numFmtId="3" fontId="0" fillId="12" borderId="109" xfId="0" applyNumberFormat="1" applyFill="1" applyBorder="1" applyAlignment="1">
      <alignment horizontal="center"/>
    </xf>
    <xf numFmtId="0" fontId="0" fillId="12" borderId="107" xfId="0" applyFill="1" applyBorder="1" applyAlignment="1">
      <alignment horizontal="center"/>
    </xf>
    <xf numFmtId="171" fontId="26" fillId="12" borderId="108" xfId="0" applyNumberFormat="1" applyFont="1" applyFill="1" applyBorder="1" applyAlignment="1">
      <alignment horizontal="center" vertical="center"/>
    </xf>
    <xf numFmtId="171" fontId="27" fillId="12" borderId="108" xfId="0" applyNumberFormat="1" applyFont="1" applyFill="1" applyBorder="1" applyAlignment="1">
      <alignment horizontal="center" vertical="center"/>
    </xf>
    <xf numFmtId="0" fontId="0" fillId="12" borderId="70" xfId="0" applyFill="1" applyBorder="1" applyAlignment="1">
      <alignment horizontal="center"/>
    </xf>
    <xf numFmtId="0" fontId="0" fillId="12" borderId="109" xfId="0" applyFill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2" fillId="3" borderId="0" xfId="0" applyFont="1" applyFill="1"/>
    <xf numFmtId="0" fontId="46" fillId="13" borderId="0" xfId="0" applyFont="1" applyFill="1" applyAlignment="1">
      <alignment horizontal="center"/>
    </xf>
    <xf numFmtId="0" fontId="13" fillId="13" borderId="9" xfId="0" applyFont="1" applyFill="1" applyBorder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171" fontId="26" fillId="13" borderId="26" xfId="0" applyNumberFormat="1" applyFont="1" applyFill="1" applyBorder="1" applyAlignment="1">
      <alignment horizontal="center" vertical="center"/>
    </xf>
    <xf numFmtId="171" fontId="27" fillId="13" borderId="15" xfId="0" applyNumberFormat="1" applyFont="1" applyFill="1" applyBorder="1" applyAlignment="1">
      <alignment horizontal="center" vertical="center"/>
    </xf>
    <xf numFmtId="171" fontId="27" fillId="13" borderId="22" xfId="0" applyNumberFormat="1" applyFont="1" applyFill="1" applyBorder="1" applyAlignment="1">
      <alignment horizontal="center" vertical="center"/>
    </xf>
    <xf numFmtId="171" fontId="26" fillId="13" borderId="34" xfId="0" applyNumberFormat="1" applyFont="1" applyFill="1" applyBorder="1" applyAlignment="1">
      <alignment horizontal="center" vertical="center"/>
    </xf>
    <xf numFmtId="3" fontId="0" fillId="13" borderId="15" xfId="0" applyNumberForma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3" fontId="0" fillId="13" borderId="33" xfId="0" applyNumberFormat="1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171" fontId="26" fillId="13" borderId="22" xfId="0" applyNumberFormat="1" applyFont="1" applyFill="1" applyBorder="1" applyAlignment="1">
      <alignment horizontal="center" vertical="center"/>
    </xf>
    <xf numFmtId="171" fontId="26" fillId="13" borderId="40" xfId="0" applyNumberFormat="1" applyFont="1" applyFill="1" applyBorder="1" applyAlignment="1">
      <alignment horizontal="center" vertical="center"/>
    </xf>
    <xf numFmtId="171" fontId="26" fillId="13" borderId="50" xfId="0" applyNumberFormat="1" applyFont="1" applyFill="1" applyBorder="1" applyAlignment="1">
      <alignment horizontal="center" vertical="center"/>
    </xf>
    <xf numFmtId="171" fontId="26" fillId="13" borderId="67" xfId="0" applyNumberFormat="1" applyFont="1" applyFill="1" applyBorder="1" applyAlignment="1">
      <alignment horizontal="center" vertical="center"/>
    </xf>
    <xf numFmtId="0" fontId="46" fillId="13" borderId="19" xfId="0" applyFont="1" applyFill="1" applyBorder="1" applyAlignment="1">
      <alignment horizontal="center"/>
    </xf>
    <xf numFmtId="49" fontId="26" fillId="13" borderId="34" xfId="0" applyNumberFormat="1" applyFont="1" applyFill="1" applyBorder="1" applyAlignment="1">
      <alignment horizontal="center" vertical="center"/>
    </xf>
    <xf numFmtId="49" fontId="26" fillId="13" borderId="33" xfId="0" applyNumberFormat="1" applyFont="1" applyFill="1" applyBorder="1" applyAlignment="1">
      <alignment horizontal="center" vertical="center"/>
    </xf>
    <xf numFmtId="171" fontId="26" fillId="13" borderId="9" xfId="0" applyNumberFormat="1" applyFont="1" applyFill="1" applyBorder="1" applyAlignment="1">
      <alignment horizontal="center" vertical="center"/>
    </xf>
    <xf numFmtId="0" fontId="46" fillId="13" borderId="9" xfId="0" applyFont="1" applyFill="1" applyBorder="1" applyAlignment="1">
      <alignment horizontal="center"/>
    </xf>
    <xf numFmtId="171" fontId="26" fillId="13" borderId="15" xfId="0" applyNumberFormat="1" applyFont="1" applyFill="1" applyBorder="1" applyAlignment="1">
      <alignment horizontal="center" vertical="center"/>
    </xf>
    <xf numFmtId="171" fontId="26" fillId="13" borderId="33" xfId="0" applyNumberFormat="1" applyFont="1" applyFill="1" applyBorder="1" applyAlignment="1">
      <alignment horizontal="center" vertical="center"/>
    </xf>
    <xf numFmtId="3" fontId="87" fillId="0" borderId="34" xfId="0" applyNumberFormat="1" applyFont="1" applyBorder="1"/>
    <xf numFmtId="3" fontId="87" fillId="0" borderId="15" xfId="0" applyNumberFormat="1" applyFont="1" applyBorder="1"/>
    <xf numFmtId="175" fontId="29" fillId="0" borderId="15" xfId="0" applyNumberFormat="1" applyFont="1" applyBorder="1" applyAlignment="1">
      <alignment horizontal="center"/>
    </xf>
    <xf numFmtId="0" fontId="43" fillId="12" borderId="15" xfId="8" applyFont="1" applyFill="1" applyBorder="1" applyAlignment="1">
      <alignment horizontal="center"/>
    </xf>
    <xf numFmtId="3" fontId="43" fillId="12" borderId="15" xfId="27" applyNumberFormat="1" applyFont="1" applyFill="1" applyBorder="1"/>
    <xf numFmtId="3" fontId="45" fillId="12" borderId="15" xfId="0" applyNumberFormat="1" applyFont="1" applyFill="1" applyBorder="1"/>
    <xf numFmtId="3" fontId="45" fillId="12" borderId="34" xfId="0" applyNumberFormat="1" applyFont="1" applyFill="1" applyBorder="1"/>
    <xf numFmtId="3" fontId="45" fillId="12" borderId="31" xfId="0" applyNumberFormat="1" applyFont="1" applyFill="1" applyBorder="1"/>
    <xf numFmtId="3" fontId="0" fillId="3" borderId="0" xfId="0" applyNumberFormat="1" applyFill="1"/>
    <xf numFmtId="0" fontId="94" fillId="0" borderId="0" xfId="127" applyAlignment="1">
      <alignment horizontal="left" vertical="top"/>
    </xf>
    <xf numFmtId="1" fontId="101" fillId="41" borderId="128" xfId="127" applyNumberFormat="1" applyFont="1" applyFill="1" applyBorder="1" applyAlignment="1">
      <alignment horizontal="center" vertical="top" wrapText="1" shrinkToFit="1"/>
    </xf>
    <xf numFmtId="1" fontId="101" fillId="38" borderId="131" xfId="127" applyNumberFormat="1" applyFont="1" applyFill="1" applyBorder="1" applyAlignment="1">
      <alignment horizontal="center" vertical="top" shrinkToFit="1"/>
    </xf>
    <xf numFmtId="1" fontId="101" fillId="38" borderId="131" xfId="127" applyNumberFormat="1" applyFont="1" applyFill="1" applyBorder="1" applyAlignment="1">
      <alignment horizontal="left" vertical="top" shrinkToFit="1"/>
    </xf>
    <xf numFmtId="0" fontId="9" fillId="38" borderId="132" xfId="127" applyFont="1" applyFill="1" applyBorder="1" applyAlignment="1">
      <alignment horizontal="center" vertical="top" wrapText="1"/>
    </xf>
    <xf numFmtId="0" fontId="9" fillId="0" borderId="132" xfId="127" applyFont="1" applyBorder="1" applyAlignment="1">
      <alignment horizontal="center" vertical="top" wrapText="1"/>
    </xf>
    <xf numFmtId="1" fontId="101" fillId="38" borderId="131" xfId="127" applyNumberFormat="1" applyFont="1" applyFill="1" applyBorder="1" applyAlignment="1">
      <alignment horizontal="right" vertical="top" shrinkToFit="1"/>
    </xf>
    <xf numFmtId="1" fontId="101" fillId="41" borderId="133" xfId="127" applyNumberFormat="1" applyFont="1" applyFill="1" applyBorder="1" applyAlignment="1">
      <alignment horizontal="center" vertical="top" wrapText="1" shrinkToFit="1"/>
    </xf>
    <xf numFmtId="1" fontId="101" fillId="38" borderId="137" xfId="127" applyNumberFormat="1" applyFont="1" applyFill="1" applyBorder="1" applyAlignment="1">
      <alignment horizontal="right" vertical="top" shrinkToFit="1"/>
    </xf>
    <xf numFmtId="1" fontId="101" fillId="38" borderId="137" xfId="127" applyNumberFormat="1" applyFont="1" applyFill="1" applyBorder="1" applyAlignment="1">
      <alignment horizontal="center" vertical="top" shrinkToFit="1"/>
    </xf>
    <xf numFmtId="0" fontId="9" fillId="0" borderId="138" xfId="127" applyFont="1" applyBorder="1" applyAlignment="1">
      <alignment horizontal="center" vertical="top" wrapText="1"/>
    </xf>
    <xf numFmtId="1" fontId="101" fillId="41" borderId="128" xfId="127" applyNumberFormat="1" applyFont="1" applyFill="1" applyBorder="1" applyAlignment="1">
      <alignment horizontal="center" vertical="center" wrapText="1" shrinkToFit="1"/>
    </xf>
    <xf numFmtId="1" fontId="101" fillId="38" borderId="131" xfId="127" applyNumberFormat="1" applyFont="1" applyFill="1" applyBorder="1" applyAlignment="1">
      <alignment horizontal="right" vertical="center" shrinkToFit="1"/>
    </xf>
    <xf numFmtId="1" fontId="101" fillId="38" borderId="131" xfId="127" applyNumberFormat="1" applyFont="1" applyFill="1" applyBorder="1" applyAlignment="1">
      <alignment horizontal="center" vertical="center" shrinkToFit="1"/>
    </xf>
    <xf numFmtId="0" fontId="9" fillId="38" borderId="132" xfId="127" applyFont="1" applyFill="1" applyBorder="1" applyAlignment="1">
      <alignment horizontal="center" vertical="center" wrapText="1"/>
    </xf>
    <xf numFmtId="0" fontId="9" fillId="38" borderId="138" xfId="127" applyFont="1" applyFill="1" applyBorder="1" applyAlignment="1">
      <alignment horizontal="center" vertical="top" wrapText="1"/>
    </xf>
    <xf numFmtId="1" fontId="101" fillId="12" borderId="128" xfId="127" applyNumberFormat="1" applyFont="1" applyFill="1" applyBorder="1" applyAlignment="1">
      <alignment horizontal="center" vertical="top" wrapText="1" shrinkToFit="1"/>
    </xf>
    <xf numFmtId="1" fontId="101" fillId="12" borderId="131" xfId="127" applyNumberFormat="1" applyFont="1" applyFill="1" applyBorder="1" applyAlignment="1">
      <alignment horizontal="center" vertical="top" shrinkToFit="1"/>
    </xf>
    <xf numFmtId="1" fontId="105" fillId="41" borderId="128" xfId="127" applyNumberFormat="1" applyFont="1" applyFill="1" applyBorder="1" applyAlignment="1">
      <alignment horizontal="center" vertical="top" wrapText="1" shrinkToFit="1"/>
    </xf>
    <xf numFmtId="1" fontId="105" fillId="38" borderId="131" xfId="127" applyNumberFormat="1" applyFont="1" applyFill="1" applyBorder="1" applyAlignment="1">
      <alignment horizontal="center" vertical="top" shrinkToFit="1"/>
    </xf>
    <xf numFmtId="3" fontId="103" fillId="0" borderId="129" xfId="127" applyNumberFormat="1" applyFont="1" applyBorder="1" applyAlignment="1">
      <alignment horizontal="left" vertical="center" wrapText="1"/>
    </xf>
    <xf numFmtId="1" fontId="101" fillId="38" borderId="131" xfId="127" applyNumberFormat="1" applyFont="1" applyFill="1" applyBorder="1" applyAlignment="1">
      <alignment horizontal="left" vertical="center" shrinkToFit="1"/>
    </xf>
    <xf numFmtId="1" fontId="101" fillId="41" borderId="133" xfId="127" applyNumberFormat="1" applyFont="1" applyFill="1" applyBorder="1" applyAlignment="1">
      <alignment horizontal="center" vertical="center" wrapText="1" shrinkToFit="1"/>
    </xf>
    <xf numFmtId="1" fontId="101" fillId="38" borderId="137" xfId="127" applyNumberFormat="1" applyFont="1" applyFill="1" applyBorder="1" applyAlignment="1">
      <alignment horizontal="left" vertical="center" shrinkToFit="1"/>
    </xf>
    <xf numFmtId="1" fontId="101" fillId="38" borderId="137" xfId="127" applyNumberFormat="1" applyFont="1" applyFill="1" applyBorder="1" applyAlignment="1">
      <alignment horizontal="center" vertical="center" shrinkToFit="1"/>
    </xf>
    <xf numFmtId="0" fontId="9" fillId="38" borderId="138" xfId="127" applyFont="1" applyFill="1" applyBorder="1" applyAlignment="1">
      <alignment horizontal="center" vertical="center" wrapText="1"/>
    </xf>
    <xf numFmtId="1" fontId="106" fillId="38" borderId="131" xfId="127" applyNumberFormat="1" applyFont="1" applyFill="1" applyBorder="1" applyAlignment="1">
      <alignment horizontal="center" vertical="top" shrinkToFit="1"/>
    </xf>
    <xf numFmtId="1" fontId="106" fillId="38" borderId="137" xfId="127" applyNumberFormat="1" applyFont="1" applyFill="1" applyBorder="1" applyAlignment="1">
      <alignment horizontal="center" vertical="top" shrinkToFit="1"/>
    </xf>
    <xf numFmtId="0" fontId="92" fillId="38" borderId="131" xfId="127" applyFont="1" applyFill="1" applyBorder="1" applyAlignment="1">
      <alignment horizontal="center" vertical="top" wrapText="1"/>
    </xf>
    <xf numFmtId="1" fontId="105" fillId="41" borderId="131" xfId="127" applyNumberFormat="1" applyFont="1" applyFill="1" applyBorder="1" applyAlignment="1">
      <alignment horizontal="left" vertical="top" shrinkToFit="1"/>
    </xf>
    <xf numFmtId="1" fontId="106" fillId="38" borderId="128" xfId="127" applyNumberFormat="1" applyFont="1" applyFill="1" applyBorder="1" applyAlignment="1">
      <alignment horizontal="center" vertical="top" wrapText="1" shrinkToFit="1"/>
    </xf>
    <xf numFmtId="0" fontId="102" fillId="0" borderId="131" xfId="127" applyFont="1" applyBorder="1" applyAlignment="1">
      <alignment horizontal="left" wrapText="1"/>
    </xf>
    <xf numFmtId="0" fontId="102" fillId="0" borderId="137" xfId="127" applyFont="1" applyBorder="1" applyAlignment="1">
      <alignment horizontal="left" wrapText="1"/>
    </xf>
    <xf numFmtId="0" fontId="99" fillId="38" borderId="131" xfId="127" applyFont="1" applyFill="1" applyBorder="1" applyAlignment="1">
      <alignment horizontal="left" wrapText="1"/>
    </xf>
    <xf numFmtId="1" fontId="107" fillId="38" borderId="131" xfId="127" applyNumberFormat="1" applyFont="1" applyFill="1" applyBorder="1" applyAlignment="1">
      <alignment horizontal="right" vertical="top" shrinkToFit="1"/>
    </xf>
    <xf numFmtId="0" fontId="9" fillId="38" borderId="131" xfId="127" applyFont="1" applyFill="1" applyBorder="1" applyAlignment="1">
      <alignment horizontal="center" vertical="top" wrapText="1"/>
    </xf>
    <xf numFmtId="0" fontId="99" fillId="38" borderId="129" xfId="127" applyFont="1" applyFill="1" applyBorder="1" applyAlignment="1">
      <alignment horizontal="center" wrapText="1"/>
    </xf>
    <xf numFmtId="0" fontId="99" fillId="38" borderId="126" xfId="127" applyFont="1" applyFill="1" applyBorder="1" applyAlignment="1">
      <alignment horizontal="center" wrapText="1"/>
    </xf>
    <xf numFmtId="0" fontId="99" fillId="38" borderId="130" xfId="127" applyFont="1" applyFill="1" applyBorder="1" applyAlignment="1">
      <alignment horizontal="center" wrapText="1"/>
    </xf>
    <xf numFmtId="1" fontId="101" fillId="38" borderId="154" xfId="127" applyNumberFormat="1" applyFont="1" applyFill="1" applyBorder="1" applyAlignment="1">
      <alignment horizontal="right" vertical="top" shrinkToFit="1"/>
    </xf>
    <xf numFmtId="0" fontId="9" fillId="38" borderId="155" xfId="127" applyFont="1" applyFill="1" applyBorder="1" applyAlignment="1">
      <alignment horizontal="center" vertical="top" wrapText="1"/>
    </xf>
    <xf numFmtId="0" fontId="99" fillId="0" borderId="132" xfId="127" applyFont="1" applyBorder="1" applyAlignment="1">
      <alignment horizontal="left" wrapText="1"/>
    </xf>
    <xf numFmtId="0" fontId="99" fillId="0" borderId="138" xfId="127" applyFont="1" applyBorder="1" applyAlignment="1">
      <alignment horizontal="left" wrapText="1"/>
    </xf>
    <xf numFmtId="0" fontId="99" fillId="0" borderId="0" xfId="127" applyFont="1" applyAlignment="1">
      <alignment horizontal="left" vertical="top"/>
    </xf>
    <xf numFmtId="1" fontId="101" fillId="38" borderId="131" xfId="127" applyNumberFormat="1" applyFont="1" applyFill="1" applyBorder="1" applyAlignment="1">
      <alignment horizontal="right" vertical="top" wrapText="1" shrinkToFit="1"/>
    </xf>
    <xf numFmtId="1" fontId="101" fillId="38" borderId="131" xfId="127" applyNumberFormat="1" applyFont="1" applyFill="1" applyBorder="1" applyAlignment="1">
      <alignment horizontal="center" vertical="top" wrapText="1" shrinkToFit="1"/>
    </xf>
    <xf numFmtId="0" fontId="94" fillId="0" borderId="0" xfId="127" applyAlignment="1">
      <alignment horizontal="left" vertical="top" wrapText="1"/>
    </xf>
    <xf numFmtId="1" fontId="101" fillId="38" borderId="137" xfId="127" applyNumberFormat="1" applyFont="1" applyFill="1" applyBorder="1" applyAlignment="1">
      <alignment horizontal="right" vertical="top" wrapText="1" shrinkToFit="1"/>
    </xf>
    <xf numFmtId="1" fontId="101" fillId="38" borderId="137" xfId="127" applyNumberFormat="1" applyFont="1" applyFill="1" applyBorder="1" applyAlignment="1">
      <alignment horizontal="center" vertical="top" wrapText="1" shrinkToFit="1"/>
    </xf>
    <xf numFmtId="1" fontId="101" fillId="38" borderId="131" xfId="127" applyNumberFormat="1" applyFont="1" applyFill="1" applyBorder="1" applyAlignment="1">
      <alignment horizontal="left" vertical="top" wrapText="1" shrinkToFit="1"/>
    </xf>
    <xf numFmtId="1" fontId="101" fillId="38" borderId="137" xfId="127" applyNumberFormat="1" applyFont="1" applyFill="1" applyBorder="1" applyAlignment="1">
      <alignment horizontal="left" vertical="top" wrapText="1" shrinkToFit="1"/>
    </xf>
    <xf numFmtId="0" fontId="99" fillId="38" borderId="155" xfId="127" applyFont="1" applyFill="1" applyBorder="1" applyAlignment="1">
      <alignment horizontal="left"/>
    </xf>
    <xf numFmtId="0" fontId="9" fillId="38" borderId="132" xfId="127" applyFont="1" applyFill="1" applyBorder="1" applyAlignment="1">
      <alignment horizontal="center" vertical="top"/>
    </xf>
    <xf numFmtId="0" fontId="9" fillId="38" borderId="138" xfId="127" applyFont="1" applyFill="1" applyBorder="1" applyAlignment="1">
      <alignment horizontal="center" vertical="top"/>
    </xf>
    <xf numFmtId="1" fontId="101" fillId="38" borderId="154" xfId="127" applyNumberFormat="1" applyFont="1" applyFill="1" applyBorder="1" applyAlignment="1">
      <alignment horizontal="center" vertical="top" shrinkToFit="1"/>
    </xf>
    <xf numFmtId="1" fontId="101" fillId="38" borderId="154" xfId="127" applyNumberFormat="1" applyFont="1" applyFill="1" applyBorder="1" applyAlignment="1">
      <alignment horizontal="right" vertical="top" wrapText="1" shrinkToFit="1"/>
    </xf>
    <xf numFmtId="1" fontId="101" fillId="38" borderId="154" xfId="127" applyNumberFormat="1" applyFont="1" applyFill="1" applyBorder="1" applyAlignment="1">
      <alignment vertical="top" wrapText="1" shrinkToFit="1"/>
    </xf>
    <xf numFmtId="0" fontId="9" fillId="38" borderId="155" xfId="127" applyFont="1" applyFill="1" applyBorder="1" applyAlignment="1">
      <alignment vertical="top" wrapText="1"/>
    </xf>
    <xf numFmtId="1" fontId="101" fillId="38" borderId="131" xfId="127" applyNumberFormat="1" applyFont="1" applyFill="1" applyBorder="1" applyAlignment="1">
      <alignment vertical="top" wrapText="1" shrinkToFit="1"/>
    </xf>
    <xf numFmtId="0" fontId="9" fillId="38" borderId="132" xfId="127" applyFont="1" applyFill="1" applyBorder="1" applyAlignment="1">
      <alignment vertical="top" wrapText="1"/>
    </xf>
    <xf numFmtId="1" fontId="101" fillId="38" borderId="137" xfId="127" applyNumberFormat="1" applyFont="1" applyFill="1" applyBorder="1" applyAlignment="1">
      <alignment vertical="top" wrapText="1" shrinkToFit="1"/>
    </xf>
    <xf numFmtId="0" fontId="9" fillId="38" borderId="138" xfId="127" applyFont="1" applyFill="1" applyBorder="1" applyAlignment="1">
      <alignment vertical="top" wrapText="1"/>
    </xf>
    <xf numFmtId="0" fontId="9" fillId="38" borderId="132" xfId="127" applyFont="1" applyFill="1" applyBorder="1" applyAlignment="1">
      <alignment horizontal="center" vertical="center"/>
    </xf>
    <xf numFmtId="1" fontId="101" fillId="38" borderId="137" xfId="127" applyNumberFormat="1" applyFont="1" applyFill="1" applyBorder="1" applyAlignment="1">
      <alignment horizontal="right" vertical="center" shrinkToFit="1"/>
    </xf>
    <xf numFmtId="0" fontId="9" fillId="38" borderId="138" xfId="127" applyFont="1" applyFill="1" applyBorder="1" applyAlignment="1">
      <alignment horizontal="center" vertical="center"/>
    </xf>
    <xf numFmtId="1" fontId="101" fillId="38" borderId="137" xfId="127" applyNumberFormat="1" applyFont="1" applyFill="1" applyBorder="1" applyAlignment="1">
      <alignment horizontal="left" vertical="top" shrinkToFit="1"/>
    </xf>
    <xf numFmtId="0" fontId="99" fillId="38" borderId="154" xfId="127" applyFont="1" applyFill="1" applyBorder="1" applyAlignment="1">
      <alignment horizontal="left" wrapText="1"/>
    </xf>
    <xf numFmtId="0" fontId="99" fillId="38" borderId="155" xfId="127" applyFont="1" applyFill="1" applyBorder="1" applyAlignment="1">
      <alignment horizontal="left" wrapText="1"/>
    </xf>
    <xf numFmtId="1" fontId="119" fillId="38" borderId="131" xfId="127" applyNumberFormat="1" applyFont="1" applyFill="1" applyBorder="1" applyAlignment="1">
      <alignment horizontal="right" vertical="top" shrinkToFit="1"/>
    </xf>
    <xf numFmtId="1" fontId="119" fillId="38" borderId="137" xfId="127" applyNumberFormat="1" applyFont="1" applyFill="1" applyBorder="1" applyAlignment="1">
      <alignment horizontal="right" vertical="top" shrinkToFit="1"/>
    </xf>
    <xf numFmtId="1" fontId="119" fillId="38" borderId="154" xfId="127" applyNumberFormat="1" applyFont="1" applyFill="1" applyBorder="1" applyAlignment="1">
      <alignment horizontal="right" vertical="top" shrinkToFit="1"/>
    </xf>
    <xf numFmtId="0" fontId="99" fillId="38" borderId="125" xfId="127" applyFont="1" applyFill="1" applyBorder="1" applyAlignment="1">
      <alignment horizontal="left" vertical="top"/>
    </xf>
    <xf numFmtId="0" fontId="99" fillId="38" borderId="126" xfId="127" applyFont="1" applyFill="1" applyBorder="1" applyAlignment="1">
      <alignment horizontal="left" vertical="top"/>
    </xf>
    <xf numFmtId="0" fontId="99" fillId="38" borderId="130" xfId="127" applyFont="1" applyFill="1" applyBorder="1" applyAlignment="1">
      <alignment horizontal="left" vertical="top"/>
    </xf>
    <xf numFmtId="0" fontId="99" fillId="40" borderId="132" xfId="127" applyFont="1" applyFill="1" applyBorder="1" applyAlignment="1">
      <alignment horizontal="left" vertical="center" wrapText="1"/>
    </xf>
    <xf numFmtId="1" fontId="101" fillId="38" borderId="131" xfId="127" applyNumberFormat="1" applyFont="1" applyFill="1" applyBorder="1" applyAlignment="1">
      <alignment horizontal="right" vertical="center" wrapText="1" shrinkToFit="1"/>
    </xf>
    <xf numFmtId="1" fontId="105" fillId="0" borderId="137" xfId="127" applyNumberFormat="1" applyFont="1" applyBorder="1" applyAlignment="1">
      <alignment horizontal="right" vertical="top" shrinkToFit="1"/>
    </xf>
    <xf numFmtId="1" fontId="105" fillId="38" borderId="137" xfId="127" applyNumberFormat="1" applyFont="1" applyFill="1" applyBorder="1" applyAlignment="1">
      <alignment horizontal="right" vertical="top" shrinkToFit="1"/>
    </xf>
    <xf numFmtId="0" fontId="102" fillId="38" borderId="166" xfId="127" applyFont="1" applyFill="1" applyBorder="1" applyAlignment="1">
      <alignment horizontal="left" vertical="center" wrapText="1"/>
    </xf>
    <xf numFmtId="0" fontId="89" fillId="38" borderId="166" xfId="127" applyFont="1" applyFill="1" applyBorder="1" applyAlignment="1">
      <alignment horizontal="left" vertical="top" wrapText="1" indent="1"/>
    </xf>
    <xf numFmtId="1" fontId="125" fillId="38" borderId="166" xfId="127" applyNumberFormat="1" applyFont="1" applyFill="1" applyBorder="1" applyAlignment="1">
      <alignment horizontal="center" vertical="top" wrapText="1" shrinkToFit="1"/>
    </xf>
    <xf numFmtId="0" fontId="102" fillId="38" borderId="166" xfId="127" applyFont="1" applyFill="1" applyBorder="1" applyAlignment="1">
      <alignment horizontal="left" wrapText="1"/>
    </xf>
    <xf numFmtId="1" fontId="125" fillId="38" borderId="166" xfId="127" applyNumberFormat="1" applyFont="1" applyFill="1" applyBorder="1" applyAlignment="1">
      <alignment horizontal="left" vertical="top" shrinkToFit="1"/>
    </xf>
    <xf numFmtId="0" fontId="102" fillId="0" borderId="166" xfId="127" applyFont="1" applyBorder="1" applyAlignment="1">
      <alignment horizontal="left" vertical="top" wrapText="1"/>
    </xf>
    <xf numFmtId="0" fontId="102" fillId="0" borderId="0" xfId="127" applyFont="1" applyAlignment="1">
      <alignment horizontal="left" vertical="top" wrapText="1"/>
    </xf>
    <xf numFmtId="0" fontId="102" fillId="0" borderId="0" xfId="127" applyFont="1" applyAlignment="1">
      <alignment horizontal="left" vertical="top"/>
    </xf>
    <xf numFmtId="0" fontId="0" fillId="0" borderId="15" xfId="7" applyFont="1" applyBorder="1" applyAlignment="1">
      <alignment horizontal="center"/>
    </xf>
    <xf numFmtId="0" fontId="46" fillId="3" borderId="0" xfId="0" applyFont="1" applyFill="1" applyAlignment="1">
      <alignment horizontal="center"/>
    </xf>
    <xf numFmtId="3" fontId="46" fillId="3" borderId="0" xfId="0" applyNumberFormat="1" applyFont="1" applyFill="1" applyAlignment="1">
      <alignment horizontal="center"/>
    </xf>
    <xf numFmtId="171" fontId="46" fillId="3" borderId="0" xfId="0" applyNumberFormat="1" applyFont="1" applyFill="1" applyAlignment="1">
      <alignment horizontal="center"/>
    </xf>
    <xf numFmtId="0" fontId="127" fillId="3" borderId="0" xfId="0" applyFont="1" applyFill="1" applyAlignment="1">
      <alignment vertical="center"/>
    </xf>
    <xf numFmtId="3" fontId="128" fillId="3" borderId="15" xfId="0" applyNumberFormat="1" applyFont="1" applyFill="1" applyBorder="1" applyAlignment="1">
      <alignment vertical="center" wrapText="1"/>
    </xf>
    <xf numFmtId="0" fontId="14" fillId="3" borderId="16" xfId="5" applyFill="1" applyBorder="1" applyAlignment="1">
      <alignment vertical="center"/>
    </xf>
    <xf numFmtId="0" fontId="43" fillId="3" borderId="15" xfId="8" applyFont="1" applyFill="1" applyBorder="1" applyAlignment="1">
      <alignment horizontal="center"/>
    </xf>
    <xf numFmtId="3" fontId="43" fillId="3" borderId="15" xfId="27" applyNumberFormat="1" applyFont="1" applyFill="1" applyBorder="1"/>
    <xf numFmtId="3" fontId="45" fillId="3" borderId="15" xfId="0" applyNumberFormat="1" applyFont="1" applyFill="1" applyBorder="1"/>
    <xf numFmtId="3" fontId="45" fillId="3" borderId="34" xfId="0" applyNumberFormat="1" applyFont="1" applyFill="1" applyBorder="1"/>
    <xf numFmtId="3" fontId="45" fillId="3" borderId="31" xfId="0" applyNumberFormat="1" applyFont="1" applyFill="1" applyBorder="1"/>
    <xf numFmtId="42" fontId="0" fillId="0" borderId="0" xfId="136" applyFont="1"/>
    <xf numFmtId="0" fontId="44" fillId="3" borderId="16" xfId="0" applyFont="1" applyFill="1" applyBorder="1" applyAlignment="1">
      <alignment horizontal="center" vertical="center" wrapText="1"/>
    </xf>
    <xf numFmtId="0" fontId="6" fillId="3" borderId="0" xfId="8" applyFill="1"/>
    <xf numFmtId="3" fontId="87" fillId="3" borderId="15" xfId="0" applyNumberFormat="1" applyFont="1" applyFill="1" applyBorder="1"/>
    <xf numFmtId="171" fontId="55" fillId="0" borderId="0" xfId="0" applyNumberFormat="1" applyFont="1"/>
    <xf numFmtId="171" fontId="39" fillId="0" borderId="0" xfId="0" applyNumberFormat="1" applyFont="1"/>
    <xf numFmtId="171" fontId="129" fillId="0" borderId="0" xfId="0" applyNumberFormat="1" applyFont="1"/>
    <xf numFmtId="0" fontId="49" fillId="0" borderId="34" xfId="0" applyFont="1" applyBorder="1"/>
    <xf numFmtId="3" fontId="49" fillId="0" borderId="34" xfId="0" applyNumberFormat="1" applyFont="1" applyBorder="1" applyAlignment="1">
      <alignment horizontal="center"/>
    </xf>
    <xf numFmtId="3" fontId="49" fillId="0" borderId="15" xfId="0" applyNumberFormat="1" applyFont="1" applyBorder="1" applyAlignment="1">
      <alignment horizontal="center"/>
    </xf>
    <xf numFmtId="3" fontId="49" fillId="0" borderId="34" xfId="0" applyNumberFormat="1" applyFont="1" applyBorder="1" applyAlignment="1">
      <alignment horizontal="center" wrapText="1"/>
    </xf>
    <xf numFmtId="168" fontId="130" fillId="0" borderId="0" xfId="0" applyNumberFormat="1" applyFont="1" applyAlignment="1">
      <alignment horizontal="center"/>
    </xf>
    <xf numFmtId="3" fontId="49" fillId="0" borderId="0" xfId="0" applyNumberFormat="1" applyFont="1"/>
    <xf numFmtId="0" fontId="49" fillId="0" borderId="33" xfId="0" applyFont="1" applyBorder="1"/>
    <xf numFmtId="10" fontId="49" fillId="0" borderId="33" xfId="0" applyNumberFormat="1" applyFont="1" applyBorder="1"/>
    <xf numFmtId="3" fontId="49" fillId="0" borderId="33" xfId="0" applyNumberFormat="1" applyFont="1" applyBorder="1" applyAlignment="1">
      <alignment horizontal="center"/>
    </xf>
    <xf numFmtId="167" fontId="130" fillId="0" borderId="0" xfId="0" applyNumberFormat="1" applyFont="1" applyAlignment="1">
      <alignment horizontal="center"/>
    </xf>
    <xf numFmtId="0" fontId="13" fillId="0" borderId="39" xfId="0" applyFont="1" applyBorder="1"/>
    <xf numFmtId="0" fontId="13" fillId="0" borderId="43" xfId="0" applyFont="1" applyBorder="1"/>
    <xf numFmtId="0" fontId="13" fillId="0" borderId="40" xfId="0" applyFont="1" applyBorder="1"/>
    <xf numFmtId="3" fontId="13" fillId="0" borderId="40" xfId="0" applyNumberFormat="1" applyFont="1" applyBorder="1" applyAlignment="1">
      <alignment horizontal="center"/>
    </xf>
    <xf numFmtId="3" fontId="13" fillId="0" borderId="0" xfId="0" applyNumberFormat="1" applyFont="1"/>
    <xf numFmtId="0" fontId="13" fillId="0" borderId="0" xfId="0" applyFont="1"/>
    <xf numFmtId="0" fontId="13" fillId="0" borderId="34" xfId="0" applyFont="1" applyBorder="1"/>
    <xf numFmtId="3" fontId="13" fillId="0" borderId="34" xfId="0" applyNumberFormat="1" applyFont="1" applyBorder="1" applyAlignment="1">
      <alignment horizontal="center"/>
    </xf>
    <xf numFmtId="0" fontId="49" fillId="0" borderId="15" xfId="0" applyFont="1" applyBorder="1"/>
    <xf numFmtId="0" fontId="13" fillId="0" borderId="15" xfId="0" applyFont="1" applyBorder="1"/>
    <xf numFmtId="0" fontId="130" fillId="0" borderId="15" xfId="0" applyFont="1" applyBorder="1"/>
    <xf numFmtId="0" fontId="49" fillId="4" borderId="15" xfId="0" applyFont="1" applyFill="1" applyBorder="1"/>
    <xf numFmtId="3" fontId="49" fillId="4" borderId="15" xfId="0" applyNumberFormat="1" applyFont="1" applyFill="1" applyBorder="1"/>
    <xf numFmtId="9" fontId="49" fillId="0" borderId="15" xfId="1" applyFont="1" applyBorder="1"/>
    <xf numFmtId="3" fontId="49" fillId="0" borderId="15" xfId="0" applyNumberFormat="1" applyFont="1" applyBorder="1"/>
    <xf numFmtId="9" fontId="49" fillId="0" borderId="33" xfId="1" applyFont="1" applyFill="1" applyBorder="1"/>
    <xf numFmtId="3" fontId="49" fillId="0" borderId="33" xfId="0" applyNumberFormat="1" applyFont="1" applyBorder="1"/>
    <xf numFmtId="167" fontId="131" fillId="0" borderId="0" xfId="0" applyNumberFormat="1" applyFont="1" applyAlignment="1">
      <alignment horizontal="center"/>
    </xf>
    <xf numFmtId="168" fontId="13" fillId="13" borderId="0" xfId="0" applyNumberFormat="1" applyFont="1" applyFill="1"/>
    <xf numFmtId="3" fontId="13" fillId="13" borderId="0" xfId="0" applyNumberFormat="1" applyFont="1" applyFill="1"/>
    <xf numFmtId="3" fontId="49" fillId="13" borderId="0" xfId="0" applyNumberFormat="1" applyFont="1" applyFill="1"/>
    <xf numFmtId="16" fontId="49" fillId="0" borderId="15" xfId="0" applyNumberFormat="1" applyFont="1" applyBorder="1"/>
    <xf numFmtId="9" fontId="13" fillId="0" borderId="15" xfId="1" applyFont="1" applyBorder="1"/>
    <xf numFmtId="3" fontId="13" fillId="0" borderId="15" xfId="0" applyNumberFormat="1" applyFont="1" applyBorder="1"/>
    <xf numFmtId="167" fontId="49" fillId="13" borderId="0" xfId="0" applyNumberFormat="1" applyFont="1" applyFill="1"/>
    <xf numFmtId="3" fontId="13" fillId="0" borderId="33" xfId="0" applyNumberFormat="1" applyFont="1" applyBorder="1"/>
    <xf numFmtId="0" fontId="13" fillId="0" borderId="39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3" fontId="13" fillId="0" borderId="44" xfId="0" applyNumberFormat="1" applyFont="1" applyBorder="1" applyAlignment="1">
      <alignment horizontal="center"/>
    </xf>
    <xf numFmtId="169" fontId="13" fillId="0" borderId="0" xfId="0" applyNumberFormat="1" applyFont="1"/>
    <xf numFmtId="0" fontId="13" fillId="0" borderId="42" xfId="0" applyFont="1" applyBorder="1" applyAlignment="1">
      <alignment horizontal="left"/>
    </xf>
    <xf numFmtId="3" fontId="13" fillId="0" borderId="44" xfId="0" applyNumberFormat="1" applyFont="1" applyBorder="1"/>
    <xf numFmtId="3" fontId="49" fillId="0" borderId="16" xfId="0" applyNumberFormat="1" applyFont="1" applyBorder="1"/>
    <xf numFmtId="3" fontId="13" fillId="0" borderId="34" xfId="0" applyNumberFormat="1" applyFont="1" applyBorder="1"/>
    <xf numFmtId="3" fontId="13" fillId="4" borderId="15" xfId="0" applyNumberFormat="1" applyFont="1" applyFill="1" applyBorder="1"/>
    <xf numFmtId="3" fontId="49" fillId="4" borderId="33" xfId="0" applyNumberFormat="1" applyFont="1" applyFill="1" applyBorder="1"/>
    <xf numFmtId="0" fontId="13" fillId="0" borderId="40" xfId="0" applyFont="1" applyBorder="1" applyAlignment="1">
      <alignment horizontal="center"/>
    </xf>
    <xf numFmtId="3" fontId="23" fillId="0" borderId="0" xfId="8" applyNumberFormat="1" applyFont="1"/>
    <xf numFmtId="0" fontId="102" fillId="0" borderId="0" xfId="127" applyFont="1" applyAlignment="1">
      <alignment horizontal="left" vertical="top" wrapText="1"/>
    </xf>
    <xf numFmtId="0" fontId="99" fillId="38" borderId="125" xfId="127" applyFont="1" applyFill="1" applyBorder="1" applyAlignment="1">
      <alignment horizontal="left" vertical="top"/>
    </xf>
    <xf numFmtId="0" fontId="99" fillId="38" borderId="126" xfId="127" applyFont="1" applyFill="1" applyBorder="1" applyAlignment="1">
      <alignment horizontal="left" vertical="top"/>
    </xf>
    <xf numFmtId="0" fontId="99" fillId="38" borderId="130" xfId="127" applyFont="1" applyFill="1" applyBorder="1" applyAlignment="1">
      <alignment horizontal="left" vertical="top"/>
    </xf>
    <xf numFmtId="3" fontId="103" fillId="0" borderId="129" xfId="127" applyNumberFormat="1" applyFont="1" applyBorder="1" applyAlignment="1">
      <alignment horizontal="left" vertical="center" wrapText="1"/>
    </xf>
    <xf numFmtId="3" fontId="103" fillId="0" borderId="129" xfId="127" applyNumberFormat="1" applyFont="1" applyBorder="1" applyAlignment="1">
      <alignment horizontal="left" vertical="center" wrapText="1"/>
    </xf>
    <xf numFmtId="0" fontId="85" fillId="0" borderId="45" xfId="8" applyFont="1" applyBorder="1" applyAlignment="1">
      <alignment horizontal="center" vertical="center" wrapText="1"/>
    </xf>
    <xf numFmtId="0" fontId="85" fillId="0" borderId="27" xfId="8" applyFont="1" applyBorder="1" applyAlignment="1">
      <alignment horizontal="center" vertical="center" wrapText="1"/>
    </xf>
    <xf numFmtId="0" fontId="85" fillId="0" borderId="7" xfId="8" applyFont="1" applyBorder="1" applyAlignment="1">
      <alignment horizontal="center" vertical="center" wrapText="1"/>
    </xf>
    <xf numFmtId="0" fontId="85" fillId="0" borderId="17" xfId="8" applyFont="1" applyBorder="1" applyAlignment="1">
      <alignment horizontal="center" vertical="center" wrapText="1"/>
    </xf>
    <xf numFmtId="0" fontId="85" fillId="0" borderId="10" xfId="8" applyFont="1" applyBorder="1" applyAlignment="1">
      <alignment horizontal="center" vertical="center" wrapText="1"/>
    </xf>
    <xf numFmtId="0" fontId="85" fillId="0" borderId="12" xfId="8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71" fontId="27" fillId="0" borderId="62" xfId="0" applyNumberFormat="1" applyFont="1" applyBorder="1" applyAlignment="1">
      <alignment horizontal="left" vertical="center" wrapText="1"/>
    </xf>
    <xf numFmtId="171" fontId="27" fillId="0" borderId="30" xfId="0" applyNumberFormat="1" applyFont="1" applyBorder="1" applyAlignment="1">
      <alignment horizontal="left" vertical="center" wrapText="1"/>
    </xf>
    <xf numFmtId="171" fontId="25" fillId="0" borderId="30" xfId="0" applyNumberFormat="1" applyFont="1" applyBorder="1" applyAlignment="1">
      <alignment horizontal="right" vertical="center"/>
    </xf>
    <xf numFmtId="171" fontId="40" fillId="8" borderId="7" xfId="5" applyNumberFormat="1" applyFont="1" applyFill="1" applyBorder="1" applyAlignment="1">
      <alignment horizontal="center" vertical="center" wrapText="1"/>
    </xf>
    <xf numFmtId="171" fontId="40" fillId="8" borderId="9" xfId="5" applyNumberFormat="1" applyFont="1" applyFill="1" applyBorder="1" applyAlignment="1">
      <alignment horizontal="center" vertical="center"/>
    </xf>
    <xf numFmtId="171" fontId="40" fillId="8" borderId="8" xfId="5" applyNumberFormat="1" applyFont="1" applyFill="1" applyBorder="1" applyAlignment="1">
      <alignment horizontal="center" vertical="center"/>
    </xf>
    <xf numFmtId="171" fontId="40" fillId="8" borderId="17" xfId="5" applyNumberFormat="1" applyFont="1" applyFill="1" applyBorder="1" applyAlignment="1">
      <alignment horizontal="center" vertical="center"/>
    </xf>
    <xf numFmtId="171" fontId="40" fillId="8" borderId="19" xfId="5" applyNumberFormat="1" applyFont="1" applyFill="1" applyBorder="1" applyAlignment="1">
      <alignment horizontal="center" vertical="center"/>
    </xf>
    <xf numFmtId="171" fontId="40" fillId="8" borderId="18" xfId="5" applyNumberFormat="1" applyFont="1" applyFill="1" applyBorder="1" applyAlignment="1">
      <alignment horizontal="center" vertical="center"/>
    </xf>
    <xf numFmtId="171" fontId="25" fillId="0" borderId="11" xfId="0" applyNumberFormat="1" applyFont="1" applyBorder="1" applyAlignment="1">
      <alignment horizontal="right" vertical="center"/>
    </xf>
    <xf numFmtId="171" fontId="25" fillId="0" borderId="5" xfId="0" applyNumberFormat="1" applyFont="1" applyBorder="1" applyAlignment="1">
      <alignment horizontal="right" vertical="center"/>
    </xf>
    <xf numFmtId="171" fontId="25" fillId="0" borderId="0" xfId="0" applyNumberFormat="1" applyFont="1" applyAlignment="1">
      <alignment horizontal="right" vertical="center"/>
    </xf>
    <xf numFmtId="171" fontId="27" fillId="0" borderId="87" xfId="0" applyNumberFormat="1" applyFont="1" applyBorder="1" applyAlignment="1">
      <alignment vertical="center" wrapText="1"/>
    </xf>
    <xf numFmtId="0" fontId="24" fillId="0" borderId="78" xfId="0" applyFont="1" applyBorder="1" applyAlignment="1">
      <alignment vertical="center" wrapText="1"/>
    </xf>
    <xf numFmtId="0" fontId="24" fillId="0" borderId="79" xfId="0" applyFont="1" applyBorder="1" applyAlignment="1">
      <alignment vertical="center" wrapText="1"/>
    </xf>
    <xf numFmtId="171" fontId="25" fillId="0" borderId="88" xfId="0" applyNumberFormat="1" applyFont="1" applyBorder="1" applyAlignment="1">
      <alignment horizontal="right" vertical="center"/>
    </xf>
    <xf numFmtId="171" fontId="27" fillId="0" borderId="90" xfId="0" applyNumberFormat="1" applyFont="1" applyBorder="1" applyAlignment="1">
      <alignment vertical="center" wrapText="1"/>
    </xf>
    <xf numFmtId="0" fontId="24" fillId="0" borderId="91" xfId="0" applyFont="1" applyBorder="1" applyAlignment="1">
      <alignment vertical="center" wrapText="1"/>
    </xf>
    <xf numFmtId="0" fontId="24" fillId="0" borderId="92" xfId="0" applyFont="1" applyBorder="1" applyAlignment="1">
      <alignment vertical="center" wrapText="1"/>
    </xf>
    <xf numFmtId="171" fontId="27" fillId="0" borderId="62" xfId="0" applyNumberFormat="1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171" fontId="27" fillId="0" borderId="16" xfId="0" applyNumberFormat="1" applyFont="1" applyBorder="1" applyAlignment="1">
      <alignment horizontal="left" vertical="center" wrapText="1"/>
    </xf>
    <xf numFmtId="171" fontId="25" fillId="0" borderId="19" xfId="0" applyNumberFormat="1" applyFont="1" applyBorder="1" applyAlignment="1">
      <alignment horizontal="right" vertical="center"/>
    </xf>
    <xf numFmtId="171" fontId="26" fillId="10" borderId="54" xfId="0" applyNumberFormat="1" applyFont="1" applyFill="1" applyBorder="1" applyAlignment="1">
      <alignment vertical="center" wrapText="1"/>
    </xf>
    <xf numFmtId="0" fontId="24" fillId="10" borderId="42" xfId="0" applyFont="1" applyFill="1" applyBorder="1" applyAlignment="1">
      <alignment vertical="center" wrapText="1"/>
    </xf>
    <xf numFmtId="0" fontId="24" fillId="10" borderId="43" xfId="0" applyFont="1" applyFill="1" applyBorder="1" applyAlignment="1">
      <alignment vertical="center" wrapText="1"/>
    </xf>
    <xf numFmtId="171" fontId="25" fillId="10" borderId="42" xfId="0" applyNumberFormat="1" applyFont="1" applyFill="1" applyBorder="1" applyAlignment="1">
      <alignment horizontal="right" vertical="center"/>
    </xf>
    <xf numFmtId="171" fontId="40" fillId="8" borderId="7" xfId="5" applyNumberFormat="1" applyFont="1" applyFill="1" applyBorder="1" applyAlignment="1">
      <alignment horizontal="center" vertical="center"/>
    </xf>
    <xf numFmtId="171" fontId="27" fillId="0" borderId="61" xfId="0" applyNumberFormat="1" applyFont="1" applyBorder="1" applyAlignment="1">
      <alignment horizontal="left" vertical="center"/>
    </xf>
    <xf numFmtId="171" fontId="27" fillId="0" borderId="11" xfId="0" applyNumberFormat="1" applyFont="1" applyBorder="1" applyAlignment="1">
      <alignment horizontal="left" vertical="center"/>
    </xf>
    <xf numFmtId="171" fontId="27" fillId="0" borderId="12" xfId="0" applyNumberFormat="1" applyFont="1" applyBorder="1" applyAlignment="1">
      <alignment horizontal="left" vertical="center"/>
    </xf>
    <xf numFmtId="171" fontId="27" fillId="0" borderId="62" xfId="0" applyNumberFormat="1" applyFont="1" applyBorder="1" applyAlignment="1">
      <alignment horizontal="left" vertical="center"/>
    </xf>
    <xf numFmtId="171" fontId="27" fillId="0" borderId="30" xfId="0" applyNumberFormat="1" applyFont="1" applyBorder="1" applyAlignment="1">
      <alignment horizontal="left" vertical="center"/>
    </xf>
    <xf numFmtId="171" fontId="27" fillId="0" borderId="16" xfId="0" applyNumberFormat="1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171" fontId="26" fillId="10" borderId="62" xfId="0" applyNumberFormat="1" applyFont="1" applyFill="1" applyBorder="1" applyAlignment="1">
      <alignment horizontal="left" vertical="center"/>
    </xf>
    <xf numFmtId="171" fontId="26" fillId="10" borderId="30" xfId="0" applyNumberFormat="1" applyFont="1" applyFill="1" applyBorder="1" applyAlignment="1">
      <alignment horizontal="left" vertical="center"/>
    </xf>
    <xf numFmtId="171" fontId="26" fillId="10" borderId="16" xfId="0" applyNumberFormat="1" applyFont="1" applyFill="1" applyBorder="1" applyAlignment="1">
      <alignment horizontal="left" vertical="center"/>
    </xf>
    <xf numFmtId="171" fontId="25" fillId="10" borderId="30" xfId="0" applyNumberFormat="1" applyFont="1" applyFill="1" applyBorder="1" applyAlignment="1">
      <alignment horizontal="right" vertical="center"/>
    </xf>
    <xf numFmtId="171" fontId="26" fillId="10" borderId="54" xfId="0" applyNumberFormat="1" applyFont="1" applyFill="1" applyBorder="1" applyAlignment="1">
      <alignment horizontal="left" vertical="center" wrapText="1"/>
    </xf>
    <xf numFmtId="171" fontId="26" fillId="10" borderId="42" xfId="0" applyNumberFormat="1" applyFont="1" applyFill="1" applyBorder="1" applyAlignment="1">
      <alignment horizontal="left" vertical="center" wrapText="1"/>
    </xf>
    <xf numFmtId="171" fontId="26" fillId="10" borderId="43" xfId="0" applyNumberFormat="1" applyFont="1" applyFill="1" applyBorder="1" applyAlignment="1">
      <alignment horizontal="left" vertical="center" wrapText="1"/>
    </xf>
    <xf numFmtId="171" fontId="27" fillId="0" borderId="17" xfId="0" applyNumberFormat="1" applyFont="1" applyBorder="1" applyAlignment="1">
      <alignment horizontal="left" vertical="center" wrapText="1"/>
    </xf>
    <xf numFmtId="171" fontId="27" fillId="0" borderId="19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29" fillId="0" borderId="17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9" fillId="0" borderId="54" xfId="0" applyFont="1" applyBorder="1" applyAlignment="1">
      <alignment horizontal="center" wrapText="1"/>
    </xf>
    <xf numFmtId="0" fontId="29" fillId="0" borderId="60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5" fillId="3" borderId="54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0" borderId="5" xfId="4" applyBorder="1" applyAlignment="1">
      <alignment horizontal="right" vertical="center" wrapText="1"/>
    </xf>
    <xf numFmtId="0" fontId="23" fillId="11" borderId="0" xfId="4" applyFont="1" applyFill="1" applyAlignment="1">
      <alignment horizontal="left" vertical="center"/>
    </xf>
    <xf numFmtId="0" fontId="9" fillId="0" borderId="15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5" fillId="0" borderId="5" xfId="4" applyFont="1" applyBorder="1" applyAlignment="1">
      <alignment horizontal="left" vertical="top" wrapText="1"/>
    </xf>
    <xf numFmtId="0" fontId="9" fillId="0" borderId="33" xfId="4" applyFont="1" applyBorder="1" applyAlignment="1">
      <alignment horizontal="center" vertical="center" wrapText="1"/>
    </xf>
    <xf numFmtId="0" fontId="9" fillId="0" borderId="46" xfId="4" applyFont="1" applyBorder="1" applyAlignment="1">
      <alignment horizontal="center" vertical="center" wrapText="1"/>
    </xf>
    <xf numFmtId="0" fontId="9" fillId="0" borderId="34" xfId="4" applyFont="1" applyBorder="1" applyAlignment="1">
      <alignment horizontal="center" vertical="center" wrapText="1"/>
    </xf>
    <xf numFmtId="0" fontId="43" fillId="0" borderId="1" xfId="4" applyFont="1" applyBorder="1" applyAlignment="1">
      <alignment horizontal="center" vertical="center" wrapText="1"/>
    </xf>
    <xf numFmtId="0" fontId="43" fillId="0" borderId="48" xfId="4" applyFont="1" applyBorder="1" applyAlignment="1">
      <alignment horizontal="center" vertical="center" wrapText="1"/>
    </xf>
    <xf numFmtId="0" fontId="43" fillId="0" borderId="4" xfId="4" applyFont="1" applyBorder="1" applyAlignment="1">
      <alignment horizontal="center" vertical="center" wrapText="1"/>
    </xf>
    <xf numFmtId="0" fontId="9" fillId="0" borderId="29" xfId="4" applyFont="1" applyBorder="1" applyAlignment="1">
      <alignment horizontal="center" vertical="center" wrapText="1"/>
    </xf>
    <xf numFmtId="0" fontId="9" fillId="0" borderId="30" xfId="4" applyFont="1" applyBorder="1" applyAlignment="1">
      <alignment horizontal="center" vertical="center" wrapText="1"/>
    </xf>
    <xf numFmtId="0" fontId="9" fillId="0" borderId="16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48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29" xfId="4" applyFont="1" applyBorder="1" applyAlignment="1">
      <alignment horizontal="center"/>
    </xf>
    <xf numFmtId="0" fontId="9" fillId="0" borderId="30" xfId="4" applyFont="1" applyBorder="1" applyAlignment="1">
      <alignment horizontal="center"/>
    </xf>
    <xf numFmtId="0" fontId="9" fillId="0" borderId="16" xfId="4" applyFont="1" applyBorder="1" applyAlignment="1">
      <alignment horizontal="center"/>
    </xf>
    <xf numFmtId="0" fontId="9" fillId="0" borderId="3" xfId="4" applyFont="1" applyBorder="1" applyAlignment="1">
      <alignment horizontal="center" vertical="center" wrapText="1"/>
    </xf>
    <xf numFmtId="0" fontId="9" fillId="0" borderId="32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5" fillId="0" borderId="29" xfId="4" applyFont="1" applyBorder="1" applyAlignment="1">
      <alignment horizontal="left" vertical="top" wrapText="1"/>
    </xf>
    <xf numFmtId="0" fontId="5" fillId="0" borderId="30" xfId="4" applyFont="1" applyBorder="1" applyAlignment="1">
      <alignment horizontal="left" vertical="top" wrapText="1"/>
    </xf>
    <xf numFmtId="0" fontId="5" fillId="0" borderId="16" xfId="4" applyFont="1" applyBorder="1" applyAlignment="1">
      <alignment horizontal="left" vertical="top" wrapText="1"/>
    </xf>
    <xf numFmtId="0" fontId="9" fillId="0" borderId="29" xfId="4" applyFont="1" applyBorder="1" applyAlignment="1">
      <alignment horizontal="center" vertical="top" wrapText="1"/>
    </xf>
    <xf numFmtId="0" fontId="9" fillId="0" borderId="30" xfId="4" applyFont="1" applyBorder="1" applyAlignment="1">
      <alignment horizontal="center" vertical="top" wrapText="1"/>
    </xf>
    <xf numFmtId="0" fontId="9" fillId="0" borderId="16" xfId="4" applyFont="1" applyBorder="1" applyAlignment="1">
      <alignment horizontal="center" vertical="top" wrapText="1"/>
    </xf>
    <xf numFmtId="172" fontId="9" fillId="0" borderId="29" xfId="43" applyNumberFormat="1" applyFont="1" applyFill="1" applyBorder="1" applyAlignment="1">
      <alignment horizontal="center" vertical="center"/>
    </xf>
    <xf numFmtId="172" fontId="9" fillId="0" borderId="16" xfId="43" applyNumberFormat="1" applyFont="1" applyFill="1" applyBorder="1" applyAlignment="1">
      <alignment horizontal="center" vertical="center"/>
    </xf>
    <xf numFmtId="172" fontId="9" fillId="0" borderId="29" xfId="4" applyNumberFormat="1" applyFont="1" applyBorder="1" applyAlignment="1">
      <alignment horizontal="center" vertical="center"/>
    </xf>
    <xf numFmtId="172" fontId="9" fillId="0" borderId="30" xfId="43" applyNumberFormat="1" applyFont="1" applyFill="1" applyBorder="1" applyAlignment="1">
      <alignment horizontal="center" vertical="center"/>
    </xf>
    <xf numFmtId="172" fontId="9" fillId="0" borderId="29" xfId="4" applyNumberFormat="1" applyFont="1" applyBorder="1" applyAlignment="1">
      <alignment horizontal="center" vertical="center" wrapText="1"/>
    </xf>
    <xf numFmtId="0" fontId="5" fillId="0" borderId="0" xfId="4" applyFont="1" applyAlignment="1">
      <alignment vertical="top" wrapText="1"/>
    </xf>
    <xf numFmtId="0" fontId="53" fillId="0" borderId="0" xfId="4" applyFont="1" applyAlignment="1">
      <alignment vertical="top" wrapText="1"/>
    </xf>
    <xf numFmtId="0" fontId="5" fillId="0" borderId="0" xfId="4" applyFont="1" applyAlignment="1">
      <alignment wrapText="1"/>
    </xf>
    <xf numFmtId="172" fontId="9" fillId="0" borderId="15" xfId="43" applyNumberFormat="1" applyFont="1" applyFill="1" applyBorder="1" applyAlignment="1">
      <alignment horizontal="center" wrapText="1"/>
    </xf>
    <xf numFmtId="0" fontId="50" fillId="0" borderId="15" xfId="4" applyFont="1" applyBorder="1" applyAlignment="1">
      <alignment wrapText="1"/>
    </xf>
    <xf numFmtId="0" fontId="9" fillId="0" borderId="0" xfId="4" applyFont="1" applyAlignment="1">
      <alignment horizontal="center" vertical="top" wrapText="1"/>
    </xf>
    <xf numFmtId="0" fontId="50" fillId="0" borderId="0" xfId="4" applyFont="1" applyAlignment="1">
      <alignment horizontal="center" vertical="top" wrapText="1"/>
    </xf>
    <xf numFmtId="0" fontId="0" fillId="0" borderId="0" xfId="0" applyAlignment="1">
      <alignment horizontal="left"/>
    </xf>
    <xf numFmtId="0" fontId="29" fillId="3" borderId="7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66" xfId="0" applyFont="1" applyFill="1" applyBorder="1" applyAlignment="1">
      <alignment horizontal="center" vertical="center" wrapText="1"/>
    </xf>
    <xf numFmtId="0" fontId="29" fillId="3" borderId="50" xfId="0" applyFont="1" applyFill="1" applyBorder="1" applyAlignment="1">
      <alignment horizontal="center" vertical="center" wrapText="1"/>
    </xf>
    <xf numFmtId="0" fontId="29" fillId="3" borderId="46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12" borderId="50" xfId="0" applyFont="1" applyFill="1" applyBorder="1" applyAlignment="1">
      <alignment horizontal="center" vertical="center" wrapText="1"/>
    </xf>
    <xf numFmtId="0" fontId="29" fillId="12" borderId="46" xfId="0" applyFont="1" applyFill="1" applyBorder="1" applyAlignment="1">
      <alignment horizontal="center" vertical="center" wrapText="1"/>
    </xf>
    <xf numFmtId="0" fontId="29" fillId="12" borderId="34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wrapText="1"/>
    </xf>
    <xf numFmtId="0" fontId="29" fillId="0" borderId="16" xfId="0" applyFont="1" applyBorder="1" applyAlignment="1">
      <alignment horizont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48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9" fillId="3" borderId="29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12" borderId="29" xfId="0" applyFont="1" applyFill="1" applyBorder="1" applyAlignment="1">
      <alignment horizontal="center" vertical="center"/>
    </xf>
    <xf numFmtId="0" fontId="29" fillId="12" borderId="30" xfId="0" applyFont="1" applyFill="1" applyBorder="1" applyAlignment="1">
      <alignment horizontal="center" vertical="center"/>
    </xf>
    <xf numFmtId="0" fontId="29" fillId="12" borderId="16" xfId="0" applyFont="1" applyFill="1" applyBorder="1" applyAlignment="1">
      <alignment horizontal="center" vertical="center"/>
    </xf>
    <xf numFmtId="0" fontId="29" fillId="12" borderId="29" xfId="0" applyFont="1" applyFill="1" applyBorder="1" applyAlignment="1">
      <alignment horizontal="center" vertical="center" wrapText="1"/>
    </xf>
    <xf numFmtId="0" fontId="29" fillId="12" borderId="30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44" fillId="3" borderId="30" xfId="0" applyFont="1" applyFill="1" applyBorder="1" applyAlignment="1">
      <alignment horizontal="center" vertical="center" wrapText="1"/>
    </xf>
    <xf numFmtId="0" fontId="44" fillId="3" borderId="16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wrapText="1"/>
    </xf>
    <xf numFmtId="0" fontId="29" fillId="3" borderId="16" xfId="0" applyFont="1" applyFill="1" applyBorder="1" applyAlignment="1">
      <alignment horizontal="center" wrapText="1"/>
    </xf>
    <xf numFmtId="0" fontId="29" fillId="3" borderId="33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102" fillId="0" borderId="0" xfId="127" applyFont="1" applyAlignment="1">
      <alignment horizontal="left" vertical="top" wrapText="1"/>
    </xf>
    <xf numFmtId="0" fontId="92" fillId="38" borderId="111" xfId="127" applyFont="1" applyFill="1" applyBorder="1" applyAlignment="1">
      <alignment horizontal="left" vertical="top" wrapText="1"/>
    </xf>
    <xf numFmtId="0" fontId="92" fillId="38" borderId="112" xfId="127" applyFont="1" applyFill="1" applyBorder="1" applyAlignment="1">
      <alignment horizontal="left" vertical="top" wrapText="1"/>
    </xf>
    <xf numFmtId="0" fontId="92" fillId="38" borderId="113" xfId="127" applyFont="1" applyFill="1" applyBorder="1" applyAlignment="1">
      <alignment horizontal="left" vertical="top" wrapText="1"/>
    </xf>
    <xf numFmtId="0" fontId="92" fillId="38" borderId="111" xfId="127" applyFont="1" applyFill="1" applyBorder="1" applyAlignment="1">
      <alignment horizontal="left" vertical="center" wrapText="1" indent="2"/>
    </xf>
    <xf numFmtId="0" fontId="92" fillId="38" borderId="112" xfId="127" applyFont="1" applyFill="1" applyBorder="1" applyAlignment="1">
      <alignment horizontal="left" vertical="center" wrapText="1" indent="2"/>
    </xf>
    <xf numFmtId="0" fontId="92" fillId="38" borderId="113" xfId="127" applyFont="1" applyFill="1" applyBorder="1" applyAlignment="1">
      <alignment horizontal="left" vertical="center" wrapText="1" indent="2"/>
    </xf>
    <xf numFmtId="1" fontId="125" fillId="38" borderId="111" xfId="127" applyNumberFormat="1" applyFont="1" applyFill="1" applyBorder="1" applyAlignment="1">
      <alignment horizontal="center" vertical="top" shrinkToFit="1"/>
    </xf>
    <xf numFmtId="1" fontId="125" fillId="38" borderId="113" xfId="127" applyNumberFormat="1" applyFont="1" applyFill="1" applyBorder="1" applyAlignment="1">
      <alignment horizontal="center" vertical="top" shrinkToFit="1"/>
    </xf>
    <xf numFmtId="0" fontId="102" fillId="0" borderId="111" xfId="127" applyFont="1" applyBorder="1" applyAlignment="1">
      <alignment horizontal="left" vertical="top" wrapText="1"/>
    </xf>
    <xf numFmtId="0" fontId="102" fillId="0" borderId="113" xfId="127" applyFont="1" applyBorder="1" applyAlignment="1">
      <alignment horizontal="left" vertical="top" wrapText="1"/>
    </xf>
    <xf numFmtId="0" fontId="102" fillId="43" borderId="111" xfId="127" applyFont="1" applyFill="1" applyBorder="1" applyAlignment="1">
      <alignment horizontal="left" vertical="top" wrapText="1"/>
    </xf>
    <xf numFmtId="0" fontId="102" fillId="43" borderId="112" xfId="127" applyFont="1" applyFill="1" applyBorder="1" applyAlignment="1">
      <alignment horizontal="left" vertical="top" wrapText="1"/>
    </xf>
    <xf numFmtId="0" fontId="102" fillId="43" borderId="113" xfId="127" applyFont="1" applyFill="1" applyBorder="1" applyAlignment="1">
      <alignment horizontal="left" vertical="top" wrapText="1"/>
    </xf>
    <xf numFmtId="0" fontId="92" fillId="38" borderId="114" xfId="127" applyFont="1" applyFill="1" applyBorder="1" applyAlignment="1">
      <alignment horizontal="left" vertical="center" wrapText="1" indent="2"/>
    </xf>
    <xf numFmtId="0" fontId="92" fillId="38" borderId="115" xfId="127" applyFont="1" applyFill="1" applyBorder="1" applyAlignment="1">
      <alignment horizontal="left" vertical="center" wrapText="1" indent="2"/>
    </xf>
    <xf numFmtId="0" fontId="92" fillId="38" borderId="116" xfId="127" applyFont="1" applyFill="1" applyBorder="1" applyAlignment="1">
      <alignment horizontal="left" vertical="center" wrapText="1" indent="2"/>
    </xf>
    <xf numFmtId="0" fontId="92" fillId="38" borderId="117" xfId="127" applyFont="1" applyFill="1" applyBorder="1" applyAlignment="1">
      <alignment horizontal="left" vertical="center" wrapText="1" indent="2"/>
    </xf>
    <xf numFmtId="0" fontId="92" fillId="38" borderId="0" xfId="127" applyFont="1" applyFill="1" applyAlignment="1">
      <alignment horizontal="left" vertical="center" wrapText="1" indent="2"/>
    </xf>
    <xf numFmtId="0" fontId="92" fillId="38" borderId="118" xfId="127" applyFont="1" applyFill="1" applyBorder="1" applyAlignment="1">
      <alignment horizontal="left" vertical="center" wrapText="1" indent="2"/>
    </xf>
    <xf numFmtId="0" fontId="92" fillId="38" borderId="164" xfId="127" applyFont="1" applyFill="1" applyBorder="1" applyAlignment="1">
      <alignment horizontal="left" vertical="center" wrapText="1" indent="2"/>
    </xf>
    <xf numFmtId="0" fontId="92" fillId="38" borderId="110" xfId="127" applyFont="1" applyFill="1" applyBorder="1" applyAlignment="1">
      <alignment horizontal="left" vertical="center" wrapText="1" indent="2"/>
    </xf>
    <xf numFmtId="0" fontId="92" fillId="38" borderId="153" xfId="127" applyFont="1" applyFill="1" applyBorder="1" applyAlignment="1">
      <alignment horizontal="left" vertical="center" wrapText="1" indent="2"/>
    </xf>
    <xf numFmtId="1" fontId="125" fillId="38" borderId="114" xfId="127" applyNumberFormat="1" applyFont="1" applyFill="1" applyBorder="1" applyAlignment="1">
      <alignment horizontal="center" vertical="center" shrinkToFit="1"/>
    </xf>
    <xf numFmtId="1" fontId="125" fillId="38" borderId="116" xfId="127" applyNumberFormat="1" applyFont="1" applyFill="1" applyBorder="1" applyAlignment="1">
      <alignment horizontal="center" vertical="center" shrinkToFit="1"/>
    </xf>
    <xf numFmtId="1" fontId="125" fillId="38" borderId="117" xfId="127" applyNumberFormat="1" applyFont="1" applyFill="1" applyBorder="1" applyAlignment="1">
      <alignment horizontal="center" vertical="center" shrinkToFit="1"/>
    </xf>
    <xf numFmtId="1" fontId="125" fillId="38" borderId="118" xfId="127" applyNumberFormat="1" applyFont="1" applyFill="1" applyBorder="1" applyAlignment="1">
      <alignment horizontal="center" vertical="center" shrinkToFit="1"/>
    </xf>
    <xf numFmtId="1" fontId="125" fillId="38" borderId="164" xfId="127" applyNumberFormat="1" applyFont="1" applyFill="1" applyBorder="1" applyAlignment="1">
      <alignment horizontal="center" vertical="center" shrinkToFit="1"/>
    </xf>
    <xf numFmtId="1" fontId="125" fillId="38" borderId="153" xfId="127" applyNumberFormat="1" applyFont="1" applyFill="1" applyBorder="1" applyAlignment="1">
      <alignment horizontal="center" vertical="center" shrinkToFit="1"/>
    </xf>
    <xf numFmtId="0" fontId="102" fillId="0" borderId="114" xfId="127" applyFont="1" applyBorder="1" applyAlignment="1">
      <alignment horizontal="left" vertical="top" wrapText="1"/>
    </xf>
    <xf numFmtId="0" fontId="102" fillId="0" borderId="116" xfId="127" applyFont="1" applyBorder="1" applyAlignment="1">
      <alignment horizontal="left" vertical="top" wrapText="1"/>
    </xf>
    <xf numFmtId="0" fontId="102" fillId="0" borderId="117" xfId="127" applyFont="1" applyBorder="1" applyAlignment="1">
      <alignment horizontal="left" vertical="top" wrapText="1"/>
    </xf>
    <xf numFmtId="0" fontId="102" fillId="0" borderId="118" xfId="127" applyFont="1" applyBorder="1" applyAlignment="1">
      <alignment horizontal="left" vertical="top" wrapText="1"/>
    </xf>
    <xf numFmtId="0" fontId="102" fillId="0" borderId="164" xfId="127" applyFont="1" applyBorder="1" applyAlignment="1">
      <alignment horizontal="left" vertical="top" wrapText="1"/>
    </xf>
    <xf numFmtId="0" fontId="102" fillId="0" borderId="153" xfId="127" applyFont="1" applyBorder="1" applyAlignment="1">
      <alignment horizontal="left" vertical="top" wrapText="1"/>
    </xf>
    <xf numFmtId="0" fontId="102" fillId="0" borderId="115" xfId="127" applyFont="1" applyBorder="1" applyAlignment="1">
      <alignment horizontal="left" vertical="top" wrapText="1"/>
    </xf>
    <xf numFmtId="0" fontId="102" fillId="0" borderId="110" xfId="127" applyFont="1" applyBorder="1" applyAlignment="1">
      <alignment horizontal="left" vertical="top" wrapText="1"/>
    </xf>
    <xf numFmtId="0" fontId="92" fillId="38" borderId="114" xfId="127" applyFont="1" applyFill="1" applyBorder="1" applyAlignment="1">
      <alignment horizontal="left" vertical="center" wrapText="1" indent="1"/>
    </xf>
    <xf numFmtId="0" fontId="92" fillId="38" borderId="115" xfId="127" applyFont="1" applyFill="1" applyBorder="1" applyAlignment="1">
      <alignment horizontal="left" vertical="center" wrapText="1" indent="1"/>
    </xf>
    <xf numFmtId="0" fontId="92" fillId="38" borderId="116" xfId="127" applyFont="1" applyFill="1" applyBorder="1" applyAlignment="1">
      <alignment horizontal="left" vertical="center" wrapText="1" indent="1"/>
    </xf>
    <xf numFmtId="0" fontId="92" fillId="38" borderId="164" xfId="127" applyFont="1" applyFill="1" applyBorder="1" applyAlignment="1">
      <alignment horizontal="left" vertical="center" wrapText="1" indent="1"/>
    </xf>
    <xf numFmtId="0" fontId="92" fillId="38" borderId="110" xfId="127" applyFont="1" applyFill="1" applyBorder="1" applyAlignment="1">
      <alignment horizontal="left" vertical="center" wrapText="1" indent="1"/>
    </xf>
    <xf numFmtId="0" fontId="92" fillId="38" borderId="153" xfId="127" applyFont="1" applyFill="1" applyBorder="1" applyAlignment="1">
      <alignment horizontal="left" vertical="center" wrapText="1" indent="1"/>
    </xf>
    <xf numFmtId="1" fontId="125" fillId="38" borderId="167" xfId="127" applyNumberFormat="1" applyFont="1" applyFill="1" applyBorder="1" applyAlignment="1">
      <alignment horizontal="left" vertical="center" shrinkToFit="1"/>
    </xf>
    <xf numFmtId="1" fontId="125" fillId="38" borderId="169" xfId="127" applyNumberFormat="1" applyFont="1" applyFill="1" applyBorder="1" applyAlignment="1">
      <alignment horizontal="left" vertical="center" shrinkToFit="1"/>
    </xf>
    <xf numFmtId="0" fontId="102" fillId="0" borderId="167" xfId="127" applyFont="1" applyBorder="1" applyAlignment="1">
      <alignment horizontal="left" vertical="top" wrapText="1"/>
    </xf>
    <xf numFmtId="0" fontId="102" fillId="0" borderId="169" xfId="127" applyFont="1" applyBorder="1" applyAlignment="1">
      <alignment horizontal="left" vertical="top" wrapText="1"/>
    </xf>
    <xf numFmtId="0" fontId="92" fillId="38" borderId="114" xfId="127" applyFont="1" applyFill="1" applyBorder="1" applyAlignment="1">
      <alignment horizontal="left" vertical="top" wrapText="1"/>
    </xf>
    <xf numFmtId="0" fontId="92" fillId="38" borderId="116" xfId="127" applyFont="1" applyFill="1" applyBorder="1" applyAlignment="1">
      <alignment horizontal="left" vertical="top" wrapText="1"/>
    </xf>
    <xf numFmtId="0" fontId="92" fillId="38" borderId="164" xfId="127" applyFont="1" applyFill="1" applyBorder="1" applyAlignment="1">
      <alignment horizontal="left" vertical="top" wrapText="1"/>
    </xf>
    <xf numFmtId="0" fontId="92" fillId="38" borderId="153" xfId="127" applyFont="1" applyFill="1" applyBorder="1" applyAlignment="1">
      <alignment horizontal="left" vertical="top" wrapText="1"/>
    </xf>
    <xf numFmtId="0" fontId="92" fillId="38" borderId="114" xfId="127" applyFont="1" applyFill="1" applyBorder="1" applyAlignment="1">
      <alignment horizontal="left" textRotation="90" wrapText="1"/>
    </xf>
    <xf numFmtId="0" fontId="92" fillId="38" borderId="116" xfId="127" applyFont="1" applyFill="1" applyBorder="1" applyAlignment="1">
      <alignment horizontal="left" textRotation="90" wrapText="1"/>
    </xf>
    <xf numFmtId="0" fontId="92" fillId="38" borderId="117" xfId="127" applyFont="1" applyFill="1" applyBorder="1" applyAlignment="1">
      <alignment horizontal="left" textRotation="90" wrapText="1"/>
    </xf>
    <xf numFmtId="0" fontId="92" fillId="38" borderId="118" xfId="127" applyFont="1" applyFill="1" applyBorder="1" applyAlignment="1">
      <alignment horizontal="left" textRotation="90" wrapText="1"/>
    </xf>
    <xf numFmtId="0" fontId="92" fillId="38" borderId="164" xfId="127" applyFont="1" applyFill="1" applyBorder="1" applyAlignment="1">
      <alignment horizontal="left" textRotation="90" wrapText="1"/>
    </xf>
    <xf numFmtId="0" fontId="92" fillId="38" borderId="153" xfId="127" applyFont="1" applyFill="1" applyBorder="1" applyAlignment="1">
      <alignment horizontal="left" textRotation="90" wrapText="1"/>
    </xf>
    <xf numFmtId="0" fontId="89" fillId="38" borderId="167" xfId="127" applyFont="1" applyFill="1" applyBorder="1" applyAlignment="1">
      <alignment horizontal="left" textRotation="90" wrapText="1"/>
    </xf>
    <xf numFmtId="0" fontId="89" fillId="38" borderId="168" xfId="127" applyFont="1" applyFill="1" applyBorder="1" applyAlignment="1">
      <alignment horizontal="left" textRotation="90" wrapText="1"/>
    </xf>
    <xf numFmtId="0" fontId="89" fillId="38" borderId="169" xfId="127" applyFont="1" applyFill="1" applyBorder="1" applyAlignment="1">
      <alignment horizontal="left" textRotation="90" wrapText="1"/>
    </xf>
    <xf numFmtId="1" fontId="125" fillId="38" borderId="112" xfId="127" applyNumberFormat="1" applyFont="1" applyFill="1" applyBorder="1" applyAlignment="1">
      <alignment horizontal="center" vertical="top" shrinkToFit="1"/>
    </xf>
    <xf numFmtId="0" fontId="102" fillId="0" borderId="111" xfId="127" applyFont="1" applyBorder="1" applyAlignment="1">
      <alignment horizontal="left" wrapText="1"/>
    </xf>
    <xf numFmtId="0" fontId="102" fillId="0" borderId="112" xfId="127" applyFont="1" applyBorder="1" applyAlignment="1">
      <alignment horizontal="left" wrapText="1"/>
    </xf>
    <xf numFmtId="0" fontId="102" fillId="0" borderId="113" xfId="127" applyFont="1" applyBorder="1" applyAlignment="1">
      <alignment horizontal="left" wrapText="1"/>
    </xf>
    <xf numFmtId="0" fontId="102" fillId="38" borderId="167" xfId="127" applyFont="1" applyFill="1" applyBorder="1" applyAlignment="1">
      <alignment horizontal="center" vertical="center" textRotation="90" wrapText="1"/>
    </xf>
    <xf numFmtId="0" fontId="102" fillId="38" borderId="168" xfId="127" applyFont="1" applyFill="1" applyBorder="1" applyAlignment="1">
      <alignment horizontal="center" vertical="center" textRotation="90" wrapText="1"/>
    </xf>
    <xf numFmtId="0" fontId="102" fillId="38" borderId="169" xfId="127" applyFont="1" applyFill="1" applyBorder="1" applyAlignment="1">
      <alignment horizontal="center" vertical="center" textRotation="90" wrapText="1"/>
    </xf>
    <xf numFmtId="0" fontId="92" fillId="38" borderId="167" xfId="127" applyFont="1" applyFill="1" applyBorder="1" applyAlignment="1">
      <alignment horizontal="left" textRotation="90" wrapText="1"/>
    </xf>
    <xf numFmtId="0" fontId="92" fillId="38" borderId="168" xfId="127" applyFont="1" applyFill="1" applyBorder="1" applyAlignment="1">
      <alignment horizontal="left" textRotation="90" wrapText="1"/>
    </xf>
    <xf numFmtId="0" fontId="92" fillId="38" borderId="169" xfId="127" applyFont="1" applyFill="1" applyBorder="1" applyAlignment="1">
      <alignment horizontal="left" textRotation="90" wrapText="1"/>
    </xf>
    <xf numFmtId="0" fontId="102" fillId="38" borderId="114" xfId="127" applyFont="1" applyFill="1" applyBorder="1" applyAlignment="1">
      <alignment horizontal="center" vertical="top" wrapText="1"/>
    </xf>
    <xf numFmtId="0" fontId="102" fillId="38" borderId="115" xfId="127" applyFont="1" applyFill="1" applyBorder="1" applyAlignment="1">
      <alignment horizontal="center" vertical="top" wrapText="1"/>
    </xf>
    <xf numFmtId="0" fontId="102" fillId="38" borderId="116" xfId="127" applyFont="1" applyFill="1" applyBorder="1" applyAlignment="1">
      <alignment horizontal="center" vertical="top" wrapText="1"/>
    </xf>
    <xf numFmtId="0" fontId="102" fillId="38" borderId="164" xfId="127" applyFont="1" applyFill="1" applyBorder="1" applyAlignment="1">
      <alignment horizontal="center" vertical="top" wrapText="1"/>
    </xf>
    <xf numFmtId="0" fontId="102" fillId="38" borderId="110" xfId="127" applyFont="1" applyFill="1" applyBorder="1" applyAlignment="1">
      <alignment horizontal="center" vertical="top" wrapText="1"/>
    </xf>
    <xf numFmtId="0" fontId="102" fillId="38" borderId="153" xfId="127" applyFont="1" applyFill="1" applyBorder="1" applyAlignment="1">
      <alignment horizontal="center" vertical="top" wrapText="1"/>
    </xf>
    <xf numFmtId="0" fontId="102" fillId="38" borderId="114" xfId="127" applyFont="1" applyFill="1" applyBorder="1" applyAlignment="1">
      <alignment horizontal="left" vertical="top" wrapText="1"/>
    </xf>
    <xf numFmtId="0" fontId="102" fillId="38" borderId="116" xfId="127" applyFont="1" applyFill="1" applyBorder="1" applyAlignment="1">
      <alignment horizontal="left" vertical="top" wrapText="1"/>
    </xf>
    <xf numFmtId="0" fontId="102" fillId="38" borderId="164" xfId="127" applyFont="1" applyFill="1" applyBorder="1" applyAlignment="1">
      <alignment horizontal="left" vertical="top" wrapText="1"/>
    </xf>
    <xf numFmtId="0" fontId="102" fillId="38" borderId="153" xfId="127" applyFont="1" applyFill="1" applyBorder="1" applyAlignment="1">
      <alignment horizontal="left" vertical="top" wrapText="1"/>
    </xf>
    <xf numFmtId="0" fontId="92" fillId="38" borderId="111" xfId="127" applyFont="1" applyFill="1" applyBorder="1" applyAlignment="1">
      <alignment horizontal="left" vertical="top" wrapText="1" indent="2"/>
    </xf>
    <xf numFmtId="0" fontId="92" fillId="38" borderId="112" xfId="127" applyFont="1" applyFill="1" applyBorder="1" applyAlignment="1">
      <alignment horizontal="left" vertical="top" wrapText="1" indent="2"/>
    </xf>
    <xf numFmtId="0" fontId="92" fillId="38" borderId="113" xfId="127" applyFont="1" applyFill="1" applyBorder="1" applyAlignment="1">
      <alignment horizontal="left" vertical="top" wrapText="1" indent="2"/>
    </xf>
    <xf numFmtId="0" fontId="92" fillId="38" borderId="111" xfId="127" applyFont="1" applyFill="1" applyBorder="1" applyAlignment="1">
      <alignment horizontal="center" vertical="top" wrapText="1"/>
    </xf>
    <xf numFmtId="0" fontId="92" fillId="38" borderId="113" xfId="127" applyFont="1" applyFill="1" applyBorder="1" applyAlignment="1">
      <alignment horizontal="center" vertical="top" wrapText="1"/>
    </xf>
    <xf numFmtId="0" fontId="92" fillId="38" borderId="111" xfId="127" applyFont="1" applyFill="1" applyBorder="1" applyAlignment="1">
      <alignment horizontal="left" vertical="top" wrapText="1" indent="1"/>
    </xf>
    <xf numFmtId="0" fontId="92" fillId="38" borderId="112" xfId="127" applyFont="1" applyFill="1" applyBorder="1" applyAlignment="1">
      <alignment horizontal="left" vertical="top" wrapText="1" indent="1"/>
    </xf>
    <xf numFmtId="0" fontId="92" fillId="38" borderId="113" xfId="127" applyFont="1" applyFill="1" applyBorder="1" applyAlignment="1">
      <alignment horizontal="left" vertical="top" wrapText="1" indent="1"/>
    </xf>
    <xf numFmtId="0" fontId="92" fillId="38" borderId="112" xfId="127" applyFont="1" applyFill="1" applyBorder="1" applyAlignment="1">
      <alignment horizontal="center" vertical="top" wrapText="1"/>
    </xf>
    <xf numFmtId="0" fontId="92" fillId="38" borderId="111" xfId="127" applyFont="1" applyFill="1" applyBorder="1" applyAlignment="1">
      <alignment horizontal="left" vertical="top" wrapText="1" indent="3"/>
    </xf>
    <xf numFmtId="0" fontId="92" fillId="38" borderId="112" xfId="127" applyFont="1" applyFill="1" applyBorder="1" applyAlignment="1">
      <alignment horizontal="left" vertical="top" wrapText="1" indent="3"/>
    </xf>
    <xf numFmtId="0" fontId="92" fillId="38" borderId="113" xfId="127" applyFont="1" applyFill="1" applyBorder="1" applyAlignment="1">
      <alignment horizontal="left" vertical="top" wrapText="1" indent="3"/>
    </xf>
    <xf numFmtId="0" fontId="92" fillId="38" borderId="152" xfId="127" applyFont="1" applyFill="1" applyBorder="1" applyAlignment="1">
      <alignment horizontal="left" vertical="top" wrapText="1"/>
    </xf>
    <xf numFmtId="0" fontId="92" fillId="38" borderId="135" xfId="127" applyFont="1" applyFill="1" applyBorder="1" applyAlignment="1">
      <alignment horizontal="left" vertical="top" wrapText="1"/>
    </xf>
    <xf numFmtId="0" fontId="92" fillId="38" borderId="136" xfId="127" applyFont="1" applyFill="1" applyBorder="1" applyAlignment="1">
      <alignment horizontal="left" vertical="top" wrapText="1"/>
    </xf>
    <xf numFmtId="0" fontId="102" fillId="0" borderId="134" xfId="127" applyFont="1" applyBorder="1" applyAlignment="1">
      <alignment horizontal="left" wrapText="1"/>
    </xf>
    <xf numFmtId="0" fontId="102" fillId="0" borderId="135" xfId="127" applyFont="1" applyBorder="1" applyAlignment="1">
      <alignment horizontal="left" wrapText="1"/>
    </xf>
    <xf numFmtId="0" fontId="102" fillId="0" borderId="136" xfId="127" applyFont="1" applyBorder="1" applyAlignment="1">
      <alignment horizontal="left" wrapText="1"/>
    </xf>
    <xf numFmtId="0" fontId="102" fillId="42" borderId="111" xfId="127" applyFont="1" applyFill="1" applyBorder="1" applyAlignment="1">
      <alignment horizontal="left" vertical="top" wrapText="1"/>
    </xf>
    <xf numFmtId="0" fontId="102" fillId="42" borderId="112" xfId="127" applyFont="1" applyFill="1" applyBorder="1" applyAlignment="1">
      <alignment horizontal="left" vertical="top" wrapText="1"/>
    </xf>
    <xf numFmtId="0" fontId="102" fillId="42" borderId="113" xfId="127" applyFont="1" applyFill="1" applyBorder="1" applyAlignment="1">
      <alignment horizontal="left" vertical="top" wrapText="1"/>
    </xf>
    <xf numFmtId="0" fontId="89" fillId="38" borderId="111" xfId="127" applyFont="1" applyFill="1" applyBorder="1" applyAlignment="1">
      <alignment horizontal="left" vertical="center" wrapText="1"/>
    </xf>
    <xf numFmtId="0" fontId="89" fillId="38" borderId="112" xfId="127" applyFont="1" applyFill="1" applyBorder="1" applyAlignment="1">
      <alignment horizontal="left" vertical="center" wrapText="1"/>
    </xf>
    <xf numFmtId="0" fontId="89" fillId="38" borderId="113" xfId="127" applyFont="1" applyFill="1" applyBorder="1" applyAlignment="1">
      <alignment horizontal="left" vertical="center" wrapText="1"/>
    </xf>
    <xf numFmtId="0" fontId="102" fillId="38" borderId="111" xfId="127" applyFont="1" applyFill="1" applyBorder="1" applyAlignment="1">
      <alignment horizontal="left" vertical="center" wrapText="1"/>
    </xf>
    <xf numFmtId="0" fontId="102" fillId="38" borderId="112" xfId="127" applyFont="1" applyFill="1" applyBorder="1" applyAlignment="1">
      <alignment horizontal="left" vertical="center" wrapText="1"/>
    </xf>
    <xf numFmtId="0" fontId="102" fillId="38" borderId="113" xfId="127" applyFont="1" applyFill="1" applyBorder="1" applyAlignment="1">
      <alignment horizontal="left" vertical="center" wrapText="1"/>
    </xf>
    <xf numFmtId="0" fontId="89" fillId="38" borderId="111" xfId="127" applyFont="1" applyFill="1" applyBorder="1" applyAlignment="1">
      <alignment horizontal="center" vertical="top" wrapText="1"/>
    </xf>
    <xf numFmtId="0" fontId="89" fillId="38" borderId="112" xfId="127" applyFont="1" applyFill="1" applyBorder="1" applyAlignment="1">
      <alignment horizontal="center" vertical="top" wrapText="1"/>
    </xf>
    <xf numFmtId="0" fontId="89" fillId="38" borderId="113" xfId="127" applyFont="1" applyFill="1" applyBorder="1" applyAlignment="1">
      <alignment horizontal="center" vertical="top" wrapText="1"/>
    </xf>
    <xf numFmtId="0" fontId="89" fillId="40" borderId="125" xfId="127" applyFont="1" applyFill="1" applyBorder="1" applyAlignment="1">
      <alignment horizontal="center" vertical="top" wrapText="1"/>
    </xf>
    <xf numFmtId="0" fontId="89" fillId="40" borderId="126" xfId="127" applyFont="1" applyFill="1" applyBorder="1" applyAlignment="1">
      <alignment horizontal="center" vertical="top" wrapText="1"/>
    </xf>
    <xf numFmtId="0" fontId="89" fillId="40" borderId="127" xfId="127" applyFont="1" applyFill="1" applyBorder="1" applyAlignment="1">
      <alignment horizontal="center" vertical="top" wrapText="1"/>
    </xf>
    <xf numFmtId="0" fontId="9" fillId="38" borderId="125" xfId="127" applyFont="1" applyFill="1" applyBorder="1" applyAlignment="1">
      <alignment horizontal="left" vertical="top" wrapText="1"/>
    </xf>
    <xf numFmtId="0" fontId="9" fillId="38" borderId="126" xfId="127" applyFont="1" applyFill="1" applyBorder="1" applyAlignment="1">
      <alignment horizontal="left" vertical="top" wrapText="1"/>
    </xf>
    <xf numFmtId="0" fontId="9" fillId="38" borderId="130" xfId="127" applyFont="1" applyFill="1" applyBorder="1" applyAlignment="1">
      <alignment horizontal="left" vertical="top" wrapText="1"/>
    </xf>
    <xf numFmtId="0" fontId="99" fillId="0" borderId="129" xfId="127" applyFont="1" applyBorder="1" applyAlignment="1">
      <alignment horizontal="left" wrapText="1"/>
    </xf>
    <xf numFmtId="0" fontId="99" fillId="0" borderId="126" xfId="127" applyFont="1" applyBorder="1" applyAlignment="1">
      <alignment horizontal="left" wrapText="1"/>
    </xf>
    <xf numFmtId="0" fontId="99" fillId="0" borderId="130" xfId="127" applyFont="1" applyBorder="1" applyAlignment="1">
      <alignment horizontal="left" wrapText="1"/>
    </xf>
    <xf numFmtId="0" fontId="102" fillId="40" borderId="125" xfId="127" applyFont="1" applyFill="1" applyBorder="1" applyAlignment="1">
      <alignment horizontal="left" wrapText="1"/>
    </xf>
    <xf numFmtId="0" fontId="102" fillId="40" borderId="126" xfId="127" applyFont="1" applyFill="1" applyBorder="1" applyAlignment="1">
      <alignment horizontal="left" wrapText="1"/>
    </xf>
    <xf numFmtId="0" fontId="102" fillId="40" borderId="127" xfId="127" applyFont="1" applyFill="1" applyBorder="1" applyAlignment="1">
      <alignment horizontal="left" wrapText="1"/>
    </xf>
    <xf numFmtId="0" fontId="99" fillId="38" borderId="125" xfId="127" applyFont="1" applyFill="1" applyBorder="1" applyAlignment="1">
      <alignment horizontal="left" vertical="top" wrapText="1"/>
    </xf>
    <xf numFmtId="0" fontId="99" fillId="38" borderId="126" xfId="127" applyFont="1" applyFill="1" applyBorder="1" applyAlignment="1">
      <alignment horizontal="left" vertical="top" wrapText="1"/>
    </xf>
    <xf numFmtId="0" fontId="99" fillId="38" borderId="130" xfId="127" applyFont="1" applyFill="1" applyBorder="1" applyAlignment="1">
      <alignment horizontal="left" vertical="top" wrapText="1"/>
    </xf>
    <xf numFmtId="0" fontId="99" fillId="0" borderId="129" xfId="127" applyFont="1" applyBorder="1" applyAlignment="1">
      <alignment horizontal="left" vertical="center" wrapText="1"/>
    </xf>
    <xf numFmtId="0" fontId="99" fillId="0" borderId="126" xfId="127" applyFont="1" applyBorder="1" applyAlignment="1">
      <alignment horizontal="left" vertical="center" wrapText="1"/>
    </xf>
    <xf numFmtId="0" fontId="99" fillId="0" borderId="130" xfId="127" applyFont="1" applyBorder="1" applyAlignment="1">
      <alignment horizontal="left" vertical="center" wrapText="1"/>
    </xf>
    <xf numFmtId="0" fontId="101" fillId="38" borderId="125" xfId="127" applyFont="1" applyFill="1" applyBorder="1" applyAlignment="1">
      <alignment horizontal="left" vertical="top" wrapText="1"/>
    </xf>
    <xf numFmtId="0" fontId="9" fillId="38" borderId="129" xfId="127" applyFont="1" applyFill="1" applyBorder="1" applyAlignment="1">
      <alignment horizontal="center" vertical="top" wrapText="1"/>
    </xf>
    <xf numFmtId="0" fontId="9" fillId="38" borderId="126" xfId="127" applyFont="1" applyFill="1" applyBorder="1" applyAlignment="1">
      <alignment horizontal="center" vertical="top" wrapText="1"/>
    </xf>
    <xf numFmtId="0" fontId="9" fillId="38" borderId="127" xfId="127" applyFont="1" applyFill="1" applyBorder="1" applyAlignment="1">
      <alignment horizontal="center" vertical="top" wrapText="1"/>
    </xf>
    <xf numFmtId="0" fontId="9" fillId="38" borderId="122" xfId="127" applyFont="1" applyFill="1" applyBorder="1" applyAlignment="1">
      <alignment horizontal="left" vertical="top" wrapText="1"/>
    </xf>
    <xf numFmtId="0" fontId="9" fillId="38" borderId="123" xfId="127" applyFont="1" applyFill="1" applyBorder="1" applyAlignment="1">
      <alignment horizontal="left" vertical="top" wrapText="1"/>
    </xf>
    <xf numFmtId="0" fontId="9" fillId="38" borderId="140" xfId="127" applyFont="1" applyFill="1" applyBorder="1" applyAlignment="1">
      <alignment horizontal="left" vertical="top" wrapText="1"/>
    </xf>
    <xf numFmtId="0" fontId="102" fillId="0" borderId="139" xfId="127" applyFont="1" applyBorder="1" applyAlignment="1">
      <alignment horizontal="left" wrapText="1"/>
    </xf>
    <xf numFmtId="0" fontId="102" fillId="0" borderId="123" xfId="127" applyFont="1" applyBorder="1" applyAlignment="1">
      <alignment horizontal="left" wrapText="1"/>
    </xf>
    <xf numFmtId="0" fontId="102" fillId="0" borderId="140" xfId="127" applyFont="1" applyBorder="1" applyAlignment="1">
      <alignment horizontal="left" wrapText="1"/>
    </xf>
    <xf numFmtId="0" fontId="102" fillId="0" borderId="124" xfId="127" applyFont="1" applyBorder="1" applyAlignment="1">
      <alignment horizontal="left" wrapText="1"/>
    </xf>
    <xf numFmtId="0" fontId="89" fillId="40" borderId="125" xfId="127" applyFont="1" applyFill="1" applyBorder="1" applyAlignment="1">
      <alignment horizontal="center" vertical="center" wrapText="1"/>
    </xf>
    <xf numFmtId="0" fontId="89" fillId="40" borderId="126" xfId="127" applyFont="1" applyFill="1" applyBorder="1" applyAlignment="1">
      <alignment horizontal="center" vertical="center" wrapText="1"/>
    </xf>
    <xf numFmtId="0" fontId="89" fillId="40" borderId="130" xfId="127" applyFont="1" applyFill="1" applyBorder="1" applyAlignment="1">
      <alignment horizontal="center" vertical="center" wrapText="1"/>
    </xf>
    <xf numFmtId="0" fontId="89" fillId="40" borderId="129" xfId="127" applyFont="1" applyFill="1" applyBorder="1" applyAlignment="1">
      <alignment horizontal="left" vertical="top" wrapText="1"/>
    </xf>
    <xf numFmtId="0" fontId="89" fillId="40" borderId="126" xfId="127" applyFont="1" applyFill="1" applyBorder="1" applyAlignment="1">
      <alignment horizontal="left" vertical="top" wrapText="1"/>
    </xf>
    <xf numFmtId="0" fontId="89" fillId="40" borderId="130" xfId="127" applyFont="1" applyFill="1" applyBorder="1" applyAlignment="1">
      <alignment horizontal="left" vertical="top" wrapText="1"/>
    </xf>
    <xf numFmtId="0" fontId="89" fillId="40" borderId="129" xfId="127" applyFont="1" applyFill="1" applyBorder="1" applyAlignment="1">
      <alignment horizontal="left" vertical="center" wrapText="1"/>
    </xf>
    <xf numFmtId="0" fontId="89" fillId="40" borderId="126" xfId="127" applyFont="1" applyFill="1" applyBorder="1" applyAlignment="1">
      <alignment horizontal="left" vertical="center" wrapText="1"/>
    </xf>
    <xf numFmtId="0" fontId="89" fillId="40" borderId="130" xfId="127" applyFont="1" applyFill="1" applyBorder="1" applyAlignment="1">
      <alignment horizontal="left" vertical="center" wrapText="1"/>
    </xf>
    <xf numFmtId="0" fontId="5" fillId="38" borderId="125" xfId="127" applyFont="1" applyFill="1" applyBorder="1" applyAlignment="1">
      <alignment horizontal="left" vertical="top" wrapText="1"/>
    </xf>
    <xf numFmtId="0" fontId="5" fillId="38" borderId="126" xfId="127" applyFont="1" applyFill="1" applyBorder="1" applyAlignment="1">
      <alignment horizontal="left" vertical="top" wrapText="1"/>
    </xf>
    <xf numFmtId="0" fontId="5" fillId="38" borderId="130" xfId="127" applyFont="1" applyFill="1" applyBorder="1" applyAlignment="1">
      <alignment horizontal="left" vertical="top" wrapText="1"/>
    </xf>
    <xf numFmtId="0" fontId="5" fillId="38" borderId="152" xfId="127" applyFont="1" applyFill="1" applyBorder="1" applyAlignment="1">
      <alignment horizontal="left" vertical="top" wrapText="1"/>
    </xf>
    <xf numFmtId="0" fontId="5" fillId="38" borderId="135" xfId="127" applyFont="1" applyFill="1" applyBorder="1" applyAlignment="1">
      <alignment horizontal="left" vertical="top" wrapText="1"/>
    </xf>
    <xf numFmtId="0" fontId="5" fillId="38" borderId="136" xfId="127" applyFont="1" applyFill="1" applyBorder="1" applyAlignment="1">
      <alignment horizontal="left" vertical="top" wrapText="1"/>
    </xf>
    <xf numFmtId="0" fontId="99" fillId="0" borderId="134" xfId="127" applyFont="1" applyBorder="1" applyAlignment="1">
      <alignment horizontal="left" wrapText="1"/>
    </xf>
    <xf numFmtId="0" fontId="99" fillId="0" borderId="135" xfId="127" applyFont="1" applyBorder="1" applyAlignment="1">
      <alignment horizontal="left" wrapText="1"/>
    </xf>
    <xf numFmtId="0" fontId="99" fillId="0" borderId="136" xfId="127" applyFont="1" applyBorder="1" applyAlignment="1">
      <alignment horizontal="left" wrapText="1"/>
    </xf>
    <xf numFmtId="0" fontId="99" fillId="43" borderId="111" xfId="127" applyFont="1" applyFill="1" applyBorder="1" applyAlignment="1">
      <alignment horizontal="left" vertical="top" wrapText="1"/>
    </xf>
    <xf numFmtId="0" fontId="99" fillId="43" borderId="112" xfId="127" applyFont="1" applyFill="1" applyBorder="1" applyAlignment="1">
      <alignment horizontal="left" vertical="top" wrapText="1"/>
    </xf>
    <xf numFmtId="0" fontId="99" fillId="43" borderId="113" xfId="127" applyFont="1" applyFill="1" applyBorder="1" applyAlignment="1">
      <alignment horizontal="left" vertical="top" wrapText="1"/>
    </xf>
    <xf numFmtId="0" fontId="99" fillId="42" borderId="111" xfId="127" applyFont="1" applyFill="1" applyBorder="1" applyAlignment="1">
      <alignment horizontal="left" vertical="top" wrapText="1"/>
    </xf>
    <xf numFmtId="0" fontId="99" fillId="42" borderId="112" xfId="127" applyFont="1" applyFill="1" applyBorder="1" applyAlignment="1">
      <alignment horizontal="left" vertical="top" wrapText="1"/>
    </xf>
    <xf numFmtId="0" fontId="99" fillId="42" borderId="113" xfId="127" applyFont="1" applyFill="1" applyBorder="1" applyAlignment="1">
      <alignment horizontal="left" vertical="top" wrapText="1"/>
    </xf>
    <xf numFmtId="0" fontId="9" fillId="38" borderId="129" xfId="127" applyFont="1" applyFill="1" applyBorder="1" applyAlignment="1">
      <alignment horizontal="center" vertical="center"/>
    </xf>
    <xf numFmtId="0" fontId="9" fillId="38" borderId="126" xfId="127" applyFont="1" applyFill="1" applyBorder="1" applyAlignment="1">
      <alignment horizontal="center" vertical="center"/>
    </xf>
    <xf numFmtId="0" fontId="9" fillId="38" borderId="130" xfId="127" applyFont="1" applyFill="1" applyBorder="1" applyAlignment="1">
      <alignment horizontal="center" vertical="center"/>
    </xf>
    <xf numFmtId="0" fontId="99" fillId="43" borderId="111" xfId="127" applyFont="1" applyFill="1" applyBorder="1" applyAlignment="1">
      <alignment horizontal="left" vertical="top"/>
    </xf>
    <xf numFmtId="0" fontId="99" fillId="43" borderId="112" xfId="127" applyFont="1" applyFill="1" applyBorder="1" applyAlignment="1">
      <alignment horizontal="left" vertical="top"/>
    </xf>
    <xf numFmtId="0" fontId="99" fillId="43" borderId="113" xfId="127" applyFont="1" applyFill="1" applyBorder="1" applyAlignment="1">
      <alignment horizontal="left" vertical="top"/>
    </xf>
    <xf numFmtId="0" fontId="99" fillId="38" borderId="122" xfId="127" applyFont="1" applyFill="1" applyBorder="1" applyAlignment="1">
      <alignment horizontal="left" wrapText="1"/>
    </xf>
    <xf numFmtId="0" fontId="99" fillId="38" borderId="123" xfId="127" applyFont="1" applyFill="1" applyBorder="1" applyAlignment="1">
      <alignment horizontal="left" wrapText="1"/>
    </xf>
    <xf numFmtId="0" fontId="99" fillId="38" borderId="140" xfId="127" applyFont="1" applyFill="1" applyBorder="1" applyAlignment="1">
      <alignment horizontal="left" wrapText="1"/>
    </xf>
    <xf numFmtId="0" fontId="9" fillId="0" borderId="139" xfId="127" applyFont="1" applyBorder="1" applyAlignment="1">
      <alignment horizontal="left" vertical="top" wrapText="1" indent="1"/>
    </xf>
    <xf numFmtId="0" fontId="9" fillId="0" borderId="123" xfId="127" applyFont="1" applyBorder="1" applyAlignment="1">
      <alignment horizontal="left" vertical="top" wrapText="1" indent="1"/>
    </xf>
    <xf numFmtId="0" fontId="9" fillId="0" borderId="140" xfId="127" applyFont="1" applyBorder="1" applyAlignment="1">
      <alignment horizontal="left" vertical="top" wrapText="1" indent="1"/>
    </xf>
    <xf numFmtId="0" fontId="99" fillId="0" borderId="129" xfId="127" applyFont="1" applyBorder="1" applyAlignment="1">
      <alignment horizontal="left" vertical="center"/>
    </xf>
    <xf numFmtId="0" fontId="99" fillId="0" borderId="126" xfId="127" applyFont="1" applyBorder="1" applyAlignment="1">
      <alignment horizontal="left" vertical="center"/>
    </xf>
    <xf numFmtId="0" fontId="99" fillId="0" borderId="130" xfId="127" applyFont="1" applyBorder="1" applyAlignment="1">
      <alignment horizontal="left" vertical="center"/>
    </xf>
    <xf numFmtId="0" fontId="99" fillId="38" borderId="152" xfId="127" applyFont="1" applyFill="1" applyBorder="1" applyAlignment="1">
      <alignment horizontal="left" vertical="top"/>
    </xf>
    <xf numFmtId="0" fontId="99" fillId="38" borderId="135" xfId="127" applyFont="1" applyFill="1" applyBorder="1" applyAlignment="1">
      <alignment horizontal="left" vertical="top"/>
    </xf>
    <xf numFmtId="0" fontId="99" fillId="38" borderId="136" xfId="127" applyFont="1" applyFill="1" applyBorder="1" applyAlignment="1">
      <alignment horizontal="left" vertical="top"/>
    </xf>
    <xf numFmtId="0" fontId="99" fillId="0" borderId="134" xfId="127" applyFont="1" applyBorder="1" applyAlignment="1">
      <alignment horizontal="left" vertical="center"/>
    </xf>
    <xf numFmtId="0" fontId="99" fillId="0" borderId="135" xfId="127" applyFont="1" applyBorder="1" applyAlignment="1">
      <alignment horizontal="left" vertical="center"/>
    </xf>
    <xf numFmtId="0" fontId="99" fillId="0" borderId="136" xfId="127" applyFont="1" applyBorder="1" applyAlignment="1">
      <alignment horizontal="left" vertical="center"/>
    </xf>
    <xf numFmtId="0" fontId="99" fillId="38" borderId="125" xfId="127" applyFont="1" applyFill="1" applyBorder="1" applyAlignment="1">
      <alignment horizontal="left" vertical="top"/>
    </xf>
    <xf numFmtId="0" fontId="99" fillId="38" borderId="126" xfId="127" applyFont="1" applyFill="1" applyBorder="1" applyAlignment="1">
      <alignment horizontal="left" vertical="top"/>
    </xf>
    <xf numFmtId="0" fontId="99" fillId="38" borderId="130" xfId="127" applyFont="1" applyFill="1" applyBorder="1" applyAlignment="1">
      <alignment horizontal="left" vertical="top"/>
    </xf>
    <xf numFmtId="0" fontId="99" fillId="0" borderId="129" xfId="127" applyFont="1" applyBorder="1" applyAlignment="1">
      <alignment horizontal="left"/>
    </xf>
    <xf numFmtId="0" fontId="99" fillId="0" borderId="126" xfId="127" applyFont="1" applyBorder="1" applyAlignment="1">
      <alignment horizontal="left"/>
    </xf>
    <xf numFmtId="0" fontId="99" fillId="0" borderId="130" xfId="127" applyFont="1" applyBorder="1" applyAlignment="1">
      <alignment horizontal="left"/>
    </xf>
    <xf numFmtId="0" fontId="9" fillId="38" borderId="142" xfId="127" applyFont="1" applyFill="1" applyBorder="1" applyAlignment="1">
      <alignment horizontal="left" vertical="center" wrapText="1"/>
    </xf>
    <xf numFmtId="0" fontId="9" fillId="38" borderId="143" xfId="127" applyFont="1" applyFill="1" applyBorder="1" applyAlignment="1">
      <alignment horizontal="left" vertical="center" wrapText="1"/>
    </xf>
    <xf numFmtId="0" fontId="9" fillId="38" borderId="144" xfId="127" applyFont="1" applyFill="1" applyBorder="1" applyAlignment="1">
      <alignment horizontal="left" vertical="center" wrapText="1"/>
    </xf>
    <xf numFmtId="0" fontId="9" fillId="38" borderId="161" xfId="127" applyFont="1" applyFill="1" applyBorder="1" applyAlignment="1">
      <alignment horizontal="left" vertical="center" wrapText="1"/>
    </xf>
    <xf numFmtId="0" fontId="9" fillId="38" borderId="120" xfId="127" applyFont="1" applyFill="1" applyBorder="1" applyAlignment="1">
      <alignment horizontal="left" vertical="center" wrapText="1"/>
    </xf>
    <xf numFmtId="0" fontId="9" fillId="38" borderId="160" xfId="127" applyFont="1" applyFill="1" applyBorder="1" applyAlignment="1">
      <alignment horizontal="left" vertical="center" wrapText="1"/>
    </xf>
    <xf numFmtId="0" fontId="9" fillId="38" borderId="142" xfId="127" applyFont="1" applyFill="1" applyBorder="1" applyAlignment="1">
      <alignment horizontal="center" vertical="center" wrapText="1"/>
    </xf>
    <xf numFmtId="0" fontId="9" fillId="38" borderId="143" xfId="127" applyFont="1" applyFill="1" applyBorder="1" applyAlignment="1">
      <alignment horizontal="center" vertical="center" wrapText="1"/>
    </xf>
    <xf numFmtId="0" fontId="9" fillId="38" borderId="144" xfId="127" applyFont="1" applyFill="1" applyBorder="1" applyAlignment="1">
      <alignment horizontal="center" vertical="center" wrapText="1"/>
    </xf>
    <xf numFmtId="0" fontId="9" fillId="38" borderId="161" xfId="127" applyFont="1" applyFill="1" applyBorder="1" applyAlignment="1">
      <alignment horizontal="center" vertical="center" wrapText="1"/>
    </xf>
    <xf numFmtId="0" fontId="9" fillId="38" borderId="120" xfId="127" applyFont="1" applyFill="1" applyBorder="1" applyAlignment="1">
      <alignment horizontal="center" vertical="center" wrapText="1"/>
    </xf>
    <xf numFmtId="0" fontId="9" fillId="38" borderId="160" xfId="127" applyFont="1" applyFill="1" applyBorder="1" applyAlignment="1">
      <alignment horizontal="center" vertical="center" wrapText="1"/>
    </xf>
    <xf numFmtId="0" fontId="9" fillId="38" borderId="129" xfId="127" applyFont="1" applyFill="1" applyBorder="1" applyAlignment="1">
      <alignment horizontal="left" vertical="top" wrapText="1"/>
    </xf>
    <xf numFmtId="0" fontId="99" fillId="38" borderId="114" xfId="127" applyFont="1" applyFill="1" applyBorder="1" applyAlignment="1">
      <alignment horizontal="left" vertical="top"/>
    </xf>
    <xf numFmtId="0" fontId="99" fillId="38" borderId="115" xfId="127" applyFont="1" applyFill="1" applyBorder="1" applyAlignment="1">
      <alignment horizontal="left" vertical="top"/>
    </xf>
    <xf numFmtId="0" fontId="99" fillId="38" borderId="157" xfId="127" applyFont="1" applyFill="1" applyBorder="1" applyAlignment="1">
      <alignment horizontal="left" vertical="top"/>
    </xf>
    <xf numFmtId="0" fontId="99" fillId="38" borderId="117" xfId="127" applyFont="1" applyFill="1" applyBorder="1" applyAlignment="1">
      <alignment horizontal="left" vertical="top"/>
    </xf>
    <xf numFmtId="0" fontId="99" fillId="38" borderId="0" xfId="127" applyFont="1" applyFill="1" applyAlignment="1">
      <alignment horizontal="left" vertical="top"/>
    </xf>
    <xf numFmtId="0" fontId="99" fillId="38" borderId="147" xfId="127" applyFont="1" applyFill="1" applyBorder="1" applyAlignment="1">
      <alignment horizontal="left" vertical="top"/>
    </xf>
    <xf numFmtId="0" fontId="99" fillId="38" borderId="119" xfId="127" applyFont="1" applyFill="1" applyBorder="1" applyAlignment="1">
      <alignment horizontal="left" vertical="top"/>
    </xf>
    <xf numFmtId="0" fontId="99" fillId="38" borderId="120" xfId="127" applyFont="1" applyFill="1" applyBorder="1" applyAlignment="1">
      <alignment horizontal="left" vertical="top"/>
    </xf>
    <xf numFmtId="0" fontId="99" fillId="38" borderId="160" xfId="127" applyFont="1" applyFill="1" applyBorder="1" applyAlignment="1">
      <alignment horizontal="left" vertical="top"/>
    </xf>
    <xf numFmtId="0" fontId="9" fillId="38" borderId="139" xfId="127" applyFont="1" applyFill="1" applyBorder="1" applyAlignment="1">
      <alignment horizontal="center" vertical="top" wrapText="1"/>
    </xf>
    <xf numFmtId="0" fontId="9" fillId="38" borderId="123" xfId="127" applyFont="1" applyFill="1" applyBorder="1" applyAlignment="1">
      <alignment horizontal="center" vertical="top" wrapText="1"/>
    </xf>
    <xf numFmtId="0" fontId="9" fillId="38" borderId="140" xfId="127" applyFont="1" applyFill="1" applyBorder="1" applyAlignment="1">
      <alignment horizontal="center" vertical="top" wrapText="1"/>
    </xf>
    <xf numFmtId="0" fontId="9" fillId="38" borderId="139" xfId="127" applyFont="1" applyFill="1" applyBorder="1" applyAlignment="1">
      <alignment horizontal="left" vertical="top" wrapText="1"/>
    </xf>
    <xf numFmtId="0" fontId="99" fillId="0" borderId="159" xfId="127" applyFont="1" applyBorder="1" applyAlignment="1">
      <alignment horizontal="left" vertical="top"/>
    </xf>
    <xf numFmtId="0" fontId="99" fillId="0" borderId="165" xfId="127" applyFont="1" applyBorder="1" applyAlignment="1">
      <alignment horizontal="left" vertical="top"/>
    </xf>
    <xf numFmtId="0" fontId="99" fillId="0" borderId="162" xfId="127" applyFont="1" applyBorder="1" applyAlignment="1">
      <alignment horizontal="left" vertical="top"/>
    </xf>
    <xf numFmtId="0" fontId="9" fillId="38" borderId="152" xfId="127" applyFont="1" applyFill="1" applyBorder="1" applyAlignment="1">
      <alignment horizontal="left" vertical="top"/>
    </xf>
    <xf numFmtId="0" fontId="9" fillId="38" borderId="135" xfId="127" applyFont="1" applyFill="1" applyBorder="1" applyAlignment="1">
      <alignment horizontal="left" vertical="top"/>
    </xf>
    <xf numFmtId="0" fontId="9" fillId="38" borderId="136" xfId="127" applyFont="1" applyFill="1" applyBorder="1" applyAlignment="1">
      <alignment horizontal="left" vertical="top"/>
    </xf>
    <xf numFmtId="0" fontId="9" fillId="38" borderId="134" xfId="127" applyFont="1" applyFill="1" applyBorder="1" applyAlignment="1">
      <alignment horizontal="center" vertical="center"/>
    </xf>
    <xf numFmtId="0" fontId="9" fillId="38" borderId="135" xfId="127" applyFont="1" applyFill="1" applyBorder="1" applyAlignment="1">
      <alignment horizontal="center" vertical="center"/>
    </xf>
    <xf numFmtId="0" fontId="9" fillId="38" borderId="136" xfId="127" applyFont="1" applyFill="1" applyBorder="1" applyAlignment="1">
      <alignment horizontal="center" vertical="center"/>
    </xf>
    <xf numFmtId="0" fontId="9" fillId="38" borderId="125" xfId="127" applyFont="1" applyFill="1" applyBorder="1" applyAlignment="1">
      <alignment horizontal="left" vertical="top"/>
    </xf>
    <xf numFmtId="0" fontId="9" fillId="38" borderId="126" xfId="127" applyFont="1" applyFill="1" applyBorder="1" applyAlignment="1">
      <alignment horizontal="left" vertical="top"/>
    </xf>
    <xf numFmtId="0" fontId="9" fillId="38" borderId="130" xfId="127" applyFont="1" applyFill="1" applyBorder="1" applyAlignment="1">
      <alignment horizontal="left" vertical="top"/>
    </xf>
    <xf numFmtId="0" fontId="102" fillId="38" borderId="129" xfId="127" applyFont="1" applyFill="1" applyBorder="1" applyAlignment="1">
      <alignment horizontal="center" vertical="top" wrapText="1"/>
    </xf>
    <xf numFmtId="0" fontId="102" fillId="38" borderId="126" xfId="127" applyFont="1" applyFill="1" applyBorder="1" applyAlignment="1">
      <alignment horizontal="center" vertical="top" wrapText="1"/>
    </xf>
    <xf numFmtId="0" fontId="102" fillId="38" borderId="130" xfId="127" applyFont="1" applyFill="1" applyBorder="1" applyAlignment="1">
      <alignment horizontal="center" vertical="top" wrapText="1"/>
    </xf>
    <xf numFmtId="0" fontId="92" fillId="38" borderId="129" xfId="127" applyFont="1" applyFill="1" applyBorder="1" applyAlignment="1">
      <alignment horizontal="center" vertical="top" wrapText="1"/>
    </xf>
    <xf numFmtId="0" fontId="92" fillId="38" borderId="126" xfId="127" applyFont="1" applyFill="1" applyBorder="1" applyAlignment="1">
      <alignment horizontal="center" vertical="top" wrapText="1"/>
    </xf>
    <xf numFmtId="0" fontId="92" fillId="38" borderId="130" xfId="127" applyFont="1" applyFill="1" applyBorder="1" applyAlignment="1">
      <alignment horizontal="center" vertical="top" wrapText="1"/>
    </xf>
    <xf numFmtId="0" fontId="103" fillId="43" borderId="111" xfId="127" applyFont="1" applyFill="1" applyBorder="1" applyAlignment="1">
      <alignment horizontal="left" vertical="top" wrapText="1"/>
    </xf>
    <xf numFmtId="0" fontId="103" fillId="43" borderId="112" xfId="127" applyFont="1" applyFill="1" applyBorder="1" applyAlignment="1">
      <alignment horizontal="left" vertical="top" wrapText="1"/>
    </xf>
    <xf numFmtId="0" fontId="103" fillId="43" borderId="113" xfId="127" applyFont="1" applyFill="1" applyBorder="1" applyAlignment="1">
      <alignment horizontal="left" vertical="top" wrapText="1"/>
    </xf>
    <xf numFmtId="0" fontId="103" fillId="42" borderId="111" xfId="127" applyFont="1" applyFill="1" applyBorder="1" applyAlignment="1">
      <alignment horizontal="left" vertical="top" wrapText="1"/>
    </xf>
    <xf numFmtId="0" fontId="103" fillId="42" borderId="112" xfId="127" applyFont="1" applyFill="1" applyBorder="1" applyAlignment="1">
      <alignment horizontal="left" vertical="top" wrapText="1"/>
    </xf>
    <xf numFmtId="0" fontId="103" fillId="42" borderId="113" xfId="127" applyFont="1" applyFill="1" applyBorder="1" applyAlignment="1">
      <alignment horizontal="left" vertical="top" wrapText="1"/>
    </xf>
    <xf numFmtId="0" fontId="99" fillId="38" borderId="114" xfId="127" applyFont="1" applyFill="1" applyBorder="1" applyAlignment="1">
      <alignment horizontal="left" vertical="top" wrapText="1"/>
    </xf>
    <xf numFmtId="0" fontId="99" fillId="38" borderId="115" xfId="127" applyFont="1" applyFill="1" applyBorder="1" applyAlignment="1">
      <alignment horizontal="left" vertical="top" wrapText="1"/>
    </xf>
    <xf numFmtId="0" fontId="99" fillId="38" borderId="157" xfId="127" applyFont="1" applyFill="1" applyBorder="1" applyAlignment="1">
      <alignment horizontal="left" vertical="top" wrapText="1"/>
    </xf>
    <xf numFmtId="0" fontId="99" fillId="38" borderId="117" xfId="127" applyFont="1" applyFill="1" applyBorder="1" applyAlignment="1">
      <alignment horizontal="left" vertical="top" wrapText="1"/>
    </xf>
    <xf numFmtId="0" fontId="99" fillId="38" borderId="0" xfId="127" applyFont="1" applyFill="1" applyAlignment="1">
      <alignment horizontal="left" vertical="top" wrapText="1"/>
    </xf>
    <xf numFmtId="0" fontId="99" fillId="38" borderId="147" xfId="127" applyFont="1" applyFill="1" applyBorder="1" applyAlignment="1">
      <alignment horizontal="left" vertical="top" wrapText="1"/>
    </xf>
    <xf numFmtId="0" fontId="99" fillId="38" borderId="119" xfId="127" applyFont="1" applyFill="1" applyBorder="1" applyAlignment="1">
      <alignment horizontal="left" vertical="top" wrapText="1"/>
    </xf>
    <xf numFmtId="0" fontId="99" fillId="38" borderId="120" xfId="127" applyFont="1" applyFill="1" applyBorder="1" applyAlignment="1">
      <alignment horizontal="left" vertical="top" wrapText="1"/>
    </xf>
    <xf numFmtId="0" fontId="99" fillId="38" borderId="160" xfId="127" applyFont="1" applyFill="1" applyBorder="1" applyAlignment="1">
      <alignment horizontal="left" vertical="top" wrapText="1"/>
    </xf>
    <xf numFmtId="0" fontId="9" fillId="38" borderId="158" xfId="127" applyFont="1" applyFill="1" applyBorder="1" applyAlignment="1">
      <alignment horizontal="center" vertical="top" wrapText="1"/>
    </xf>
    <xf numFmtId="0" fontId="9" fillId="38" borderId="115" xfId="127" applyFont="1" applyFill="1" applyBorder="1" applyAlignment="1">
      <alignment horizontal="center" vertical="top" wrapText="1"/>
    </xf>
    <xf numFmtId="0" fontId="9" fillId="38" borderId="157" xfId="127" applyFont="1" applyFill="1" applyBorder="1" applyAlignment="1">
      <alignment horizontal="center" vertical="top" wrapText="1"/>
    </xf>
    <xf numFmtId="0" fontId="9" fillId="38" borderId="146" xfId="127" applyFont="1" applyFill="1" applyBorder="1" applyAlignment="1">
      <alignment horizontal="center" vertical="top" wrapText="1"/>
    </xf>
    <xf numFmtId="0" fontId="9" fillId="38" borderId="0" xfId="127" applyFont="1" applyFill="1" applyAlignment="1">
      <alignment horizontal="center" vertical="top" wrapText="1"/>
    </xf>
    <xf numFmtId="0" fontId="9" fillId="38" borderId="147" xfId="127" applyFont="1" applyFill="1" applyBorder="1" applyAlignment="1">
      <alignment horizontal="center" vertical="top" wrapText="1"/>
    </xf>
    <xf numFmtId="0" fontId="9" fillId="38" borderId="161" xfId="127" applyFont="1" applyFill="1" applyBorder="1" applyAlignment="1">
      <alignment horizontal="center" vertical="top" wrapText="1"/>
    </xf>
    <xf numFmtId="0" fontId="9" fillId="38" borderId="120" xfId="127" applyFont="1" applyFill="1" applyBorder="1" applyAlignment="1">
      <alignment horizontal="center" vertical="top" wrapText="1"/>
    </xf>
    <xf numFmtId="0" fontId="9" fillId="38" borderId="160" xfId="127" applyFont="1" applyFill="1" applyBorder="1" applyAlignment="1">
      <alignment horizontal="center" vertical="top" wrapText="1"/>
    </xf>
    <xf numFmtId="0" fontId="99" fillId="0" borderId="159" xfId="127" applyFont="1" applyBorder="1" applyAlignment="1">
      <alignment horizontal="left" vertical="top" wrapText="1"/>
    </xf>
    <xf numFmtId="0" fontId="99" fillId="0" borderId="165" xfId="127" applyFont="1" applyBorder="1" applyAlignment="1">
      <alignment horizontal="left" vertical="top" wrapText="1"/>
    </xf>
    <xf numFmtId="0" fontId="99" fillId="0" borderId="162" xfId="127" applyFont="1" applyBorder="1" applyAlignment="1">
      <alignment horizontal="left" vertical="top" wrapText="1"/>
    </xf>
    <xf numFmtId="0" fontId="92" fillId="38" borderId="129" xfId="127" applyFont="1" applyFill="1" applyBorder="1" applyAlignment="1">
      <alignment horizontal="left" vertical="top" wrapText="1"/>
    </xf>
    <xf numFmtId="0" fontId="92" fillId="38" borderId="126" xfId="127" applyFont="1" applyFill="1" applyBorder="1" applyAlignment="1">
      <alignment horizontal="left" vertical="top" wrapText="1"/>
    </xf>
    <xf numFmtId="0" fontId="92" fillId="38" borderId="130" xfId="127" applyFont="1" applyFill="1" applyBorder="1" applyAlignment="1">
      <alignment horizontal="left" vertical="top" wrapText="1"/>
    </xf>
    <xf numFmtId="0" fontId="92" fillId="38" borderId="142" xfId="127" applyFont="1" applyFill="1" applyBorder="1" applyAlignment="1">
      <alignment horizontal="left" vertical="center" wrapText="1"/>
    </xf>
    <xf numFmtId="0" fontId="92" fillId="38" borderId="143" xfId="127" applyFont="1" applyFill="1" applyBorder="1" applyAlignment="1">
      <alignment horizontal="left" vertical="center" wrapText="1"/>
    </xf>
    <xf numFmtId="0" fontId="92" fillId="38" borderId="144" xfId="127" applyFont="1" applyFill="1" applyBorder="1" applyAlignment="1">
      <alignment horizontal="left" vertical="center" wrapText="1"/>
    </xf>
    <xf numFmtId="0" fontId="92" fillId="38" borderId="161" xfId="127" applyFont="1" applyFill="1" applyBorder="1" applyAlignment="1">
      <alignment horizontal="left" vertical="center" wrapText="1"/>
    </xf>
    <xf numFmtId="0" fontId="92" fillId="38" borderId="120" xfId="127" applyFont="1" applyFill="1" applyBorder="1" applyAlignment="1">
      <alignment horizontal="left" vertical="center" wrapText="1"/>
    </xf>
    <xf numFmtId="0" fontId="92" fillId="38" borderId="160" xfId="127" applyFont="1" applyFill="1" applyBorder="1" applyAlignment="1">
      <alignment horizontal="left" vertical="center" wrapText="1"/>
    </xf>
    <xf numFmtId="0" fontId="91" fillId="38" borderId="125" xfId="127" applyFont="1" applyFill="1" applyBorder="1" applyAlignment="1">
      <alignment horizontal="left" vertical="top" wrapText="1"/>
    </xf>
    <xf numFmtId="0" fontId="91" fillId="38" borderId="126" xfId="127" applyFont="1" applyFill="1" applyBorder="1" applyAlignment="1">
      <alignment horizontal="left" vertical="top" wrapText="1"/>
    </xf>
    <xf numFmtId="0" fontId="91" fillId="38" borderId="130" xfId="127" applyFont="1" applyFill="1" applyBorder="1" applyAlignment="1">
      <alignment horizontal="left" vertical="top" wrapText="1"/>
    </xf>
    <xf numFmtId="0" fontId="103" fillId="0" borderId="129" xfId="127" applyFont="1" applyBorder="1" applyAlignment="1">
      <alignment horizontal="left" wrapText="1"/>
    </xf>
    <xf numFmtId="0" fontId="103" fillId="0" borderId="126" xfId="127" applyFont="1" applyBorder="1" applyAlignment="1">
      <alignment horizontal="left" wrapText="1"/>
    </xf>
    <xf numFmtId="0" fontId="103" fillId="0" borderId="130" xfId="127" applyFont="1" applyBorder="1" applyAlignment="1">
      <alignment horizontal="left" wrapText="1"/>
    </xf>
    <xf numFmtId="0" fontId="91" fillId="38" borderId="152" xfId="127" applyFont="1" applyFill="1" applyBorder="1" applyAlignment="1">
      <alignment horizontal="left" vertical="top" wrapText="1"/>
    </xf>
    <xf numFmtId="0" fontId="91" fillId="38" borderId="135" xfId="127" applyFont="1" applyFill="1" applyBorder="1" applyAlignment="1">
      <alignment horizontal="left" vertical="top" wrapText="1"/>
    </xf>
    <xf numFmtId="0" fontId="91" fillId="38" borderId="136" xfId="127" applyFont="1" applyFill="1" applyBorder="1" applyAlignment="1">
      <alignment horizontal="left" vertical="top" wrapText="1"/>
    </xf>
    <xf numFmtId="0" fontId="103" fillId="0" borderId="134" xfId="127" applyFont="1" applyBorder="1" applyAlignment="1">
      <alignment horizontal="left" wrapText="1"/>
    </xf>
    <xf numFmtId="0" fontId="103" fillId="0" borderId="135" xfId="127" applyFont="1" applyBorder="1" applyAlignment="1">
      <alignment horizontal="left" wrapText="1"/>
    </xf>
    <xf numFmtId="0" fontId="103" fillId="0" borderId="136" xfId="127" applyFont="1" applyBorder="1" applyAlignment="1">
      <alignment horizontal="left" wrapText="1"/>
    </xf>
    <xf numFmtId="0" fontId="43" fillId="38" borderId="125" xfId="127" applyFont="1" applyFill="1" applyBorder="1" applyAlignment="1">
      <alignment horizontal="left" vertical="top" wrapText="1"/>
    </xf>
    <xf numFmtId="0" fontId="43" fillId="38" borderId="126" xfId="127" applyFont="1" applyFill="1" applyBorder="1" applyAlignment="1">
      <alignment horizontal="left" vertical="top" wrapText="1"/>
    </xf>
    <xf numFmtId="0" fontId="43" fillId="38" borderId="130" xfId="127" applyFont="1" applyFill="1" applyBorder="1" applyAlignment="1">
      <alignment horizontal="left" vertical="top" wrapText="1"/>
    </xf>
    <xf numFmtId="0" fontId="43" fillId="38" borderId="122" xfId="127" applyFont="1" applyFill="1" applyBorder="1" applyAlignment="1">
      <alignment horizontal="left" vertical="top" wrapText="1"/>
    </xf>
    <xf numFmtId="0" fontId="43" fillId="38" borderId="123" xfId="127" applyFont="1" applyFill="1" applyBorder="1" applyAlignment="1">
      <alignment horizontal="left" vertical="top" wrapText="1"/>
    </xf>
    <xf numFmtId="0" fontId="43" fillId="38" borderId="140" xfId="127" applyFont="1" applyFill="1" applyBorder="1" applyAlignment="1">
      <alignment horizontal="left" vertical="top" wrapText="1"/>
    </xf>
    <xf numFmtId="0" fontId="103" fillId="0" borderId="139" xfId="127" applyFont="1" applyBorder="1" applyAlignment="1">
      <alignment horizontal="left" wrapText="1"/>
    </xf>
    <xf numFmtId="0" fontId="103" fillId="0" borderId="123" xfId="127" applyFont="1" applyBorder="1" applyAlignment="1">
      <alignment horizontal="left" wrapText="1"/>
    </xf>
    <xf numFmtId="0" fontId="103" fillId="0" borderId="140" xfId="127" applyFont="1" applyBorder="1" applyAlignment="1">
      <alignment horizontal="left" wrapText="1"/>
    </xf>
    <xf numFmtId="0" fontId="91" fillId="40" borderId="125" xfId="127" applyFont="1" applyFill="1" applyBorder="1" applyAlignment="1">
      <alignment horizontal="center" vertical="top" wrapText="1"/>
    </xf>
    <xf numFmtId="0" fontId="91" fillId="40" borderId="126" xfId="127" applyFont="1" applyFill="1" applyBorder="1" applyAlignment="1">
      <alignment horizontal="center" vertical="top" wrapText="1"/>
    </xf>
    <xf numFmtId="0" fontId="91" fillId="40" borderId="127" xfId="127" applyFont="1" applyFill="1" applyBorder="1" applyAlignment="1">
      <alignment horizontal="center" vertical="top" wrapText="1"/>
    </xf>
    <xf numFmtId="0" fontId="99" fillId="38" borderId="152" xfId="127" applyFont="1" applyFill="1" applyBorder="1" applyAlignment="1">
      <alignment vertical="top"/>
    </xf>
    <xf numFmtId="0" fontId="99" fillId="38" borderId="135" xfId="127" applyFont="1" applyFill="1" applyBorder="1" applyAlignment="1">
      <alignment vertical="top"/>
    </xf>
    <xf numFmtId="0" fontId="99" fillId="38" borderId="136" xfId="127" applyFont="1" applyFill="1" applyBorder="1" applyAlignment="1">
      <alignment vertical="top"/>
    </xf>
    <xf numFmtId="0" fontId="99" fillId="0" borderId="134" xfId="127" applyFont="1" applyBorder="1" applyAlignment="1">
      <alignment horizontal="left" vertical="center" wrapText="1"/>
    </xf>
    <xf numFmtId="0" fontId="99" fillId="0" borderId="135" xfId="127" applyFont="1" applyBorder="1" applyAlignment="1">
      <alignment horizontal="left" vertical="center" wrapText="1"/>
    </xf>
    <xf numFmtId="0" fontId="99" fillId="0" borderId="136" xfId="127" applyFont="1" applyBorder="1" applyAlignment="1">
      <alignment horizontal="left" vertical="center" wrapText="1"/>
    </xf>
    <xf numFmtId="0" fontId="99" fillId="38" borderId="125" xfId="127" applyFont="1" applyFill="1" applyBorder="1" applyAlignment="1">
      <alignment vertical="top"/>
    </xf>
    <xf numFmtId="0" fontId="99" fillId="38" borderId="126" xfId="127" applyFont="1" applyFill="1" applyBorder="1" applyAlignment="1">
      <alignment vertical="top"/>
    </xf>
    <xf numFmtId="0" fontId="99" fillId="38" borderId="130" xfId="127" applyFont="1" applyFill="1" applyBorder="1" applyAlignment="1">
      <alignment vertical="top"/>
    </xf>
    <xf numFmtId="0" fontId="9" fillId="38" borderId="125" xfId="127" applyFont="1" applyFill="1" applyBorder="1" applyAlignment="1">
      <alignment vertical="top"/>
    </xf>
    <xf numFmtId="0" fontId="9" fillId="38" borderId="126" xfId="127" applyFont="1" applyFill="1" applyBorder="1" applyAlignment="1">
      <alignment vertical="top"/>
    </xf>
    <xf numFmtId="0" fontId="9" fillId="38" borderId="130" xfId="127" applyFont="1" applyFill="1" applyBorder="1" applyAlignment="1">
      <alignment vertical="top"/>
    </xf>
    <xf numFmtId="0" fontId="9" fillId="38" borderId="142" xfId="127" applyFont="1" applyFill="1" applyBorder="1" applyAlignment="1">
      <alignment horizontal="center" vertical="center"/>
    </xf>
    <xf numFmtId="0" fontId="9" fillId="38" borderId="143" xfId="127" applyFont="1" applyFill="1" applyBorder="1" applyAlignment="1">
      <alignment horizontal="center" vertical="center"/>
    </xf>
    <xf numFmtId="0" fontId="9" fillId="38" borderId="129" xfId="127" applyFont="1" applyFill="1" applyBorder="1" applyAlignment="1">
      <alignment horizontal="left" vertical="top" wrapText="1" indent="4"/>
    </xf>
    <xf numFmtId="0" fontId="9" fillId="38" borderId="126" xfId="127" applyFont="1" applyFill="1" applyBorder="1" applyAlignment="1">
      <alignment horizontal="left" vertical="top" wrapText="1" indent="4"/>
    </xf>
    <xf numFmtId="0" fontId="9" fillId="38" borderId="130" xfId="127" applyFont="1" applyFill="1" applyBorder="1" applyAlignment="1">
      <alignment horizontal="left" vertical="top" wrapText="1" indent="4"/>
    </xf>
    <xf numFmtId="0" fontId="9" fillId="38" borderId="142" xfId="127" applyFont="1" applyFill="1" applyBorder="1" applyAlignment="1">
      <alignment horizontal="left" vertical="center" wrapText="1" indent="1"/>
    </xf>
    <xf numFmtId="0" fontId="9" fillId="38" borderId="143" xfId="127" applyFont="1" applyFill="1" applyBorder="1" applyAlignment="1">
      <alignment horizontal="left" vertical="center" wrapText="1" indent="1"/>
    </xf>
    <xf numFmtId="0" fontId="9" fillId="38" borderId="144" xfId="127" applyFont="1" applyFill="1" applyBorder="1" applyAlignment="1">
      <alignment horizontal="left" vertical="center" wrapText="1" indent="1"/>
    </xf>
    <xf numFmtId="0" fontId="9" fillId="38" borderId="161" xfId="127" applyFont="1" applyFill="1" applyBorder="1" applyAlignment="1">
      <alignment horizontal="left" vertical="center" wrapText="1" indent="1"/>
    </xf>
    <xf numFmtId="0" fontId="9" fillId="38" borderId="120" xfId="127" applyFont="1" applyFill="1" applyBorder="1" applyAlignment="1">
      <alignment horizontal="left" vertical="center" wrapText="1" indent="1"/>
    </xf>
    <xf numFmtId="0" fontId="9" fillId="38" borderId="160" xfId="127" applyFont="1" applyFill="1" applyBorder="1" applyAlignment="1">
      <alignment horizontal="left" vertical="center" wrapText="1" indent="1"/>
    </xf>
    <xf numFmtId="0" fontId="9" fillId="38" borderId="129" xfId="127" applyFont="1" applyFill="1" applyBorder="1" applyAlignment="1">
      <alignment horizontal="left" vertical="top" wrapText="1" indent="1"/>
    </xf>
    <xf numFmtId="0" fontId="9" fillId="38" borderId="126" xfId="127" applyFont="1" applyFill="1" applyBorder="1" applyAlignment="1">
      <alignment horizontal="left" vertical="top" wrapText="1" indent="1"/>
    </xf>
    <xf numFmtId="0" fontId="9" fillId="38" borderId="130" xfId="127" applyFont="1" applyFill="1" applyBorder="1" applyAlignment="1">
      <alignment horizontal="left" vertical="top" wrapText="1" indent="1"/>
    </xf>
    <xf numFmtId="0" fontId="102" fillId="38" borderId="115" xfId="127" applyFont="1" applyFill="1" applyBorder="1" applyAlignment="1">
      <alignment horizontal="left" vertical="top" wrapText="1"/>
    </xf>
    <xf numFmtId="0" fontId="102" fillId="38" borderId="157" xfId="127" applyFont="1" applyFill="1" applyBorder="1" applyAlignment="1">
      <alignment horizontal="left" vertical="top" wrapText="1"/>
    </xf>
    <xf numFmtId="0" fontId="102" fillId="38" borderId="117" xfId="127" applyFont="1" applyFill="1" applyBorder="1" applyAlignment="1">
      <alignment horizontal="left" vertical="top" wrapText="1"/>
    </xf>
    <xf numFmtId="0" fontId="102" fillId="38" borderId="0" xfId="127" applyFont="1" applyFill="1" applyAlignment="1">
      <alignment horizontal="left" vertical="top" wrapText="1"/>
    </xf>
    <xf numFmtId="0" fontId="102" fillId="38" borderId="147" xfId="127" applyFont="1" applyFill="1" applyBorder="1" applyAlignment="1">
      <alignment horizontal="left" vertical="top" wrapText="1"/>
    </xf>
    <xf numFmtId="0" fontId="102" fillId="38" borderId="119" xfId="127" applyFont="1" applyFill="1" applyBorder="1" applyAlignment="1">
      <alignment horizontal="left" vertical="top" wrapText="1"/>
    </xf>
    <xf numFmtId="0" fontId="102" fillId="38" borderId="120" xfId="127" applyFont="1" applyFill="1" applyBorder="1" applyAlignment="1">
      <alignment horizontal="left" vertical="top" wrapText="1"/>
    </xf>
    <xf numFmtId="0" fontId="102" fillId="38" borderId="160" xfId="127" applyFont="1" applyFill="1" applyBorder="1" applyAlignment="1">
      <alignment horizontal="left" vertical="top" wrapText="1"/>
    </xf>
    <xf numFmtId="0" fontId="9" fillId="38" borderId="139" xfId="127" applyFont="1" applyFill="1" applyBorder="1" applyAlignment="1">
      <alignment horizontal="left" vertical="top" wrapText="1" indent="5"/>
    </xf>
    <xf numFmtId="0" fontId="9" fillId="38" borderId="123" xfId="127" applyFont="1" applyFill="1" applyBorder="1" applyAlignment="1">
      <alignment horizontal="left" vertical="top" wrapText="1" indent="5"/>
    </xf>
    <xf numFmtId="0" fontId="9" fillId="38" borderId="140" xfId="127" applyFont="1" applyFill="1" applyBorder="1" applyAlignment="1">
      <alignment horizontal="left" vertical="top" wrapText="1" indent="5"/>
    </xf>
    <xf numFmtId="0" fontId="9" fillId="38" borderId="129" xfId="127" applyFont="1" applyFill="1" applyBorder="1" applyAlignment="1">
      <alignment horizontal="left" vertical="top" wrapText="1" indent="3"/>
    </xf>
    <xf numFmtId="0" fontId="9" fillId="38" borderId="126" xfId="127" applyFont="1" applyFill="1" applyBorder="1" applyAlignment="1">
      <alignment horizontal="left" vertical="top" wrapText="1" indent="3"/>
    </xf>
    <xf numFmtId="0" fontId="9" fillId="38" borderId="130" xfId="127" applyFont="1" applyFill="1" applyBorder="1" applyAlignment="1">
      <alignment horizontal="left" vertical="top" wrapText="1" indent="3"/>
    </xf>
    <xf numFmtId="1" fontId="101" fillId="38" borderId="129" xfId="127" applyNumberFormat="1" applyFont="1" applyFill="1" applyBorder="1" applyAlignment="1">
      <alignment horizontal="center" vertical="center" shrinkToFit="1"/>
    </xf>
    <xf numFmtId="1" fontId="101" fillId="38" borderId="126" xfId="127" applyNumberFormat="1" applyFont="1" applyFill="1" applyBorder="1" applyAlignment="1">
      <alignment horizontal="center" vertical="center" shrinkToFit="1"/>
    </xf>
    <xf numFmtId="1" fontId="101" fillId="38" borderId="130" xfId="127" applyNumberFormat="1" applyFont="1" applyFill="1" applyBorder="1" applyAlignment="1">
      <alignment horizontal="center" vertical="center" shrinkToFit="1"/>
    </xf>
    <xf numFmtId="0" fontId="90" fillId="38" borderId="129" xfId="127" applyFont="1" applyFill="1" applyBorder="1" applyAlignment="1">
      <alignment horizontal="center" vertical="top" wrapText="1"/>
    </xf>
    <xf numFmtId="0" fontId="90" fillId="38" borderId="126" xfId="127" applyFont="1" applyFill="1" applyBorder="1" applyAlignment="1">
      <alignment horizontal="center" vertical="top" wrapText="1"/>
    </xf>
    <xf numFmtId="0" fontId="90" fillId="38" borderId="130" xfId="127" applyFont="1" applyFill="1" applyBorder="1" applyAlignment="1">
      <alignment horizontal="center" vertical="top" wrapText="1"/>
    </xf>
    <xf numFmtId="0" fontId="9" fillId="38" borderId="158" xfId="127" applyFont="1" applyFill="1" applyBorder="1" applyAlignment="1">
      <alignment horizontal="center" vertical="top"/>
    </xf>
    <xf numFmtId="0" fontId="9" fillId="38" borderId="115" xfId="127" applyFont="1" applyFill="1" applyBorder="1" applyAlignment="1">
      <alignment horizontal="center" vertical="top"/>
    </xf>
    <xf numFmtId="0" fontId="9" fillId="38" borderId="157" xfId="127" applyFont="1" applyFill="1" applyBorder="1" applyAlignment="1">
      <alignment horizontal="center" vertical="top"/>
    </xf>
    <xf numFmtId="0" fontId="9" fillId="38" borderId="146" xfId="127" applyFont="1" applyFill="1" applyBorder="1" applyAlignment="1">
      <alignment horizontal="center" vertical="top"/>
    </xf>
    <xf numFmtId="0" fontId="9" fillId="38" borderId="0" xfId="127" applyFont="1" applyFill="1" applyAlignment="1">
      <alignment horizontal="center" vertical="top"/>
    </xf>
    <xf numFmtId="0" fontId="9" fillId="38" borderId="147" xfId="127" applyFont="1" applyFill="1" applyBorder="1" applyAlignment="1">
      <alignment horizontal="center" vertical="top"/>
    </xf>
    <xf numFmtId="0" fontId="9" fillId="38" borderId="161" xfId="127" applyFont="1" applyFill="1" applyBorder="1" applyAlignment="1">
      <alignment horizontal="center" vertical="top"/>
    </xf>
    <xf numFmtId="0" fontId="9" fillId="38" borderId="120" xfId="127" applyFont="1" applyFill="1" applyBorder="1" applyAlignment="1">
      <alignment horizontal="center" vertical="top"/>
    </xf>
    <xf numFmtId="0" fontId="9" fillId="38" borderId="160" xfId="127" applyFont="1" applyFill="1" applyBorder="1" applyAlignment="1">
      <alignment horizontal="center" vertical="top"/>
    </xf>
    <xf numFmtId="0" fontId="90" fillId="38" borderId="139" xfId="127" applyFont="1" applyFill="1" applyBorder="1" applyAlignment="1">
      <alignment horizontal="center" vertical="top" wrapText="1"/>
    </xf>
    <xf numFmtId="0" fontId="90" fillId="38" borderId="123" xfId="127" applyFont="1" applyFill="1" applyBorder="1" applyAlignment="1">
      <alignment horizontal="center" vertical="top" wrapText="1"/>
    </xf>
    <xf numFmtId="0" fontId="90" fillId="38" borderId="140" xfId="127" applyFont="1" applyFill="1" applyBorder="1" applyAlignment="1">
      <alignment horizontal="center" vertical="top" wrapText="1"/>
    </xf>
    <xf numFmtId="0" fontId="90" fillId="38" borderId="158" xfId="127" applyFont="1" applyFill="1" applyBorder="1" applyAlignment="1">
      <alignment horizontal="center" vertical="top" wrapText="1"/>
    </xf>
    <xf numFmtId="0" fontId="90" fillId="38" borderId="115" xfId="127" applyFont="1" applyFill="1" applyBorder="1" applyAlignment="1">
      <alignment horizontal="center" vertical="top" wrapText="1"/>
    </xf>
    <xf numFmtId="0" fontId="90" fillId="38" borderId="157" xfId="127" applyFont="1" applyFill="1" applyBorder="1" applyAlignment="1">
      <alignment horizontal="center" vertical="top" wrapText="1"/>
    </xf>
    <xf numFmtId="0" fontId="90" fillId="38" borderId="146" xfId="127" applyFont="1" applyFill="1" applyBorder="1" applyAlignment="1">
      <alignment horizontal="center" vertical="top" wrapText="1"/>
    </xf>
    <xf numFmtId="0" fontId="90" fillId="38" borderId="0" xfId="127" applyFont="1" applyFill="1" applyAlignment="1">
      <alignment horizontal="center" vertical="top" wrapText="1"/>
    </xf>
    <xf numFmtId="0" fontId="90" fillId="38" borderId="147" xfId="127" applyFont="1" applyFill="1" applyBorder="1" applyAlignment="1">
      <alignment horizontal="center" vertical="top" wrapText="1"/>
    </xf>
    <xf numFmtId="0" fontId="90" fillId="38" borderId="161" xfId="127" applyFont="1" applyFill="1" applyBorder="1" applyAlignment="1">
      <alignment horizontal="center" vertical="top" wrapText="1"/>
    </xf>
    <xf numFmtId="0" fontId="90" fillId="38" borderId="120" xfId="127" applyFont="1" applyFill="1" applyBorder="1" applyAlignment="1">
      <alignment horizontal="center" vertical="top" wrapText="1"/>
    </xf>
    <xf numFmtId="0" fontId="90" fillId="38" borderId="160" xfId="127" applyFont="1" applyFill="1" applyBorder="1" applyAlignment="1">
      <alignment horizontal="center" vertical="top" wrapText="1"/>
    </xf>
    <xf numFmtId="0" fontId="90" fillId="38" borderId="142" xfId="127" applyFont="1" applyFill="1" applyBorder="1" applyAlignment="1">
      <alignment horizontal="center" vertical="top" wrapText="1"/>
    </xf>
    <xf numFmtId="0" fontId="90" fillId="38" borderId="143" xfId="127" applyFont="1" applyFill="1" applyBorder="1" applyAlignment="1">
      <alignment horizontal="center" vertical="top" wrapText="1"/>
    </xf>
    <xf numFmtId="0" fontId="90" fillId="38" borderId="144" xfId="127" applyFont="1" applyFill="1" applyBorder="1" applyAlignment="1">
      <alignment horizontal="center" vertical="top" wrapText="1"/>
    </xf>
    <xf numFmtId="0" fontId="117" fillId="38" borderId="129" xfId="127" applyFont="1" applyFill="1" applyBorder="1" applyAlignment="1">
      <alignment horizontal="center" vertical="top" wrapText="1"/>
    </xf>
    <xf numFmtId="0" fontId="117" fillId="38" borderId="126" xfId="127" applyFont="1" applyFill="1" applyBorder="1" applyAlignment="1">
      <alignment horizontal="center" vertical="top" wrapText="1"/>
    </xf>
    <xf numFmtId="0" fontId="117" fillId="38" borderId="130" xfId="127" applyFont="1" applyFill="1" applyBorder="1" applyAlignment="1">
      <alignment horizontal="center" vertical="top" wrapText="1"/>
    </xf>
    <xf numFmtId="0" fontId="9" fillId="38" borderId="125" xfId="127" applyFont="1" applyFill="1" applyBorder="1" applyAlignment="1">
      <alignment vertical="top" wrapText="1"/>
    </xf>
    <xf numFmtId="0" fontId="9" fillId="38" borderId="126" xfId="127" applyFont="1" applyFill="1" applyBorder="1" applyAlignment="1">
      <alignment vertical="top" wrapText="1"/>
    </xf>
    <xf numFmtId="0" fontId="9" fillId="38" borderId="130" xfId="127" applyFont="1" applyFill="1" applyBorder="1" applyAlignment="1">
      <alignment vertical="top" wrapText="1"/>
    </xf>
    <xf numFmtId="0" fontId="99" fillId="0" borderId="129" xfId="127" applyFont="1" applyBorder="1" applyAlignment="1">
      <alignment wrapText="1"/>
    </xf>
    <xf numFmtId="0" fontId="99" fillId="0" borderId="126" xfId="127" applyFont="1" applyBorder="1" applyAlignment="1">
      <alignment wrapText="1"/>
    </xf>
    <xf numFmtId="0" fontId="99" fillId="0" borderId="130" xfId="127" applyFont="1" applyBorder="1" applyAlignment="1">
      <alignment wrapText="1"/>
    </xf>
    <xf numFmtId="0" fontId="9" fillId="38" borderId="152" xfId="127" applyFont="1" applyFill="1" applyBorder="1" applyAlignment="1">
      <alignment vertical="top" wrapText="1"/>
    </xf>
    <xf numFmtId="0" fontId="9" fillId="38" borderId="135" xfId="127" applyFont="1" applyFill="1" applyBorder="1" applyAlignment="1">
      <alignment vertical="top" wrapText="1"/>
    </xf>
    <xf numFmtId="0" fontId="9" fillId="38" borderId="136" xfId="127" applyFont="1" applyFill="1" applyBorder="1" applyAlignment="1">
      <alignment vertical="top" wrapText="1"/>
    </xf>
    <xf numFmtId="0" fontId="99" fillId="0" borderId="134" xfId="127" applyFont="1" applyBorder="1" applyAlignment="1">
      <alignment wrapText="1"/>
    </xf>
    <xf numFmtId="0" fontId="99" fillId="0" borderId="135" xfId="127" applyFont="1" applyBorder="1" applyAlignment="1">
      <alignment wrapText="1"/>
    </xf>
    <xf numFmtId="0" fontId="99" fillId="0" borderId="136" xfId="127" applyFont="1" applyBorder="1" applyAlignment="1">
      <alignment wrapText="1"/>
    </xf>
    <xf numFmtId="0" fontId="9" fillId="38" borderId="122" xfId="127" applyFont="1" applyFill="1" applyBorder="1" applyAlignment="1">
      <alignment vertical="top" wrapText="1"/>
    </xf>
    <xf numFmtId="0" fontId="9" fillId="38" borderId="123" xfId="127" applyFont="1" applyFill="1" applyBorder="1" applyAlignment="1">
      <alignment vertical="top" wrapText="1"/>
    </xf>
    <xf numFmtId="0" fontId="9" fillId="38" borderId="140" xfId="127" applyFont="1" applyFill="1" applyBorder="1" applyAlignment="1">
      <alignment vertical="top" wrapText="1"/>
    </xf>
    <xf numFmtId="0" fontId="99" fillId="0" borderId="139" xfId="127" applyFont="1" applyBorder="1" applyAlignment="1">
      <alignment wrapText="1"/>
    </xf>
    <xf numFmtId="0" fontId="99" fillId="0" borderId="123" xfId="127" applyFont="1" applyBorder="1" applyAlignment="1">
      <alignment wrapText="1"/>
    </xf>
    <xf numFmtId="0" fontId="99" fillId="0" borderId="140" xfId="127" applyFont="1" applyBorder="1" applyAlignment="1">
      <alignment wrapText="1"/>
    </xf>
    <xf numFmtId="0" fontId="99" fillId="0" borderId="139" xfId="127" applyFont="1" applyBorder="1" applyAlignment="1">
      <alignment horizontal="left" wrapText="1"/>
    </xf>
    <xf numFmtId="0" fontId="99" fillId="0" borderId="123" xfId="127" applyFont="1" applyBorder="1" applyAlignment="1">
      <alignment horizontal="left" wrapText="1"/>
    </xf>
    <xf numFmtId="0" fontId="99" fillId="0" borderId="140" xfId="127" applyFont="1" applyBorder="1" applyAlignment="1">
      <alignment horizontal="left" wrapText="1"/>
    </xf>
    <xf numFmtId="0" fontId="9" fillId="38" borderId="152" xfId="127" applyFont="1" applyFill="1" applyBorder="1" applyAlignment="1">
      <alignment horizontal="left" vertical="top" wrapText="1"/>
    </xf>
    <xf numFmtId="0" fontId="9" fillId="38" borderId="135" xfId="127" applyFont="1" applyFill="1" applyBorder="1" applyAlignment="1">
      <alignment horizontal="left" vertical="top" wrapText="1"/>
    </xf>
    <xf numFmtId="0" fontId="9" fillId="38" borderId="136" xfId="127" applyFont="1" applyFill="1" applyBorder="1" applyAlignment="1">
      <alignment horizontal="left" vertical="top" wrapText="1"/>
    </xf>
    <xf numFmtId="0" fontId="99" fillId="0" borderId="156" xfId="127" applyFont="1" applyBorder="1" applyAlignment="1">
      <alignment horizontal="left" wrapText="1"/>
    </xf>
    <xf numFmtId="0" fontId="89" fillId="40" borderId="122" xfId="127" applyFont="1" applyFill="1" applyBorder="1" applyAlignment="1">
      <alignment horizontal="center" vertical="top" wrapText="1"/>
    </xf>
    <xf numFmtId="0" fontId="89" fillId="40" borderId="123" xfId="127" applyFont="1" applyFill="1" applyBorder="1" applyAlignment="1">
      <alignment horizontal="center" vertical="top" wrapText="1"/>
    </xf>
    <xf numFmtId="0" fontId="89" fillId="40" borderId="124" xfId="127" applyFont="1" applyFill="1" applyBorder="1" applyAlignment="1">
      <alignment horizontal="center" vertical="top" wrapText="1"/>
    </xf>
    <xf numFmtId="0" fontId="99" fillId="0" borderId="127" xfId="127" applyFont="1" applyBorder="1" applyAlignment="1">
      <alignment horizontal="left" wrapText="1"/>
    </xf>
    <xf numFmtId="0" fontId="99" fillId="0" borderId="134" xfId="127" applyFont="1" applyBorder="1" applyAlignment="1">
      <alignment horizontal="left"/>
    </xf>
    <xf numFmtId="0" fontId="99" fillId="0" borderId="135" xfId="127" applyFont="1" applyBorder="1" applyAlignment="1">
      <alignment horizontal="left"/>
    </xf>
    <xf numFmtId="0" fontId="99" fillId="0" borderId="136" xfId="127" applyFont="1" applyBorder="1" applyAlignment="1">
      <alignment horizontal="left"/>
    </xf>
    <xf numFmtId="0" fontId="99" fillId="0" borderId="124" xfId="127" applyFont="1" applyBorder="1" applyAlignment="1">
      <alignment horizontal="left" wrapText="1"/>
    </xf>
    <xf numFmtId="0" fontId="9" fillId="38" borderId="122" xfId="127" applyFont="1" applyFill="1" applyBorder="1" applyAlignment="1">
      <alignment horizontal="left" vertical="top"/>
    </xf>
    <xf numFmtId="0" fontId="9" fillId="38" borderId="123" xfId="127" applyFont="1" applyFill="1" applyBorder="1" applyAlignment="1">
      <alignment horizontal="left" vertical="top"/>
    </xf>
    <xf numFmtId="0" fontId="9" fillId="38" borderId="140" xfId="127" applyFont="1" applyFill="1" applyBorder="1" applyAlignment="1">
      <alignment horizontal="left" vertical="top"/>
    </xf>
    <xf numFmtId="0" fontId="99" fillId="0" borderId="139" xfId="127" applyFont="1" applyBorder="1" applyAlignment="1">
      <alignment horizontal="left"/>
    </xf>
    <xf numFmtId="0" fontId="99" fillId="0" borderId="123" xfId="127" applyFont="1" applyBorder="1" applyAlignment="1">
      <alignment horizontal="left"/>
    </xf>
    <xf numFmtId="0" fontId="99" fillId="0" borderId="140" xfId="127" applyFont="1" applyBorder="1" applyAlignment="1">
      <alignment horizontal="left"/>
    </xf>
    <xf numFmtId="0" fontId="9" fillId="38" borderId="163" xfId="127" applyFont="1" applyFill="1" applyBorder="1" applyAlignment="1">
      <alignment horizontal="left" vertical="center" wrapText="1"/>
    </xf>
    <xf numFmtId="0" fontId="9" fillId="38" borderId="164" xfId="127" applyFont="1" applyFill="1" applyBorder="1" applyAlignment="1">
      <alignment horizontal="left" vertical="center" wrapText="1"/>
    </xf>
    <xf numFmtId="0" fontId="9" fillId="38" borderId="110" xfId="127" applyFont="1" applyFill="1" applyBorder="1" applyAlignment="1">
      <alignment horizontal="left" vertical="center" wrapText="1"/>
    </xf>
    <xf numFmtId="0" fontId="9" fillId="38" borderId="150" xfId="127" applyFont="1" applyFill="1" applyBorder="1" applyAlignment="1">
      <alignment horizontal="left" vertical="center" wrapText="1"/>
    </xf>
    <xf numFmtId="0" fontId="9" fillId="38" borderId="127" xfId="127" applyFont="1" applyFill="1" applyBorder="1" applyAlignment="1">
      <alignment horizontal="left" vertical="top" wrapText="1"/>
    </xf>
    <xf numFmtId="0" fontId="92" fillId="38" borderId="129" xfId="127" applyFont="1" applyFill="1" applyBorder="1" applyAlignment="1">
      <alignment horizontal="left" vertical="top" wrapText="1" indent="3"/>
    </xf>
    <xf numFmtId="0" fontId="92" fillId="38" borderId="126" xfId="127" applyFont="1" applyFill="1" applyBorder="1" applyAlignment="1">
      <alignment horizontal="left" vertical="top" wrapText="1" indent="3"/>
    </xf>
    <xf numFmtId="0" fontId="92" fillId="38" borderId="130" xfId="127" applyFont="1" applyFill="1" applyBorder="1" applyAlignment="1">
      <alignment horizontal="left" vertical="top" wrapText="1" indent="3"/>
    </xf>
    <xf numFmtId="0" fontId="99" fillId="0" borderId="127" xfId="127" applyFont="1" applyBorder="1" applyAlignment="1">
      <alignment horizontal="left" vertical="center" wrapText="1"/>
    </xf>
    <xf numFmtId="0" fontId="92" fillId="38" borderId="125" xfId="127" applyFont="1" applyFill="1" applyBorder="1" applyAlignment="1">
      <alignment horizontal="center" vertical="top" wrapText="1"/>
    </xf>
    <xf numFmtId="0" fontId="92" fillId="38" borderId="129" xfId="127" applyFont="1" applyFill="1" applyBorder="1" applyAlignment="1">
      <alignment horizontal="left" vertical="top" wrapText="1" indent="2"/>
    </xf>
    <xf numFmtId="0" fontId="92" fillId="38" borderId="126" xfId="127" applyFont="1" applyFill="1" applyBorder="1" applyAlignment="1">
      <alignment horizontal="left" vertical="top" wrapText="1" indent="2"/>
    </xf>
    <xf numFmtId="0" fontId="92" fillId="38" borderId="130" xfId="127" applyFont="1" applyFill="1" applyBorder="1" applyAlignment="1">
      <alignment horizontal="left" vertical="top" wrapText="1" indent="2"/>
    </xf>
    <xf numFmtId="0" fontId="102" fillId="0" borderId="129" xfId="127" applyFont="1" applyBorder="1" applyAlignment="1">
      <alignment horizontal="left" wrapText="1"/>
    </xf>
    <xf numFmtId="0" fontId="102" fillId="0" borderId="126" xfId="127" applyFont="1" applyBorder="1" applyAlignment="1">
      <alignment horizontal="left" wrapText="1"/>
    </xf>
    <xf numFmtId="0" fontId="102" fillId="0" borderId="127" xfId="127" applyFont="1" applyBorder="1" applyAlignment="1">
      <alignment horizontal="left" wrapText="1"/>
    </xf>
    <xf numFmtId="0" fontId="99" fillId="38" borderId="129" xfId="127" applyFont="1" applyFill="1" applyBorder="1" applyAlignment="1">
      <alignment horizontal="left" vertical="top" wrapText="1"/>
    </xf>
    <xf numFmtId="0" fontId="5" fillId="38" borderId="125" xfId="127" applyFont="1" applyFill="1" applyBorder="1" applyAlignment="1">
      <alignment horizontal="center" vertical="top" wrapText="1"/>
    </xf>
    <xf numFmtId="0" fontId="5" fillId="38" borderId="126" xfId="127" applyFont="1" applyFill="1" applyBorder="1" applyAlignment="1">
      <alignment horizontal="center" vertical="top" wrapText="1"/>
    </xf>
    <xf numFmtId="0" fontId="5" fillId="38" borderId="130" xfId="127" applyFont="1" applyFill="1" applyBorder="1" applyAlignment="1">
      <alignment horizontal="center" vertical="top" wrapText="1"/>
    </xf>
    <xf numFmtId="0" fontId="5" fillId="38" borderId="129" xfId="127" applyFont="1" applyFill="1" applyBorder="1" applyAlignment="1">
      <alignment horizontal="left" vertical="top" wrapText="1" indent="3"/>
    </xf>
    <xf numFmtId="0" fontId="5" fillId="38" borderId="126" xfId="127" applyFont="1" applyFill="1" applyBorder="1" applyAlignment="1">
      <alignment horizontal="left" vertical="top" wrapText="1" indent="3"/>
    </xf>
    <xf numFmtId="0" fontId="5" fillId="38" borderId="130" xfId="127" applyFont="1" applyFill="1" applyBorder="1" applyAlignment="1">
      <alignment horizontal="left" vertical="top" wrapText="1" indent="3"/>
    </xf>
    <xf numFmtId="0" fontId="5" fillId="38" borderId="129" xfId="127" applyFont="1" applyFill="1" applyBorder="1" applyAlignment="1">
      <alignment horizontal="left" vertical="top" wrapText="1" indent="2"/>
    </xf>
    <xf numFmtId="0" fontId="5" fillId="38" borderId="126" xfId="127" applyFont="1" applyFill="1" applyBorder="1" applyAlignment="1">
      <alignment horizontal="left" vertical="top" wrapText="1" indent="2"/>
    </xf>
    <xf numFmtId="0" fontId="5" fillId="38" borderId="130" xfId="127" applyFont="1" applyFill="1" applyBorder="1" applyAlignment="1">
      <alignment horizontal="left" vertical="top" wrapText="1" indent="2"/>
    </xf>
    <xf numFmtId="0" fontId="5" fillId="38" borderId="129" xfId="127" applyFont="1" applyFill="1" applyBorder="1" applyAlignment="1">
      <alignment horizontal="center" vertical="top" wrapText="1"/>
    </xf>
    <xf numFmtId="0" fontId="5" fillId="38" borderId="127" xfId="127" applyFont="1" applyFill="1" applyBorder="1" applyAlignment="1">
      <alignment horizontal="center" vertical="top" wrapText="1"/>
    </xf>
    <xf numFmtId="0" fontId="89" fillId="41" borderId="114" xfId="127" applyFont="1" applyFill="1" applyBorder="1" applyAlignment="1">
      <alignment horizontal="center" vertical="center" wrapText="1"/>
    </xf>
    <xf numFmtId="0" fontId="89" fillId="41" borderId="115" xfId="127" applyFont="1" applyFill="1" applyBorder="1" applyAlignment="1">
      <alignment horizontal="center" vertical="center" wrapText="1"/>
    </xf>
    <xf numFmtId="0" fontId="89" fillId="41" borderId="157" xfId="127" applyFont="1" applyFill="1" applyBorder="1" applyAlignment="1">
      <alignment horizontal="center" vertical="center" wrapText="1"/>
    </xf>
    <xf numFmtId="0" fontId="89" fillId="41" borderId="119" xfId="127" applyFont="1" applyFill="1" applyBorder="1" applyAlignment="1">
      <alignment horizontal="center" vertical="center" wrapText="1"/>
    </xf>
    <xf numFmtId="0" fontId="89" fillId="41" borderId="120" xfId="127" applyFont="1" applyFill="1" applyBorder="1" applyAlignment="1">
      <alignment horizontal="center" vertical="center" wrapText="1"/>
    </xf>
    <xf numFmtId="0" fontId="89" fillId="41" borderId="160" xfId="127" applyFont="1" applyFill="1" applyBorder="1" applyAlignment="1">
      <alignment horizontal="center" vertical="center" wrapText="1"/>
    </xf>
    <xf numFmtId="0" fontId="89" fillId="41" borderId="158" xfId="127" applyFont="1" applyFill="1" applyBorder="1" applyAlignment="1">
      <alignment horizontal="left" vertical="top" wrapText="1" indent="1"/>
    </xf>
    <xf numFmtId="0" fontId="89" fillId="41" borderId="115" xfId="127" applyFont="1" applyFill="1" applyBorder="1" applyAlignment="1">
      <alignment horizontal="left" vertical="top" wrapText="1" indent="1"/>
    </xf>
    <xf numFmtId="0" fontId="89" fillId="41" borderId="157" xfId="127" applyFont="1" applyFill="1" applyBorder="1" applyAlignment="1">
      <alignment horizontal="left" vertical="top" wrapText="1" indent="1"/>
    </xf>
    <xf numFmtId="0" fontId="89" fillId="41" borderId="161" xfId="127" applyFont="1" applyFill="1" applyBorder="1" applyAlignment="1">
      <alignment horizontal="left" vertical="top" wrapText="1" indent="1"/>
    </xf>
    <xf numFmtId="0" fontId="89" fillId="41" borderId="120" xfId="127" applyFont="1" applyFill="1" applyBorder="1" applyAlignment="1">
      <alignment horizontal="left" vertical="top" wrapText="1" indent="1"/>
    </xf>
    <xf numFmtId="0" fontId="89" fillId="41" borderId="160" xfId="127" applyFont="1" applyFill="1" applyBorder="1" applyAlignment="1">
      <alignment horizontal="left" vertical="top" wrapText="1" indent="1"/>
    </xf>
    <xf numFmtId="0" fontId="89" fillId="41" borderId="158" xfId="127" applyFont="1" applyFill="1" applyBorder="1" applyAlignment="1">
      <alignment horizontal="center" vertical="center" wrapText="1"/>
    </xf>
    <xf numFmtId="0" fontId="89" fillId="41" borderId="161" xfId="127" applyFont="1" applyFill="1" applyBorder="1" applyAlignment="1">
      <alignment horizontal="center" vertical="center" wrapText="1"/>
    </xf>
    <xf numFmtId="0" fontId="89" fillId="41" borderId="139" xfId="127" applyFont="1" applyFill="1" applyBorder="1" applyAlignment="1">
      <alignment horizontal="center" vertical="top" wrapText="1"/>
    </xf>
    <xf numFmtId="0" fontId="89" fillId="41" borderId="123" xfId="127" applyFont="1" applyFill="1" applyBorder="1" applyAlignment="1">
      <alignment horizontal="center" vertical="top" wrapText="1"/>
    </xf>
    <xf numFmtId="0" fontId="89" fillId="41" borderId="140" xfId="127" applyFont="1" applyFill="1" applyBorder="1" applyAlignment="1">
      <alignment horizontal="center" vertical="top" wrapText="1"/>
    </xf>
    <xf numFmtId="0" fontId="99" fillId="41" borderId="159" xfId="127" applyFont="1" applyFill="1" applyBorder="1" applyAlignment="1">
      <alignment horizontal="left" vertical="center" wrapText="1"/>
    </xf>
    <xf numFmtId="0" fontId="99" fillId="41" borderId="162" xfId="127" applyFont="1" applyFill="1" applyBorder="1" applyAlignment="1">
      <alignment horizontal="left" vertical="center" wrapText="1"/>
    </xf>
    <xf numFmtId="0" fontId="89" fillId="41" borderId="129" xfId="127" applyFont="1" applyFill="1" applyBorder="1" applyAlignment="1">
      <alignment horizontal="left" vertical="top" wrapText="1" indent="2"/>
    </xf>
    <xf numFmtId="0" fontId="89" fillId="41" borderId="126" xfId="127" applyFont="1" applyFill="1" applyBorder="1" applyAlignment="1">
      <alignment horizontal="left" vertical="top" wrapText="1" indent="2"/>
    </xf>
    <xf numFmtId="0" fontId="89" fillId="41" borderId="130" xfId="127" applyFont="1" applyFill="1" applyBorder="1" applyAlignment="1">
      <alignment horizontal="left" vertical="top" wrapText="1" indent="2"/>
    </xf>
    <xf numFmtId="0" fontId="89" fillId="41" borderId="125" xfId="127" applyFont="1" applyFill="1" applyBorder="1" applyAlignment="1">
      <alignment horizontal="center" vertical="top" wrapText="1"/>
    </xf>
    <xf numFmtId="0" fontId="89" fillId="41" borderId="126" xfId="127" applyFont="1" applyFill="1" applyBorder="1" applyAlignment="1">
      <alignment horizontal="center" vertical="top" wrapText="1"/>
    </xf>
    <xf numFmtId="0" fontId="89" fillId="41" borderId="130" xfId="127" applyFont="1" applyFill="1" applyBorder="1" applyAlignment="1">
      <alignment horizontal="center" vertical="top" wrapText="1"/>
    </xf>
    <xf numFmtId="0" fontId="89" fillId="41" borderId="129" xfId="127" applyFont="1" applyFill="1" applyBorder="1" applyAlignment="1">
      <alignment horizontal="left" vertical="top" wrapText="1"/>
    </xf>
    <xf numFmtId="0" fontId="89" fillId="41" borderId="126" xfId="127" applyFont="1" applyFill="1" applyBorder="1" applyAlignment="1">
      <alignment horizontal="left" vertical="top" wrapText="1"/>
    </xf>
    <xf numFmtId="0" fontId="89" fillId="41" borderId="127" xfId="127" applyFont="1" applyFill="1" applyBorder="1" applyAlignment="1">
      <alignment horizontal="left" vertical="top" wrapText="1"/>
    </xf>
    <xf numFmtId="0" fontId="102" fillId="0" borderId="130" xfId="127" applyFont="1" applyBorder="1" applyAlignment="1">
      <alignment horizontal="left" wrapText="1"/>
    </xf>
    <xf numFmtId="1" fontId="101" fillId="38" borderId="129" xfId="127" applyNumberFormat="1" applyFont="1" applyFill="1" applyBorder="1" applyAlignment="1">
      <alignment horizontal="center" vertical="top" shrinkToFit="1"/>
    </xf>
    <xf numFmtId="1" fontId="101" fillId="38" borderId="126" xfId="127" applyNumberFormat="1" applyFont="1" applyFill="1" applyBorder="1" applyAlignment="1">
      <alignment horizontal="center" vertical="top" shrinkToFit="1"/>
    </xf>
    <xf numFmtId="1" fontId="101" fillId="38" borderId="130" xfId="127" applyNumberFormat="1" applyFont="1" applyFill="1" applyBorder="1" applyAlignment="1">
      <alignment horizontal="center" vertical="top" shrinkToFit="1"/>
    </xf>
    <xf numFmtId="0" fontId="102" fillId="41" borderId="129" xfId="127" applyFont="1" applyFill="1" applyBorder="1" applyAlignment="1">
      <alignment horizontal="left" vertical="top" wrapText="1"/>
    </xf>
    <xf numFmtId="0" fontId="102" fillId="41" borderId="126" xfId="127" applyFont="1" applyFill="1" applyBorder="1" applyAlignment="1">
      <alignment horizontal="left" vertical="top" wrapText="1"/>
    </xf>
    <xf numFmtId="0" fontId="102" fillId="41" borderId="130" xfId="127" applyFont="1" applyFill="1" applyBorder="1" applyAlignment="1">
      <alignment horizontal="left" vertical="top" wrapText="1"/>
    </xf>
    <xf numFmtId="0" fontId="89" fillId="41" borderId="129" xfId="127" applyFont="1" applyFill="1" applyBorder="1" applyAlignment="1">
      <alignment horizontal="left" vertical="top" wrapText="1" indent="1"/>
    </xf>
    <xf numFmtId="0" fontId="89" fillId="41" borderId="126" xfId="127" applyFont="1" applyFill="1" applyBorder="1" applyAlignment="1">
      <alignment horizontal="left" vertical="top" wrapText="1" indent="1"/>
    </xf>
    <xf numFmtId="0" fontId="89" fillId="41" borderId="130" xfId="127" applyFont="1" applyFill="1" applyBorder="1" applyAlignment="1">
      <alignment horizontal="left" vertical="top" wrapText="1" indent="1"/>
    </xf>
    <xf numFmtId="0" fontId="102" fillId="41" borderId="129" xfId="127" applyFont="1" applyFill="1" applyBorder="1" applyAlignment="1">
      <alignment horizontal="center" vertical="top" wrapText="1"/>
    </xf>
    <xf numFmtId="0" fontId="102" fillId="41" borderId="126" xfId="127" applyFont="1" applyFill="1" applyBorder="1" applyAlignment="1">
      <alignment horizontal="center" vertical="top" wrapText="1"/>
    </xf>
    <xf numFmtId="0" fontId="102" fillId="41" borderId="130" xfId="127" applyFont="1" applyFill="1" applyBorder="1" applyAlignment="1">
      <alignment horizontal="center" vertical="top" wrapText="1"/>
    </xf>
    <xf numFmtId="0" fontId="89" fillId="40" borderId="125" xfId="127" applyFont="1" applyFill="1" applyBorder="1" applyAlignment="1">
      <alignment horizontal="left" vertical="top" wrapText="1"/>
    </xf>
    <xf numFmtId="0" fontId="89" fillId="40" borderId="127" xfId="127" applyFont="1" applyFill="1" applyBorder="1" applyAlignment="1">
      <alignment horizontal="left" vertical="top" wrapText="1"/>
    </xf>
    <xf numFmtId="0" fontId="9" fillId="0" borderId="142" xfId="127" applyFont="1" applyBorder="1" applyAlignment="1">
      <alignment horizontal="left" vertical="top" wrapText="1"/>
    </xf>
    <xf numFmtId="0" fontId="9" fillId="0" borderId="143" xfId="127" applyFont="1" applyBorder="1" applyAlignment="1">
      <alignment horizontal="left" vertical="top" wrapText="1"/>
    </xf>
    <xf numFmtId="0" fontId="9" fillId="0" borderId="144" xfId="127" applyFont="1" applyBorder="1" applyAlignment="1">
      <alignment horizontal="left" vertical="top" wrapText="1"/>
    </xf>
    <xf numFmtId="0" fontId="9" fillId="0" borderId="149" xfId="127" applyFont="1" applyBorder="1" applyAlignment="1">
      <alignment horizontal="left" vertical="top" wrapText="1"/>
    </xf>
    <xf numFmtId="0" fontId="9" fillId="0" borderId="110" xfId="127" applyFont="1" applyBorder="1" applyAlignment="1">
      <alignment horizontal="left" vertical="top" wrapText="1"/>
    </xf>
    <xf numFmtId="0" fontId="9" fillId="0" borderId="150" xfId="127" applyFont="1" applyBorder="1" applyAlignment="1">
      <alignment horizontal="left" vertical="top" wrapText="1"/>
    </xf>
    <xf numFmtId="0" fontId="9" fillId="0" borderId="142" xfId="127" applyFont="1" applyBorder="1" applyAlignment="1">
      <alignment horizontal="left" vertical="center" wrapText="1" indent="4"/>
    </xf>
    <xf numFmtId="0" fontId="9" fillId="0" borderId="143" xfId="127" applyFont="1" applyBorder="1" applyAlignment="1">
      <alignment horizontal="left" vertical="center" wrapText="1" indent="4"/>
    </xf>
    <xf numFmtId="0" fontId="9" fillId="0" borderId="151" xfId="127" applyFont="1" applyBorder="1" applyAlignment="1">
      <alignment horizontal="left" vertical="center" wrapText="1" indent="4"/>
    </xf>
    <xf numFmtId="0" fontId="9" fillId="0" borderId="149" xfId="127" applyFont="1" applyBorder="1" applyAlignment="1">
      <alignment horizontal="left" vertical="center" wrapText="1" indent="4"/>
    </xf>
    <xf numFmtId="0" fontId="9" fillId="0" borderId="110" xfId="127" applyFont="1" applyBorder="1" applyAlignment="1">
      <alignment horizontal="left" vertical="center" wrapText="1" indent="4"/>
    </xf>
    <xf numFmtId="0" fontId="9" fillId="0" borderId="153" xfId="127" applyFont="1" applyBorder="1" applyAlignment="1">
      <alignment horizontal="left" vertical="center" wrapText="1" indent="4"/>
    </xf>
    <xf numFmtId="1" fontId="107" fillId="38" borderId="152" xfId="127" applyNumberFormat="1" applyFont="1" applyFill="1" applyBorder="1" applyAlignment="1">
      <alignment horizontal="center" vertical="top" wrapText="1" shrinkToFit="1"/>
    </xf>
    <xf numFmtId="1" fontId="107" fillId="38" borderId="136" xfId="127" applyNumberFormat="1" applyFont="1" applyFill="1" applyBorder="1" applyAlignment="1">
      <alignment horizontal="center" vertical="top" wrapText="1" shrinkToFit="1"/>
    </xf>
    <xf numFmtId="0" fontId="89" fillId="40" borderId="140" xfId="127" applyFont="1" applyFill="1" applyBorder="1" applyAlignment="1">
      <alignment horizontal="center" vertical="top" wrapText="1"/>
    </xf>
    <xf numFmtId="0" fontId="89" fillId="40" borderId="139" xfId="127" applyFont="1" applyFill="1" applyBorder="1" applyAlignment="1">
      <alignment horizontal="center" vertical="top" wrapText="1"/>
    </xf>
    <xf numFmtId="0" fontId="92" fillId="38" borderId="134" xfId="127" applyFont="1" applyFill="1" applyBorder="1" applyAlignment="1">
      <alignment horizontal="left" vertical="top" wrapText="1"/>
    </xf>
    <xf numFmtId="0" fontId="89" fillId="38" borderId="139" xfId="127" applyFont="1" applyFill="1" applyBorder="1" applyAlignment="1">
      <alignment horizontal="center" vertical="top" wrapText="1"/>
    </xf>
    <xf numFmtId="0" fontId="89" fillId="38" borderId="123" xfId="127" applyFont="1" applyFill="1" applyBorder="1" applyAlignment="1">
      <alignment horizontal="center" vertical="top" wrapText="1"/>
    </xf>
    <xf numFmtId="0" fontId="89" fillId="38" borderId="140" xfId="127" applyFont="1" applyFill="1" applyBorder="1" applyAlignment="1">
      <alignment horizontal="center" vertical="top" wrapText="1"/>
    </xf>
    <xf numFmtId="1" fontId="106" fillId="38" borderId="141" xfId="127" applyNumberFormat="1" applyFont="1" applyFill="1" applyBorder="1" applyAlignment="1">
      <alignment horizontal="left" vertical="center" wrapText="1" shrinkToFit="1"/>
    </xf>
    <xf numFmtId="1" fontId="106" fillId="38" borderId="145" xfId="127" applyNumberFormat="1" applyFont="1" applyFill="1" applyBorder="1" applyAlignment="1">
      <alignment horizontal="left" vertical="center" wrapText="1" shrinkToFit="1"/>
    </xf>
    <xf numFmtId="1" fontId="106" fillId="38" borderId="148" xfId="127" applyNumberFormat="1" applyFont="1" applyFill="1" applyBorder="1" applyAlignment="1">
      <alignment horizontal="left" vertical="center" wrapText="1" shrinkToFit="1"/>
    </xf>
    <xf numFmtId="0" fontId="92" fillId="38" borderId="142" xfId="127" applyFont="1" applyFill="1" applyBorder="1" applyAlignment="1">
      <alignment horizontal="center" vertical="center" wrapText="1"/>
    </xf>
    <xf numFmtId="0" fontId="92" fillId="38" borderId="143" xfId="127" applyFont="1" applyFill="1" applyBorder="1" applyAlignment="1">
      <alignment horizontal="center" vertical="center" wrapText="1"/>
    </xf>
    <xf numFmtId="0" fontId="92" fillId="38" borderId="144" xfId="127" applyFont="1" applyFill="1" applyBorder="1" applyAlignment="1">
      <alignment horizontal="center" vertical="center" wrapText="1"/>
    </xf>
    <xf numFmtId="0" fontId="92" fillId="38" borderId="146" xfId="127" applyFont="1" applyFill="1" applyBorder="1" applyAlignment="1">
      <alignment horizontal="center" vertical="center" wrapText="1"/>
    </xf>
    <xf numFmtId="0" fontId="92" fillId="38" borderId="0" xfId="127" applyFont="1" applyFill="1" applyAlignment="1">
      <alignment horizontal="center" vertical="center" wrapText="1"/>
    </xf>
    <xf numFmtId="0" fontId="92" fillId="38" borderId="147" xfId="127" applyFont="1" applyFill="1" applyBorder="1" applyAlignment="1">
      <alignment horizontal="center" vertical="center" wrapText="1"/>
    </xf>
    <xf numFmtId="0" fontId="92" fillId="38" borderId="149" xfId="127" applyFont="1" applyFill="1" applyBorder="1" applyAlignment="1">
      <alignment horizontal="center" vertical="center" wrapText="1"/>
    </xf>
    <xf numFmtId="0" fontId="92" fillId="38" borderId="110" xfId="127" applyFont="1" applyFill="1" applyBorder="1" applyAlignment="1">
      <alignment horizontal="center" vertical="center" wrapText="1"/>
    </xf>
    <xf numFmtId="0" fontId="92" fillId="38" borderId="150" xfId="127" applyFont="1" applyFill="1" applyBorder="1" applyAlignment="1">
      <alignment horizontal="center" vertical="center" wrapText="1"/>
    </xf>
    <xf numFmtId="0" fontId="89" fillId="40" borderId="125" xfId="127" applyFont="1" applyFill="1" applyBorder="1" applyAlignment="1">
      <alignment horizontal="left" vertical="top" wrapText="1" indent="4"/>
    </xf>
    <xf numFmtId="0" fontId="89" fillId="40" borderId="126" xfId="127" applyFont="1" applyFill="1" applyBorder="1" applyAlignment="1">
      <alignment horizontal="left" vertical="top" wrapText="1" indent="4"/>
    </xf>
    <xf numFmtId="0" fontId="89" fillId="40" borderId="130" xfId="127" applyFont="1" applyFill="1" applyBorder="1" applyAlignment="1">
      <alignment horizontal="left" vertical="top" wrapText="1" indent="4"/>
    </xf>
    <xf numFmtId="0" fontId="89" fillId="40" borderId="129" xfId="127" applyFont="1" applyFill="1" applyBorder="1" applyAlignment="1">
      <alignment horizontal="left" vertical="top" wrapText="1" indent="8"/>
    </xf>
    <xf numFmtId="0" fontId="89" fillId="40" borderId="126" xfId="127" applyFont="1" applyFill="1" applyBorder="1" applyAlignment="1">
      <alignment horizontal="left" vertical="top" wrapText="1" indent="8"/>
    </xf>
    <xf numFmtId="0" fontId="89" fillId="40" borderId="127" xfId="127" applyFont="1" applyFill="1" applyBorder="1" applyAlignment="1">
      <alignment horizontal="left" vertical="top" wrapText="1" indent="8"/>
    </xf>
    <xf numFmtId="0" fontId="102" fillId="38" borderId="129" xfId="127" applyFont="1" applyFill="1" applyBorder="1" applyAlignment="1">
      <alignment horizontal="left" wrapText="1"/>
    </xf>
    <xf numFmtId="0" fontId="102" fillId="38" borderId="126" xfId="127" applyFont="1" applyFill="1" applyBorder="1" applyAlignment="1">
      <alignment horizontal="left" wrapText="1"/>
    </xf>
    <xf numFmtId="0" fontId="102" fillId="38" borderId="130" xfId="127" applyFont="1" applyFill="1" applyBorder="1" applyAlignment="1">
      <alignment horizontal="left" wrapText="1"/>
    </xf>
    <xf numFmtId="0" fontId="89" fillId="40" borderId="130" xfId="127" applyFont="1" applyFill="1" applyBorder="1" applyAlignment="1">
      <alignment horizontal="center" vertical="top" wrapText="1"/>
    </xf>
    <xf numFmtId="0" fontId="102" fillId="38" borderId="129" xfId="127" applyFont="1" applyFill="1" applyBorder="1" applyAlignment="1">
      <alignment horizontal="left" vertical="top" wrapText="1"/>
    </xf>
    <xf numFmtId="0" fontId="102" fillId="38" borderId="126" xfId="127" applyFont="1" applyFill="1" applyBorder="1" applyAlignment="1">
      <alignment horizontal="left" vertical="top" wrapText="1"/>
    </xf>
    <xf numFmtId="0" fontId="102" fillId="38" borderId="130" xfId="127" applyFont="1" applyFill="1" applyBorder="1" applyAlignment="1">
      <alignment horizontal="left" vertical="top" wrapText="1"/>
    </xf>
    <xf numFmtId="0" fontId="89" fillId="40" borderId="129" xfId="127" applyFont="1" applyFill="1" applyBorder="1" applyAlignment="1">
      <alignment horizontal="center" vertical="top" wrapText="1"/>
    </xf>
    <xf numFmtId="3" fontId="103" fillId="0" borderId="129" xfId="127" applyNumberFormat="1" applyFont="1" applyBorder="1" applyAlignment="1">
      <alignment horizontal="left" vertical="center" wrapText="1"/>
    </xf>
    <xf numFmtId="3" fontId="103" fillId="0" borderId="126" xfId="127" applyNumberFormat="1" applyFont="1" applyBorder="1" applyAlignment="1">
      <alignment horizontal="left" vertical="center" wrapText="1"/>
    </xf>
    <xf numFmtId="0" fontId="89" fillId="38" borderId="134" xfId="127" applyFont="1" applyFill="1" applyBorder="1" applyAlignment="1">
      <alignment horizontal="left" vertical="top" wrapText="1"/>
    </xf>
    <xf numFmtId="0" fontId="89" fillId="38" borderId="135" xfId="127" applyFont="1" applyFill="1" applyBorder="1" applyAlignment="1">
      <alignment horizontal="left" vertical="top" wrapText="1"/>
    </xf>
    <xf numFmtId="0" fontId="89" fillId="38" borderId="136" xfId="127" applyFont="1" applyFill="1" applyBorder="1" applyAlignment="1">
      <alignment horizontal="left" vertical="top" wrapText="1"/>
    </xf>
    <xf numFmtId="0" fontId="89" fillId="39" borderId="122" xfId="127" applyFont="1" applyFill="1" applyBorder="1" applyAlignment="1">
      <alignment horizontal="center" vertical="top" wrapText="1"/>
    </xf>
    <xf numFmtId="0" fontId="89" fillId="39" borderId="123" xfId="127" applyFont="1" applyFill="1" applyBorder="1" applyAlignment="1">
      <alignment horizontal="center" vertical="top" wrapText="1"/>
    </xf>
    <xf numFmtId="0" fontId="89" fillId="39" borderId="124" xfId="127" applyFont="1" applyFill="1" applyBorder="1" applyAlignment="1">
      <alignment horizontal="center" vertical="top" wrapText="1"/>
    </xf>
    <xf numFmtId="0" fontId="102" fillId="39" borderId="122" xfId="127" applyFont="1" applyFill="1" applyBorder="1" applyAlignment="1">
      <alignment horizontal="left" wrapText="1"/>
    </xf>
    <xf numFmtId="0" fontId="102" fillId="39" borderId="123" xfId="127" applyFont="1" applyFill="1" applyBorder="1" applyAlignment="1">
      <alignment horizontal="left" wrapText="1"/>
    </xf>
    <xf numFmtId="0" fontId="102" fillId="39" borderId="124" xfId="127" applyFont="1" applyFill="1" applyBorder="1" applyAlignment="1">
      <alignment horizontal="left" wrapText="1"/>
    </xf>
    <xf numFmtId="0" fontId="9" fillId="38" borderId="129" xfId="127" applyFont="1" applyFill="1" applyBorder="1" applyAlignment="1">
      <alignment horizontal="left" vertical="center" wrapText="1"/>
    </xf>
    <xf numFmtId="0" fontId="9" fillId="38" borderId="126" xfId="127" applyFont="1" applyFill="1" applyBorder="1" applyAlignment="1">
      <alignment horizontal="left" vertical="center" wrapText="1"/>
    </xf>
    <xf numFmtId="0" fontId="9" fillId="38" borderId="130" xfId="127" applyFont="1" applyFill="1" applyBorder="1" applyAlignment="1">
      <alignment horizontal="left" vertical="center" wrapText="1"/>
    </xf>
    <xf numFmtId="0" fontId="89" fillId="40" borderId="122" xfId="127" applyFont="1" applyFill="1" applyBorder="1" applyAlignment="1">
      <alignment horizontal="left" vertical="top" wrapText="1"/>
    </xf>
    <xf numFmtId="0" fontId="89" fillId="40" borderId="123" xfId="127" applyFont="1" applyFill="1" applyBorder="1" applyAlignment="1">
      <alignment horizontal="left" vertical="top" wrapText="1"/>
    </xf>
    <xf numFmtId="0" fontId="89" fillId="40" borderId="124" xfId="127" applyFont="1" applyFill="1" applyBorder="1" applyAlignment="1">
      <alignment horizontal="left" vertical="top" wrapText="1"/>
    </xf>
    <xf numFmtId="3" fontId="99" fillId="0" borderId="129" xfId="127" applyNumberFormat="1" applyFont="1" applyBorder="1" applyAlignment="1">
      <alignment horizontal="left" vertical="center" wrapText="1"/>
    </xf>
    <xf numFmtId="0" fontId="9" fillId="38" borderId="134" xfId="127" applyFont="1" applyFill="1" applyBorder="1" applyAlignment="1">
      <alignment horizontal="left" vertical="center" wrapText="1"/>
    </xf>
    <xf numFmtId="0" fontId="9" fillId="38" borderId="135" xfId="127" applyFont="1" applyFill="1" applyBorder="1" applyAlignment="1">
      <alignment horizontal="left" vertical="center" wrapText="1"/>
    </xf>
    <xf numFmtId="0" fontId="9" fillId="38" borderId="136" xfId="127" applyFont="1" applyFill="1" applyBorder="1" applyAlignment="1">
      <alignment horizontal="left" vertical="center" wrapText="1"/>
    </xf>
    <xf numFmtId="0" fontId="9" fillId="38" borderId="134" xfId="127" applyFont="1" applyFill="1" applyBorder="1" applyAlignment="1">
      <alignment horizontal="center" vertical="top" wrapText="1"/>
    </xf>
    <xf numFmtId="0" fontId="9" fillId="38" borderId="135" xfId="127" applyFont="1" applyFill="1" applyBorder="1" applyAlignment="1">
      <alignment horizontal="center" vertical="top" wrapText="1"/>
    </xf>
    <xf numFmtId="0" fontId="9" fillId="38" borderId="136" xfId="127" applyFont="1" applyFill="1" applyBorder="1" applyAlignment="1">
      <alignment horizontal="center" vertical="top" wrapText="1"/>
    </xf>
    <xf numFmtId="0" fontId="5" fillId="38" borderId="111" xfId="127" applyFont="1" applyFill="1" applyBorder="1" applyAlignment="1">
      <alignment horizontal="center" vertical="top" wrapText="1"/>
    </xf>
    <xf numFmtId="0" fontId="5" fillId="38" borderId="112" xfId="127" applyFont="1" applyFill="1" applyBorder="1" applyAlignment="1">
      <alignment horizontal="center" vertical="top" wrapText="1"/>
    </xf>
    <xf numFmtId="0" fontId="5" fillId="38" borderId="113" xfId="127" applyFont="1" applyFill="1" applyBorder="1" applyAlignment="1">
      <alignment horizontal="center" vertical="top" wrapText="1"/>
    </xf>
    <xf numFmtId="0" fontId="99" fillId="38" borderId="129" xfId="127" applyFont="1" applyFill="1" applyBorder="1" applyAlignment="1">
      <alignment horizontal="center" vertical="top" wrapText="1"/>
    </xf>
    <xf numFmtId="0" fontId="99" fillId="38" borderId="126" xfId="127" applyFont="1" applyFill="1" applyBorder="1" applyAlignment="1">
      <alignment horizontal="center" vertical="top" wrapText="1"/>
    </xf>
    <xf numFmtId="0" fontId="99" fillId="38" borderId="130" xfId="127" applyFont="1" applyFill="1" applyBorder="1" applyAlignment="1">
      <alignment horizontal="center" vertical="top" wrapText="1"/>
    </xf>
    <xf numFmtId="0" fontId="101" fillId="38" borderId="129" xfId="127" applyFont="1" applyFill="1" applyBorder="1" applyAlignment="1">
      <alignment horizontal="left" vertical="top" wrapText="1"/>
    </xf>
    <xf numFmtId="0" fontId="9" fillId="38" borderId="130" xfId="127" applyFont="1" applyFill="1" applyBorder="1" applyAlignment="1">
      <alignment horizontal="center" vertical="top" wrapText="1"/>
    </xf>
    <xf numFmtId="0" fontId="89" fillId="40" borderId="129" xfId="127" applyFont="1" applyFill="1" applyBorder="1" applyAlignment="1">
      <alignment horizontal="left" vertical="top" wrapText="1" indent="2"/>
    </xf>
    <xf numFmtId="0" fontId="89" fillId="40" borderId="126" xfId="127" applyFont="1" applyFill="1" applyBorder="1" applyAlignment="1">
      <alignment horizontal="left" vertical="top" wrapText="1" indent="2"/>
    </xf>
    <xf numFmtId="0" fontId="89" fillId="40" borderId="130" xfId="127" applyFont="1" applyFill="1" applyBorder="1" applyAlignment="1">
      <alignment horizontal="left" vertical="top" wrapText="1" indent="2"/>
    </xf>
    <xf numFmtId="3" fontId="99" fillId="0" borderId="129" xfId="127" applyNumberFormat="1" applyFont="1" applyBorder="1" applyAlignment="1">
      <alignment horizontal="left" wrapText="1"/>
    </xf>
    <xf numFmtId="0" fontId="9" fillId="38" borderId="134" xfId="127" applyFont="1" applyFill="1" applyBorder="1" applyAlignment="1">
      <alignment horizontal="left" vertical="top" wrapText="1"/>
    </xf>
    <xf numFmtId="0" fontId="89" fillId="39" borderId="122" xfId="127" applyFont="1" applyFill="1" applyBorder="1" applyAlignment="1">
      <alignment horizontal="left" vertical="top" wrapText="1"/>
    </xf>
    <xf numFmtId="0" fontId="89" fillId="39" borderId="123" xfId="127" applyFont="1" applyFill="1" applyBorder="1" applyAlignment="1">
      <alignment horizontal="left" vertical="top" wrapText="1"/>
    </xf>
    <xf numFmtId="0" fontId="89" fillId="39" borderId="124" xfId="127" applyFont="1" applyFill="1" applyBorder="1" applyAlignment="1">
      <alignment horizontal="left" vertical="top" wrapText="1"/>
    </xf>
    <xf numFmtId="0" fontId="9" fillId="12" borderId="129" xfId="127" applyFont="1" applyFill="1" applyBorder="1" applyAlignment="1">
      <alignment horizontal="left" vertical="top" wrapText="1"/>
    </xf>
    <xf numFmtId="0" fontId="9" fillId="12" borderId="126" xfId="127" applyFont="1" applyFill="1" applyBorder="1" applyAlignment="1">
      <alignment horizontal="left" vertical="top" wrapText="1"/>
    </xf>
    <xf numFmtId="0" fontId="9" fillId="12" borderId="130" xfId="127" applyFont="1" applyFill="1" applyBorder="1" applyAlignment="1">
      <alignment horizontal="left" vertical="top" wrapText="1"/>
    </xf>
    <xf numFmtId="3" fontId="103" fillId="12" borderId="129" xfId="127" applyNumberFormat="1" applyFont="1" applyFill="1" applyBorder="1" applyAlignment="1">
      <alignment horizontal="left" vertical="center" wrapText="1"/>
    </xf>
    <xf numFmtId="3" fontId="103" fillId="12" borderId="126" xfId="127" applyNumberFormat="1" applyFont="1" applyFill="1" applyBorder="1" applyAlignment="1">
      <alignment horizontal="left" vertical="center" wrapText="1"/>
    </xf>
    <xf numFmtId="0" fontId="102" fillId="0" borderId="129" xfId="127" applyFont="1" applyBorder="1" applyAlignment="1">
      <alignment horizontal="left" vertical="center" wrapText="1"/>
    </xf>
    <xf numFmtId="0" fontId="102" fillId="0" borderId="126" xfId="127" applyFont="1" applyBorder="1" applyAlignment="1">
      <alignment horizontal="left" vertical="center" wrapText="1"/>
    </xf>
    <xf numFmtId="0" fontId="102" fillId="0" borderId="130" xfId="127" applyFont="1" applyBorder="1" applyAlignment="1">
      <alignment horizontal="left" vertical="center" wrapText="1"/>
    </xf>
    <xf numFmtId="0" fontId="99" fillId="38" borderId="139" xfId="127" applyFont="1" applyFill="1" applyBorder="1" applyAlignment="1">
      <alignment horizontal="left" vertical="top" wrapText="1"/>
    </xf>
    <xf numFmtId="0" fontId="99" fillId="38" borderId="123" xfId="127" applyFont="1" applyFill="1" applyBorder="1" applyAlignment="1">
      <alignment horizontal="left" vertical="top" wrapText="1"/>
    </xf>
    <xf numFmtId="0" fontId="99" fillId="38" borderId="140" xfId="127" applyFont="1" applyFill="1" applyBorder="1" applyAlignment="1">
      <alignment horizontal="left" vertical="top" wrapText="1"/>
    </xf>
    <xf numFmtId="0" fontId="101" fillId="38" borderId="134" xfId="127" applyFont="1" applyFill="1" applyBorder="1" applyAlignment="1">
      <alignment horizontal="left" vertical="top" wrapText="1"/>
    </xf>
    <xf numFmtId="0" fontId="99" fillId="38" borderId="135" xfId="127" applyFont="1" applyFill="1" applyBorder="1" applyAlignment="1">
      <alignment horizontal="left" vertical="top" wrapText="1"/>
    </xf>
    <xf numFmtId="0" fontId="99" fillId="38" borderId="136" xfId="127" applyFont="1" applyFill="1" applyBorder="1" applyAlignment="1">
      <alignment horizontal="left" vertical="top" wrapText="1"/>
    </xf>
    <xf numFmtId="0" fontId="102" fillId="0" borderId="134" xfId="127" applyFont="1" applyBorder="1" applyAlignment="1">
      <alignment horizontal="left" vertical="center" wrapText="1"/>
    </xf>
    <xf numFmtId="0" fontId="102" fillId="0" borderId="135" xfId="127" applyFont="1" applyBorder="1" applyAlignment="1">
      <alignment horizontal="left" vertical="center" wrapText="1"/>
    </xf>
    <xf numFmtId="0" fontId="102" fillId="0" borderId="136" xfId="127" applyFont="1" applyBorder="1" applyAlignment="1">
      <alignment horizontal="left" vertical="center" wrapText="1"/>
    </xf>
    <xf numFmtId="0" fontId="99" fillId="39" borderId="122" xfId="127" applyFont="1" applyFill="1" applyBorder="1" applyAlignment="1">
      <alignment horizontal="left" vertical="top" wrapText="1" indent="1"/>
    </xf>
    <xf numFmtId="0" fontId="99" fillId="39" borderId="123" xfId="127" applyFont="1" applyFill="1" applyBorder="1" applyAlignment="1">
      <alignment horizontal="left" vertical="top" wrapText="1" indent="1"/>
    </xf>
    <xf numFmtId="0" fontId="99" fillId="39" borderId="124" xfId="127" applyFont="1" applyFill="1" applyBorder="1" applyAlignment="1">
      <alignment horizontal="left" vertical="top" wrapText="1" indent="1"/>
    </xf>
    <xf numFmtId="0" fontId="95" fillId="38" borderId="110" xfId="127" applyFont="1" applyFill="1" applyBorder="1" applyAlignment="1">
      <alignment horizontal="center" vertical="top" wrapText="1"/>
    </xf>
    <xf numFmtId="0" fontId="89" fillId="39" borderId="111" xfId="127" applyFont="1" applyFill="1" applyBorder="1" applyAlignment="1">
      <alignment horizontal="left" vertical="top" wrapText="1"/>
    </xf>
    <xf numFmtId="0" fontId="89" fillId="39" borderId="112" xfId="127" applyFont="1" applyFill="1" applyBorder="1" applyAlignment="1">
      <alignment horizontal="left" vertical="top" wrapText="1"/>
    </xf>
    <xf numFmtId="0" fontId="89" fillId="39" borderId="113" xfId="127" applyFont="1" applyFill="1" applyBorder="1" applyAlignment="1">
      <alignment horizontal="left" vertical="top" wrapText="1"/>
    </xf>
    <xf numFmtId="0" fontId="89" fillId="39" borderId="114" xfId="127" applyFont="1" applyFill="1" applyBorder="1" applyAlignment="1">
      <alignment horizontal="center" vertical="top" wrapText="1"/>
    </xf>
    <xf numFmtId="0" fontId="89" fillId="39" borderId="115" xfId="127" applyFont="1" applyFill="1" applyBorder="1" applyAlignment="1">
      <alignment horizontal="center" vertical="top" wrapText="1"/>
    </xf>
    <xf numFmtId="0" fontId="89" fillId="39" borderId="116" xfId="127" applyFont="1" applyFill="1" applyBorder="1" applyAlignment="1">
      <alignment horizontal="center" vertical="top" wrapText="1"/>
    </xf>
    <xf numFmtId="0" fontId="89" fillId="39" borderId="117" xfId="127" applyFont="1" applyFill="1" applyBorder="1" applyAlignment="1">
      <alignment horizontal="center" vertical="top" wrapText="1"/>
    </xf>
    <xf numFmtId="0" fontId="89" fillId="39" borderId="0" xfId="127" applyFont="1" applyFill="1" applyAlignment="1">
      <alignment horizontal="center" vertical="top" wrapText="1"/>
    </xf>
    <xf numFmtId="0" fontId="89" fillId="39" borderId="118" xfId="127" applyFont="1" applyFill="1" applyBorder="1" applyAlignment="1">
      <alignment horizontal="center" vertical="top" wrapText="1"/>
    </xf>
    <xf numFmtId="0" fontId="89" fillId="39" borderId="119" xfId="127" applyFont="1" applyFill="1" applyBorder="1" applyAlignment="1">
      <alignment horizontal="center" vertical="top" wrapText="1"/>
    </xf>
    <xf numFmtId="0" fontId="89" fillId="39" borderId="120" xfId="127" applyFont="1" applyFill="1" applyBorder="1" applyAlignment="1">
      <alignment horizontal="center" vertical="top" wrapText="1"/>
    </xf>
    <xf numFmtId="0" fontId="89" fillId="39" borderId="121" xfId="127" applyFont="1" applyFill="1" applyBorder="1" applyAlignment="1">
      <alignment horizontal="center" vertical="top" wrapText="1"/>
    </xf>
    <xf numFmtId="0" fontId="89" fillId="39" borderId="111" xfId="127" applyFont="1" applyFill="1" applyBorder="1" applyAlignment="1">
      <alignment horizontal="left" vertical="top" wrapText="1" indent="4"/>
    </xf>
    <xf numFmtId="0" fontId="89" fillId="39" borderId="112" xfId="127" applyFont="1" applyFill="1" applyBorder="1" applyAlignment="1">
      <alignment horizontal="left" vertical="top" wrapText="1" indent="4"/>
    </xf>
    <xf numFmtId="0" fontId="89" fillId="39" borderId="113" xfId="127" applyFont="1" applyFill="1" applyBorder="1" applyAlignment="1">
      <alignment horizontal="left" vertical="top" wrapText="1" indent="4"/>
    </xf>
    <xf numFmtId="0" fontId="89" fillId="39" borderId="114" xfId="127" applyFont="1" applyFill="1" applyBorder="1" applyAlignment="1">
      <alignment horizontal="left" vertical="top" wrapText="1" indent="3"/>
    </xf>
    <xf numFmtId="0" fontId="89" fillId="39" borderId="115" xfId="127" applyFont="1" applyFill="1" applyBorder="1" applyAlignment="1">
      <alignment horizontal="left" vertical="top" wrapText="1" indent="3"/>
    </xf>
    <xf numFmtId="0" fontId="89" fillId="39" borderId="116" xfId="127" applyFont="1" applyFill="1" applyBorder="1" applyAlignment="1">
      <alignment horizontal="left" vertical="top" wrapText="1" indent="3"/>
    </xf>
    <xf numFmtId="0" fontId="89" fillId="39" borderId="117" xfId="127" applyFont="1" applyFill="1" applyBorder="1" applyAlignment="1">
      <alignment horizontal="left" vertical="top" wrapText="1" indent="3"/>
    </xf>
    <xf numFmtId="0" fontId="89" fillId="39" borderId="0" xfId="127" applyFont="1" applyFill="1" applyAlignment="1">
      <alignment horizontal="left" vertical="top" wrapText="1" indent="3"/>
    </xf>
    <xf numFmtId="0" fontId="89" fillId="39" borderId="118" xfId="127" applyFont="1" applyFill="1" applyBorder="1" applyAlignment="1">
      <alignment horizontal="left" vertical="top" wrapText="1" indent="3"/>
    </xf>
    <xf numFmtId="0" fontId="89" fillId="39" borderId="119" xfId="127" applyFont="1" applyFill="1" applyBorder="1" applyAlignment="1">
      <alignment horizontal="left" vertical="top" wrapText="1" indent="3"/>
    </xf>
    <xf numFmtId="0" fontId="89" fillId="39" borderId="120" xfId="127" applyFont="1" applyFill="1" applyBorder="1" applyAlignment="1">
      <alignment horizontal="left" vertical="top" wrapText="1" indent="3"/>
    </xf>
    <xf numFmtId="0" fontId="89" fillId="39" borderId="121" xfId="127" applyFont="1" applyFill="1" applyBorder="1" applyAlignment="1">
      <alignment horizontal="left" vertical="top" wrapText="1" indent="3"/>
    </xf>
    <xf numFmtId="0" fontId="9" fillId="39" borderId="111" xfId="127" applyFont="1" applyFill="1" applyBorder="1" applyAlignment="1">
      <alignment horizontal="left" vertical="top" wrapText="1" indent="1"/>
    </xf>
    <xf numFmtId="0" fontId="9" fillId="39" borderId="112" xfId="127" applyFont="1" applyFill="1" applyBorder="1" applyAlignment="1">
      <alignment horizontal="left" vertical="top" wrapText="1" indent="1"/>
    </xf>
    <xf numFmtId="0" fontId="9" fillId="39" borderId="113" xfId="127" applyFont="1" applyFill="1" applyBorder="1" applyAlignment="1">
      <alignment horizontal="left" vertical="top" wrapText="1" indent="1"/>
    </xf>
    <xf numFmtId="0" fontId="9" fillId="39" borderId="122" xfId="127" applyFont="1" applyFill="1" applyBorder="1" applyAlignment="1">
      <alignment horizontal="left" vertical="top" wrapText="1"/>
    </xf>
    <xf numFmtId="0" fontId="9" fillId="39" borderId="123" xfId="127" applyFont="1" applyFill="1" applyBorder="1" applyAlignment="1">
      <alignment horizontal="left" vertical="top" wrapText="1"/>
    </xf>
    <xf numFmtId="0" fontId="9" fillId="39" borderId="124" xfId="127" applyFont="1" applyFill="1" applyBorder="1" applyAlignment="1">
      <alignment horizontal="left" vertical="top" wrapText="1"/>
    </xf>
    <xf numFmtId="3" fontId="99" fillId="0" borderId="134" xfId="127" applyNumberFormat="1" applyFont="1" applyBorder="1" applyAlignment="1">
      <alignment horizontal="left" vertical="center" wrapText="1"/>
    </xf>
    <xf numFmtId="0" fontId="100" fillId="38" borderId="111" xfId="127" applyFont="1" applyFill="1" applyBorder="1" applyAlignment="1">
      <alignment horizontal="center" vertical="top" wrapText="1"/>
    </xf>
    <xf numFmtId="171" fontId="32" fillId="0" borderId="66" xfId="0" applyNumberFormat="1" applyFont="1" applyBorder="1" applyAlignment="1">
      <alignment horizontal="left" vertical="center" wrapText="1"/>
    </xf>
    <xf numFmtId="171" fontId="32" fillId="0" borderId="5" xfId="0" applyNumberFormat="1" applyFont="1" applyBorder="1" applyAlignment="1">
      <alignment horizontal="left" vertical="center" wrapText="1"/>
    </xf>
    <xf numFmtId="171" fontId="32" fillId="0" borderId="17" xfId="0" applyNumberFormat="1" applyFont="1" applyBorder="1" applyAlignment="1">
      <alignment horizontal="left" vertical="center" wrapText="1"/>
    </xf>
    <xf numFmtId="171" fontId="32" fillId="0" borderId="19" xfId="0" applyNumberFormat="1" applyFont="1" applyBorder="1" applyAlignment="1">
      <alignment horizontal="left" vertical="center" wrapText="1"/>
    </xf>
    <xf numFmtId="171" fontId="34" fillId="0" borderId="22" xfId="0" applyNumberFormat="1" applyFont="1" applyBorder="1" applyAlignment="1">
      <alignment horizontal="center" vertical="center"/>
    </xf>
    <xf numFmtId="171" fontId="31" fillId="8" borderId="7" xfId="2" applyNumberFormat="1" applyFont="1" applyFill="1" applyBorder="1" applyAlignment="1">
      <alignment horizontal="center" vertical="center" textRotation="90"/>
    </xf>
    <xf numFmtId="171" fontId="31" fillId="8" borderId="13" xfId="2" applyNumberFormat="1" applyFont="1" applyFill="1" applyBorder="1" applyAlignment="1">
      <alignment horizontal="center" vertical="center" textRotation="90"/>
    </xf>
    <xf numFmtId="171" fontId="31" fillId="8" borderId="17" xfId="2" applyNumberFormat="1" applyFont="1" applyFill="1" applyBorder="1" applyAlignment="1">
      <alignment horizontal="center" vertical="center" textRotation="90"/>
    </xf>
    <xf numFmtId="171" fontId="32" fillId="0" borderId="61" xfId="0" applyNumberFormat="1" applyFont="1" applyBorder="1" applyAlignment="1">
      <alignment horizontal="left" vertical="center" wrapText="1"/>
    </xf>
    <xf numFmtId="171" fontId="32" fillId="0" borderId="11" xfId="0" applyNumberFormat="1" applyFont="1" applyBorder="1" applyAlignment="1">
      <alignment horizontal="left" vertical="center" wrapText="1"/>
    </xf>
    <xf numFmtId="171" fontId="34" fillId="10" borderId="11" xfId="0" applyNumberFormat="1" applyFont="1" applyFill="1" applyBorder="1" applyAlignment="1">
      <alignment horizontal="center" vertical="center"/>
    </xf>
    <xf numFmtId="171" fontId="34" fillId="10" borderId="5" xfId="0" applyNumberFormat="1" applyFont="1" applyFill="1" applyBorder="1" applyAlignment="1">
      <alignment horizontal="center" vertical="center"/>
    </xf>
    <xf numFmtId="171" fontId="32" fillId="0" borderId="6" xfId="0" applyNumberFormat="1" applyFont="1" applyBorder="1" applyAlignment="1">
      <alignment horizontal="left" vertical="center" wrapText="1"/>
    </xf>
    <xf numFmtId="171" fontId="34" fillId="10" borderId="19" xfId="0" applyNumberFormat="1" applyFont="1" applyFill="1" applyBorder="1" applyAlignment="1">
      <alignment horizontal="center" vertical="center"/>
    </xf>
    <xf numFmtId="171" fontId="34" fillId="10" borderId="59" xfId="0" applyNumberFormat="1" applyFont="1" applyFill="1" applyBorder="1" applyAlignment="1">
      <alignment horizontal="center" vertical="center"/>
    </xf>
    <xf numFmtId="171" fontId="32" fillId="0" borderId="62" xfId="0" applyNumberFormat="1" applyFont="1" applyBorder="1" applyAlignment="1">
      <alignment horizontal="left" vertical="center"/>
    </xf>
    <xf numFmtId="171" fontId="32" fillId="0" borderId="30" xfId="0" applyNumberFormat="1" applyFont="1" applyBorder="1" applyAlignment="1">
      <alignment horizontal="left" vertical="center"/>
    </xf>
    <xf numFmtId="171" fontId="32" fillId="0" borderId="66" xfId="0" applyNumberFormat="1" applyFont="1" applyBorder="1" applyAlignment="1">
      <alignment horizontal="left" vertical="center"/>
    </xf>
    <xf numFmtId="171" fontId="32" fillId="0" borderId="5" xfId="0" applyNumberFormat="1" applyFont="1" applyBorder="1" applyAlignment="1">
      <alignment horizontal="left" vertical="center"/>
    </xf>
    <xf numFmtId="171" fontId="34" fillId="0" borderId="15" xfId="0" applyNumberFormat="1" applyFont="1" applyBorder="1" applyAlignment="1">
      <alignment horizontal="center" vertical="center"/>
    </xf>
    <xf numFmtId="10" fontId="34" fillId="0" borderId="15" xfId="1" applyNumberFormat="1" applyFont="1" applyFill="1" applyBorder="1" applyAlignment="1">
      <alignment horizontal="center" vertical="center"/>
    </xf>
    <xf numFmtId="171" fontId="32" fillId="0" borderId="62" xfId="0" applyNumberFormat="1" applyFont="1" applyBorder="1" applyAlignment="1">
      <alignment wrapText="1"/>
    </xf>
    <xf numFmtId="0" fontId="36" fillId="0" borderId="30" xfId="0" applyFont="1" applyBorder="1" applyAlignment="1">
      <alignment wrapText="1"/>
    </xf>
    <xf numFmtId="0" fontId="36" fillId="0" borderId="16" xfId="0" applyFont="1" applyBorder="1" applyAlignment="1">
      <alignment wrapText="1"/>
    </xf>
    <xf numFmtId="171" fontId="34" fillId="0" borderId="26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wrapText="1"/>
    </xf>
    <xf numFmtId="0" fontId="37" fillId="0" borderId="16" xfId="0" applyFont="1" applyBorder="1" applyAlignment="1">
      <alignment wrapText="1"/>
    </xf>
    <xf numFmtId="171" fontId="34" fillId="10" borderId="6" xfId="0" applyNumberFormat="1" applyFont="1" applyFill="1" applyBorder="1" applyAlignment="1">
      <alignment horizontal="center" vertical="center"/>
    </xf>
    <xf numFmtId="171" fontId="31" fillId="8" borderId="24" xfId="2" applyNumberFormat="1" applyFont="1" applyFill="1" applyBorder="1" applyAlignment="1">
      <alignment horizontal="center" vertical="center" textRotation="90" wrapText="1"/>
    </xf>
    <xf numFmtId="171" fontId="31" fillId="8" borderId="28" xfId="2" applyNumberFormat="1" applyFont="1" applyFill="1" applyBorder="1" applyAlignment="1">
      <alignment horizontal="center" vertical="center" textRotation="90" wrapText="1"/>
    </xf>
    <xf numFmtId="171" fontId="31" fillId="8" borderId="38" xfId="2" applyNumberFormat="1" applyFont="1" applyFill="1" applyBorder="1" applyAlignment="1">
      <alignment horizontal="center" vertical="center" textRotation="90" wrapText="1"/>
    </xf>
    <xf numFmtId="171" fontId="34" fillId="0" borderId="51" xfId="0" applyNumberFormat="1" applyFont="1" applyBorder="1" applyAlignment="1">
      <alignment horizontal="center" vertical="center"/>
    </xf>
    <xf numFmtId="171" fontId="34" fillId="0" borderId="9" xfId="0" applyNumberFormat="1" applyFont="1" applyBorder="1" applyAlignment="1">
      <alignment horizontal="center" vertical="center"/>
    </xf>
    <xf numFmtId="171" fontId="34" fillId="0" borderId="52" xfId="0" applyNumberFormat="1" applyFont="1" applyBorder="1" applyAlignment="1">
      <alignment horizontal="center" vertical="center"/>
    </xf>
    <xf numFmtId="171" fontId="34" fillId="0" borderId="29" xfId="0" applyNumberFormat="1" applyFont="1" applyBorder="1" applyAlignment="1">
      <alignment horizontal="center" vertical="center"/>
    </xf>
    <xf numFmtId="171" fontId="34" fillId="0" borderId="30" xfId="0" applyNumberFormat="1" applyFont="1" applyBorder="1" applyAlignment="1">
      <alignment horizontal="center" vertical="center"/>
    </xf>
    <xf numFmtId="171" fontId="34" fillId="0" borderId="16" xfId="0" applyNumberFormat="1" applyFont="1" applyBorder="1" applyAlignment="1">
      <alignment horizontal="center" vertical="center"/>
    </xf>
    <xf numFmtId="171" fontId="32" fillId="0" borderId="62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36" fillId="0" borderId="16" xfId="0" applyFont="1" applyBorder="1" applyAlignment="1">
      <alignment vertical="center" wrapText="1"/>
    </xf>
    <xf numFmtId="171" fontId="31" fillId="8" borderId="7" xfId="2" applyNumberFormat="1" applyFont="1" applyFill="1" applyBorder="1" applyAlignment="1">
      <alignment horizontal="center" vertical="center" textRotation="90" wrapText="1"/>
    </xf>
    <xf numFmtId="171" fontId="31" fillId="8" borderId="13" xfId="2" applyNumberFormat="1" applyFont="1" applyFill="1" applyBorder="1" applyAlignment="1">
      <alignment horizontal="center" vertical="center" textRotation="90" wrapText="1"/>
    </xf>
    <xf numFmtId="171" fontId="31" fillId="8" borderId="17" xfId="2" applyNumberFormat="1" applyFont="1" applyFill="1" applyBorder="1" applyAlignment="1">
      <alignment horizontal="center" vertical="center" textRotation="90" wrapText="1"/>
    </xf>
    <xf numFmtId="171" fontId="32" fillId="0" borderId="61" xfId="0" applyNumberFormat="1" applyFont="1" applyBorder="1" applyAlignment="1">
      <alignment horizontal="left" vertical="center"/>
    </xf>
    <xf numFmtId="171" fontId="32" fillId="0" borderId="11" xfId="0" applyNumberFormat="1" applyFont="1" applyBorder="1" applyAlignment="1">
      <alignment horizontal="left" vertical="center"/>
    </xf>
    <xf numFmtId="171" fontId="30" fillId="8" borderId="7" xfId="5" applyNumberFormat="1" applyFont="1" applyFill="1" applyBorder="1" applyAlignment="1">
      <alignment horizontal="center" vertical="center"/>
    </xf>
    <xf numFmtId="171" fontId="30" fillId="8" borderId="9" xfId="5" applyNumberFormat="1" applyFont="1" applyFill="1" applyBorder="1" applyAlignment="1">
      <alignment horizontal="center" vertical="center"/>
    </xf>
    <xf numFmtId="171" fontId="30" fillId="8" borderId="8" xfId="5" applyNumberFormat="1" applyFont="1" applyFill="1" applyBorder="1" applyAlignment="1">
      <alignment horizontal="center" vertical="center"/>
    </xf>
    <xf numFmtId="171" fontId="30" fillId="8" borderId="17" xfId="5" applyNumberFormat="1" applyFont="1" applyFill="1" applyBorder="1" applyAlignment="1">
      <alignment horizontal="center" vertical="center"/>
    </xf>
    <xf numFmtId="171" fontId="30" fillId="8" borderId="19" xfId="5" applyNumberFormat="1" applyFont="1" applyFill="1" applyBorder="1" applyAlignment="1">
      <alignment horizontal="center" vertical="center"/>
    </xf>
    <xf numFmtId="171" fontId="30" fillId="8" borderId="18" xfId="5" applyNumberFormat="1" applyFont="1" applyFill="1" applyBorder="1" applyAlignment="1">
      <alignment horizontal="center" vertical="center"/>
    </xf>
    <xf numFmtId="171" fontId="32" fillId="0" borderId="17" xfId="0" applyNumberFormat="1" applyFont="1" applyBorder="1" applyAlignment="1">
      <alignment horizontal="left"/>
    </xf>
    <xf numFmtId="171" fontId="32" fillId="0" borderId="19" xfId="0" applyNumberFormat="1" applyFont="1" applyBorder="1" applyAlignment="1">
      <alignment horizontal="left"/>
    </xf>
    <xf numFmtId="171" fontId="34" fillId="0" borderId="20" xfId="0" applyNumberFormat="1" applyFont="1" applyBorder="1" applyAlignment="1">
      <alignment horizontal="center" vertical="center"/>
    </xf>
    <xf numFmtId="171" fontId="34" fillId="0" borderId="21" xfId="0" applyNumberFormat="1" applyFont="1" applyBorder="1" applyAlignment="1">
      <alignment horizontal="center" vertical="center"/>
    </xf>
    <xf numFmtId="171" fontId="34" fillId="0" borderId="23" xfId="0" applyNumberFormat="1" applyFont="1" applyBorder="1" applyAlignment="1">
      <alignment horizontal="center" vertical="center"/>
    </xf>
    <xf numFmtId="171" fontId="25" fillId="0" borderId="29" xfId="0" applyNumberFormat="1" applyFont="1" applyBorder="1" applyAlignment="1">
      <alignment horizontal="right" vertical="center"/>
    </xf>
    <xf numFmtId="171" fontId="25" fillId="0" borderId="16" xfId="0" applyNumberFormat="1" applyFont="1" applyBorder="1" applyAlignment="1">
      <alignment horizontal="right" vertical="center"/>
    </xf>
    <xf numFmtId="171" fontId="40" fillId="8" borderId="9" xfId="5" applyNumberFormat="1" applyFont="1" applyFill="1" applyBorder="1" applyAlignment="1">
      <alignment horizontal="center" vertical="center" wrapText="1"/>
    </xf>
    <xf numFmtId="171" fontId="40" fillId="8" borderId="8" xfId="5" applyNumberFormat="1" applyFont="1" applyFill="1" applyBorder="1" applyAlignment="1">
      <alignment horizontal="center" vertical="center" wrapText="1"/>
    </xf>
    <xf numFmtId="171" fontId="40" fillId="8" borderId="17" xfId="5" applyNumberFormat="1" applyFont="1" applyFill="1" applyBorder="1" applyAlignment="1">
      <alignment horizontal="center" vertical="center" wrapText="1"/>
    </xf>
    <xf numFmtId="171" fontId="40" fillId="8" borderId="19" xfId="5" applyNumberFormat="1" applyFont="1" applyFill="1" applyBorder="1" applyAlignment="1">
      <alignment horizontal="center" vertical="center" wrapText="1"/>
    </xf>
    <xf numFmtId="171" fontId="40" fillId="8" borderId="18" xfId="5" applyNumberFormat="1" applyFont="1" applyFill="1" applyBorder="1" applyAlignment="1">
      <alignment horizontal="center" vertical="center" wrapText="1"/>
    </xf>
    <xf numFmtId="171" fontId="25" fillId="8" borderId="41" xfId="4" applyNumberFormat="1" applyFont="1" applyFill="1" applyBorder="1" applyAlignment="1">
      <alignment horizontal="center" vertical="center" wrapText="1"/>
    </xf>
    <xf numFmtId="171" fontId="25" fillId="8" borderId="42" xfId="4" applyNumberFormat="1" applyFont="1" applyFill="1" applyBorder="1" applyAlignment="1">
      <alignment horizontal="center" vertical="center" wrapText="1"/>
    </xf>
    <xf numFmtId="171" fontId="25" fillId="8" borderId="43" xfId="4" applyNumberFormat="1" applyFont="1" applyFill="1" applyBorder="1" applyAlignment="1">
      <alignment horizontal="center" vertical="center" wrapText="1"/>
    </xf>
    <xf numFmtId="171" fontId="25" fillId="0" borderId="10" xfId="0" applyNumberFormat="1" applyFont="1" applyBorder="1" applyAlignment="1">
      <alignment horizontal="right" vertical="center"/>
    </xf>
    <xf numFmtId="171" fontId="25" fillId="0" borderId="12" xfId="0" applyNumberFormat="1" applyFont="1" applyBorder="1" applyAlignment="1">
      <alignment horizontal="right" vertical="center"/>
    </xf>
    <xf numFmtId="171" fontId="25" fillId="0" borderId="58" xfId="0" applyNumberFormat="1" applyFont="1" applyBorder="1" applyAlignment="1">
      <alignment horizontal="right" vertical="center"/>
    </xf>
    <xf numFmtId="171" fontId="25" fillId="0" borderId="59" xfId="0" applyNumberFormat="1" applyFont="1" applyBorder="1" applyAlignment="1">
      <alignment horizontal="right" vertical="center"/>
    </xf>
    <xf numFmtId="171" fontId="26" fillId="10" borderId="54" xfId="0" applyNumberFormat="1" applyFont="1" applyFill="1" applyBorder="1" applyAlignment="1">
      <alignment horizontal="center" vertical="center" wrapText="1"/>
    </xf>
    <xf numFmtId="171" fontId="26" fillId="10" borderId="42" xfId="0" applyNumberFormat="1" applyFont="1" applyFill="1" applyBorder="1" applyAlignment="1">
      <alignment horizontal="center" vertical="center" wrapText="1"/>
    </xf>
    <xf numFmtId="171" fontId="26" fillId="10" borderId="43" xfId="0" applyNumberFormat="1" applyFont="1" applyFill="1" applyBorder="1" applyAlignment="1">
      <alignment horizontal="center" vertical="center" wrapText="1"/>
    </xf>
    <xf numFmtId="171" fontId="27" fillId="0" borderId="61" xfId="0" applyNumberFormat="1" applyFont="1" applyBorder="1" applyAlignment="1">
      <alignment horizontal="left" vertical="center" wrapText="1"/>
    </xf>
    <xf numFmtId="171" fontId="27" fillId="0" borderId="11" xfId="0" applyNumberFormat="1" applyFont="1" applyBorder="1" applyAlignment="1">
      <alignment horizontal="left" vertical="center" wrapText="1"/>
    </xf>
    <xf numFmtId="171" fontId="27" fillId="0" borderId="12" xfId="0" applyNumberFormat="1" applyFont="1" applyBorder="1" applyAlignment="1">
      <alignment horizontal="left" vertical="center" wrapText="1"/>
    </xf>
    <xf numFmtId="171" fontId="27" fillId="0" borderId="30" xfId="0" applyNumberFormat="1" applyFont="1" applyBorder="1" applyAlignment="1">
      <alignment vertical="center" wrapText="1"/>
    </xf>
    <xf numFmtId="171" fontId="27" fillId="0" borderId="16" xfId="0" applyNumberFormat="1" applyFont="1" applyBorder="1" applyAlignment="1">
      <alignment vertical="center" wrapText="1"/>
    </xf>
    <xf numFmtId="171" fontId="27" fillId="0" borderId="66" xfId="0" applyNumberFormat="1" applyFont="1" applyBorder="1" applyAlignment="1">
      <alignment vertical="center" wrapText="1"/>
    </xf>
    <xf numFmtId="171" fontId="27" fillId="0" borderId="5" xfId="0" applyNumberFormat="1" applyFont="1" applyBorder="1" applyAlignment="1">
      <alignment vertical="center" wrapText="1"/>
    </xf>
    <xf numFmtId="171" fontId="25" fillId="2" borderId="5" xfId="0" applyNumberFormat="1" applyFont="1" applyFill="1" applyBorder="1" applyAlignment="1">
      <alignment horizontal="right" vertical="center"/>
    </xf>
    <xf numFmtId="171" fontId="27" fillId="0" borderId="66" xfId="0" applyNumberFormat="1" applyFont="1" applyBorder="1" applyAlignment="1">
      <alignment horizontal="left" vertical="center" wrapText="1"/>
    </xf>
    <xf numFmtId="171" fontId="27" fillId="0" borderId="5" xfId="0" applyNumberFormat="1" applyFont="1" applyBorder="1" applyAlignment="1">
      <alignment horizontal="left" vertical="center" wrapText="1"/>
    </xf>
    <xf numFmtId="171" fontId="25" fillId="10" borderId="9" xfId="0" applyNumberFormat="1" applyFont="1" applyFill="1" applyBorder="1" applyAlignment="1">
      <alignment horizontal="right" vertical="center"/>
    </xf>
    <xf numFmtId="171" fontId="27" fillId="0" borderId="7" xfId="0" applyNumberFormat="1" applyFont="1" applyBorder="1" applyAlignment="1">
      <alignment horizontal="left" vertical="center" wrapText="1"/>
    </xf>
    <xf numFmtId="171" fontId="27" fillId="0" borderId="9" xfId="0" applyNumberFormat="1" applyFont="1" applyBorder="1" applyAlignment="1">
      <alignment horizontal="left" vertical="center" wrapText="1"/>
    </xf>
    <xf numFmtId="171" fontId="25" fillId="0" borderId="9" xfId="0" applyNumberFormat="1" applyFont="1" applyBorder="1" applyAlignment="1">
      <alignment horizontal="right" vertical="center"/>
    </xf>
    <xf numFmtId="171" fontId="25" fillId="10" borderId="41" xfId="0" applyNumberFormat="1" applyFont="1" applyFill="1" applyBorder="1" applyAlignment="1">
      <alignment horizontal="right" vertical="center" wrapText="1"/>
    </xf>
    <xf numFmtId="0" fontId="25" fillId="10" borderId="42" xfId="0" applyFont="1" applyFill="1" applyBorder="1" applyAlignment="1">
      <alignment horizontal="right" vertical="center" wrapText="1"/>
    </xf>
    <xf numFmtId="0" fontId="25" fillId="10" borderId="43" xfId="0" applyFont="1" applyFill="1" applyBorder="1" applyAlignment="1">
      <alignment horizontal="right" vertical="center" wrapText="1"/>
    </xf>
    <xf numFmtId="171" fontId="27" fillId="0" borderId="6" xfId="0" applyNumberFormat="1" applyFont="1" applyBorder="1" applyAlignment="1">
      <alignment horizontal="left" vertical="center" wrapText="1"/>
    </xf>
    <xf numFmtId="171" fontId="27" fillId="0" borderId="59" xfId="0" applyNumberFormat="1" applyFont="1" applyBorder="1" applyAlignment="1">
      <alignment horizontal="left" vertical="center" wrapText="1"/>
    </xf>
    <xf numFmtId="171" fontId="26" fillId="8" borderId="54" xfId="0" applyNumberFormat="1" applyFont="1" applyFill="1" applyBorder="1" applyAlignment="1">
      <alignment horizontal="center" vertical="center"/>
    </xf>
    <xf numFmtId="171" fontId="26" fillId="8" borderId="42" xfId="0" applyNumberFormat="1" applyFont="1" applyFill="1" applyBorder="1" applyAlignment="1">
      <alignment horizontal="center" vertical="center"/>
    </xf>
    <xf numFmtId="171" fontId="26" fillId="8" borderId="60" xfId="0" applyNumberFormat="1" applyFont="1" applyFill="1" applyBorder="1" applyAlignment="1">
      <alignment horizontal="center" vertical="center"/>
    </xf>
    <xf numFmtId="171" fontId="40" fillId="8" borderId="13" xfId="5" applyNumberFormat="1" applyFont="1" applyFill="1" applyBorder="1" applyAlignment="1">
      <alignment horizontal="center" vertical="center" wrapText="1"/>
    </xf>
    <xf numFmtId="171" fontId="40" fillId="8" borderId="0" xfId="5" applyNumberFormat="1" applyFont="1" applyFill="1" applyBorder="1" applyAlignment="1">
      <alignment horizontal="center" vertical="center" wrapText="1"/>
    </xf>
    <xf numFmtId="171" fontId="40" fillId="8" borderId="14" xfId="5" applyNumberFormat="1" applyFont="1" applyFill="1" applyBorder="1" applyAlignment="1">
      <alignment horizontal="center" vertical="center" wrapText="1"/>
    </xf>
    <xf numFmtId="171" fontId="39" fillId="8" borderId="9" xfId="0" applyNumberFormat="1" applyFont="1" applyFill="1" applyBorder="1" applyAlignment="1">
      <alignment horizontal="center" vertical="center"/>
    </xf>
    <xf numFmtId="171" fontId="39" fillId="8" borderId="8" xfId="0" applyNumberFormat="1" applyFont="1" applyFill="1" applyBorder="1" applyAlignment="1">
      <alignment horizontal="center" vertical="center"/>
    </xf>
    <xf numFmtId="171" fontId="39" fillId="8" borderId="0" xfId="0" applyNumberFormat="1" applyFont="1" applyFill="1" applyAlignment="1">
      <alignment horizontal="center" vertical="center"/>
    </xf>
    <xf numFmtId="171" fontId="39" fillId="8" borderId="14" xfId="0" applyNumberFormat="1" applyFont="1" applyFill="1" applyBorder="1" applyAlignment="1">
      <alignment horizontal="center" vertical="center"/>
    </xf>
    <xf numFmtId="171" fontId="39" fillId="8" borderId="54" xfId="0" applyNumberFormat="1" applyFont="1" applyFill="1" applyBorder="1" applyAlignment="1">
      <alignment horizontal="center" vertical="center"/>
    </xf>
    <xf numFmtId="171" fontId="39" fillId="8" borderId="42" xfId="0" applyNumberFormat="1" applyFont="1" applyFill="1" applyBorder="1" applyAlignment="1">
      <alignment horizontal="center" vertical="center"/>
    </xf>
    <xf numFmtId="171" fontId="39" fillId="8" borderId="60" xfId="0" applyNumberFormat="1" applyFont="1" applyFill="1" applyBorder="1" applyAlignment="1">
      <alignment horizontal="center" vertical="center"/>
    </xf>
    <xf numFmtId="171" fontId="39" fillId="8" borderId="7" xfId="0" applyNumberFormat="1" applyFont="1" applyFill="1" applyBorder="1" applyAlignment="1">
      <alignment horizontal="center" vertical="center" wrapText="1"/>
    </xf>
    <xf numFmtId="171" fontId="39" fillId="8" borderId="9" xfId="0" applyNumberFormat="1" applyFont="1" applyFill="1" applyBorder="1" applyAlignment="1">
      <alignment horizontal="center" vertical="center" wrapText="1"/>
    </xf>
    <xf numFmtId="171" fontId="39" fillId="8" borderId="13" xfId="0" applyNumberFormat="1" applyFont="1" applyFill="1" applyBorder="1" applyAlignment="1">
      <alignment horizontal="center" vertical="center" wrapText="1"/>
    </xf>
    <xf numFmtId="171" fontId="39" fillId="8" borderId="0" xfId="0" applyNumberFormat="1" applyFont="1" applyFill="1" applyAlignment="1">
      <alignment horizontal="center" vertical="center" wrapText="1"/>
    </xf>
    <xf numFmtId="171" fontId="39" fillId="8" borderId="17" xfId="0" applyNumberFormat="1" applyFont="1" applyFill="1" applyBorder="1" applyAlignment="1">
      <alignment horizontal="center" vertical="center" wrapText="1"/>
    </xf>
    <xf numFmtId="171" fontId="39" fillId="8" borderId="19" xfId="0" applyNumberFormat="1" applyFont="1" applyFill="1" applyBorder="1" applyAlignment="1">
      <alignment horizontal="center" vertical="center" wrapText="1"/>
    </xf>
    <xf numFmtId="171" fontId="39" fillId="8" borderId="54" xfId="0" applyNumberFormat="1" applyFont="1" applyFill="1" applyBorder="1" applyAlignment="1">
      <alignment horizontal="center" vertical="center" wrapText="1"/>
    </xf>
    <xf numFmtId="171" fontId="39" fillId="8" borderId="42" xfId="0" applyNumberFormat="1" applyFont="1" applyFill="1" applyBorder="1" applyAlignment="1">
      <alignment horizontal="center" vertical="center" wrapText="1"/>
    </xf>
    <xf numFmtId="171" fontId="39" fillId="8" borderId="60" xfId="0" applyNumberFormat="1" applyFont="1" applyFill="1" applyBorder="1" applyAlignment="1">
      <alignment horizontal="center" vertical="center" wrapText="1"/>
    </xf>
    <xf numFmtId="171" fontId="39" fillId="8" borderId="8" xfId="0" applyNumberFormat="1" applyFont="1" applyFill="1" applyBorder="1" applyAlignment="1">
      <alignment horizontal="center" vertical="center" wrapText="1"/>
    </xf>
    <xf numFmtId="171" fontId="39" fillId="8" borderId="18" xfId="0" applyNumberFormat="1" applyFont="1" applyFill="1" applyBorder="1" applyAlignment="1">
      <alignment horizontal="center" vertical="center" wrapText="1"/>
    </xf>
    <xf numFmtId="171" fontId="39" fillId="8" borderId="7" xfId="0" applyNumberFormat="1" applyFont="1" applyFill="1" applyBorder="1" applyAlignment="1">
      <alignment horizontal="center" vertical="center"/>
    </xf>
    <xf numFmtId="171" fontId="39" fillId="0" borderId="51" xfId="0" applyNumberFormat="1" applyFont="1" applyBorder="1" applyAlignment="1">
      <alignment horizontal="right" vertical="center"/>
    </xf>
    <xf numFmtId="171" fontId="39" fillId="0" borderId="9" xfId="0" applyNumberFormat="1" applyFont="1" applyBorder="1" applyAlignment="1">
      <alignment horizontal="right" vertical="center"/>
    </xf>
    <xf numFmtId="171" fontId="39" fillId="0" borderId="26" xfId="0" applyNumberFormat="1" applyFont="1" applyBorder="1" applyAlignment="1">
      <alignment horizontal="right" vertical="center"/>
    </xf>
    <xf numFmtId="171" fontId="10" fillId="0" borderId="47" xfId="0" applyNumberFormat="1" applyFont="1" applyBorder="1" applyAlignment="1">
      <alignment horizontal="left" vertical="center" wrapText="1"/>
    </xf>
    <xf numFmtId="171" fontId="10" fillId="0" borderId="15" xfId="0" applyNumberFormat="1" applyFont="1" applyBorder="1" applyAlignment="1">
      <alignment horizontal="left" vertical="center" wrapText="1"/>
    </xf>
    <xf numFmtId="171" fontId="10" fillId="0" borderId="31" xfId="0" applyNumberFormat="1" applyFont="1" applyBorder="1" applyAlignment="1">
      <alignment horizontal="left" vertical="center" wrapText="1"/>
    </xf>
    <xf numFmtId="171" fontId="39" fillId="2" borderId="15" xfId="0" applyNumberFormat="1" applyFont="1" applyFill="1" applyBorder="1" applyAlignment="1">
      <alignment vertical="center"/>
    </xf>
    <xf numFmtId="171" fontId="39" fillId="0" borderId="15" xfId="0" applyNumberFormat="1" applyFont="1" applyBorder="1" applyAlignment="1">
      <alignment horizontal="right" vertical="center"/>
    </xf>
    <xf numFmtId="171" fontId="39" fillId="2" borderId="15" xfId="0" applyNumberFormat="1" applyFont="1" applyFill="1" applyBorder="1" applyAlignment="1">
      <alignment horizontal="center" vertical="center"/>
    </xf>
    <xf numFmtId="171" fontId="39" fillId="0" borderId="15" xfId="0" applyNumberFormat="1" applyFont="1" applyBorder="1" applyAlignment="1">
      <alignment vertical="center"/>
    </xf>
    <xf numFmtId="171" fontId="39" fillId="2" borderId="29" xfId="0" applyNumberFormat="1" applyFont="1" applyFill="1" applyBorder="1" applyAlignment="1">
      <alignment horizontal="right" vertical="center"/>
    </xf>
    <xf numFmtId="171" fontId="39" fillId="2" borderId="30" xfId="0" applyNumberFormat="1" applyFont="1" applyFill="1" applyBorder="1" applyAlignment="1">
      <alignment horizontal="right" vertical="center"/>
    </xf>
    <xf numFmtId="171" fontId="39" fillId="2" borderId="16" xfId="0" applyNumberFormat="1" applyFont="1" applyFill="1" applyBorder="1" applyAlignment="1">
      <alignment horizontal="right" vertical="center"/>
    </xf>
    <xf numFmtId="171" fontId="10" fillId="0" borderId="45" xfId="0" applyNumberFormat="1" applyFont="1" applyBorder="1" applyAlignment="1">
      <alignment horizontal="left" vertical="center" wrapText="1"/>
    </xf>
    <xf numFmtId="171" fontId="10" fillId="0" borderId="26" xfId="0" applyNumberFormat="1" applyFont="1" applyBorder="1" applyAlignment="1">
      <alignment horizontal="left" vertical="center" wrapText="1"/>
    </xf>
    <xf numFmtId="171" fontId="10" fillId="0" borderId="27" xfId="0" applyNumberFormat="1" applyFont="1" applyBorder="1" applyAlignment="1">
      <alignment horizontal="left" vertical="center" wrapText="1"/>
    </xf>
    <xf numFmtId="171" fontId="39" fillId="0" borderId="51" xfId="0" applyNumberFormat="1" applyFont="1" applyBorder="1" applyAlignment="1">
      <alignment vertical="center"/>
    </xf>
    <xf numFmtId="171" fontId="39" fillId="0" borderId="9" xfId="0" applyNumberFormat="1" applyFont="1" applyBorder="1" applyAlignment="1">
      <alignment vertical="center"/>
    </xf>
    <xf numFmtId="171" fontId="39" fillId="0" borderId="52" xfId="0" applyNumberFormat="1" applyFont="1" applyBorder="1" applyAlignment="1">
      <alignment vertical="center"/>
    </xf>
    <xf numFmtId="171" fontId="39" fillId="0" borderId="52" xfId="0" applyNumberFormat="1" applyFont="1" applyBorder="1" applyAlignment="1">
      <alignment horizontal="right" vertical="center"/>
    </xf>
    <xf numFmtId="171" fontId="10" fillId="0" borderId="47" xfId="0" applyNumberFormat="1" applyFont="1" applyBorder="1" applyAlignment="1">
      <alignment horizontal="left" vertical="center"/>
    </xf>
    <xf numFmtId="171" fontId="10" fillId="0" borderId="15" xfId="0" applyNumberFormat="1" applyFont="1" applyBorder="1" applyAlignment="1">
      <alignment horizontal="left" vertical="center"/>
    </xf>
    <xf numFmtId="171" fontId="10" fillId="0" borderId="31" xfId="0" applyNumberFormat="1" applyFont="1" applyBorder="1" applyAlignment="1">
      <alignment horizontal="left" vertical="center"/>
    </xf>
    <xf numFmtId="171" fontId="39" fillId="10" borderId="58" xfId="0" applyNumberFormat="1" applyFont="1" applyFill="1" applyBorder="1" applyAlignment="1">
      <alignment horizontal="right" vertical="center"/>
    </xf>
    <xf numFmtId="171" fontId="39" fillId="10" borderId="19" xfId="0" applyNumberFormat="1" applyFont="1" applyFill="1" applyBorder="1" applyAlignment="1">
      <alignment horizontal="right" vertical="center"/>
    </xf>
    <xf numFmtId="171" fontId="4" fillId="7" borderId="20" xfId="0" applyNumberFormat="1" applyFont="1" applyFill="1" applyBorder="1" applyAlignment="1">
      <alignment horizontal="center" vertical="center"/>
    </xf>
    <xf numFmtId="171" fontId="4" fillId="7" borderId="21" xfId="0" applyNumberFormat="1" applyFont="1" applyFill="1" applyBorder="1" applyAlignment="1">
      <alignment horizontal="center" vertical="center"/>
    </xf>
    <xf numFmtId="171" fontId="4" fillId="7" borderId="23" xfId="0" applyNumberFormat="1" applyFont="1" applyFill="1" applyBorder="1" applyAlignment="1">
      <alignment horizontal="center" vertical="center"/>
    </xf>
    <xf numFmtId="171" fontId="11" fillId="10" borderId="57" xfId="0" applyNumberFormat="1" applyFont="1" applyFill="1" applyBorder="1" applyAlignment="1">
      <alignment horizontal="left" vertical="center" wrapText="1"/>
    </xf>
    <xf numFmtId="171" fontId="11" fillId="10" borderId="22" xfId="0" applyNumberFormat="1" applyFont="1" applyFill="1" applyBorder="1" applyAlignment="1">
      <alignment horizontal="left" vertical="center" wrapText="1"/>
    </xf>
    <xf numFmtId="171" fontId="11" fillId="10" borderId="37" xfId="0" applyNumberFormat="1" applyFont="1" applyFill="1" applyBorder="1" applyAlignment="1">
      <alignment horizontal="left" vertical="center" wrapText="1"/>
    </xf>
    <xf numFmtId="171" fontId="39" fillId="7" borderId="58" xfId="0" applyNumberFormat="1" applyFont="1" applyFill="1" applyBorder="1" applyAlignment="1">
      <alignment vertical="center"/>
    </xf>
    <xf numFmtId="171" fontId="39" fillId="7" borderId="19" xfId="0" applyNumberFormat="1" applyFont="1" applyFill="1" applyBorder="1" applyAlignment="1">
      <alignment vertical="center"/>
    </xf>
    <xf numFmtId="171" fontId="39" fillId="10" borderId="20" xfId="0" applyNumberFormat="1" applyFont="1" applyFill="1" applyBorder="1" applyAlignment="1">
      <alignment vertical="center" wrapText="1"/>
    </xf>
    <xf numFmtId="0" fontId="18" fillId="10" borderId="21" xfId="0" applyFont="1" applyFill="1" applyBorder="1" applyAlignment="1">
      <alignment vertical="center" wrapText="1"/>
    </xf>
    <xf numFmtId="0" fontId="18" fillId="10" borderId="23" xfId="0" applyFont="1" applyFill="1" applyBorder="1" applyAlignment="1">
      <alignment vertical="center" wrapText="1"/>
    </xf>
    <xf numFmtId="171" fontId="39" fillId="7" borderId="58" xfId="0" applyNumberFormat="1" applyFont="1" applyFill="1" applyBorder="1" applyAlignment="1">
      <alignment horizontal="center" vertical="center"/>
    </xf>
    <xf numFmtId="171" fontId="39" fillId="7" borderId="19" xfId="0" applyNumberFormat="1" applyFont="1" applyFill="1" applyBorder="1" applyAlignment="1">
      <alignment horizontal="center" vertical="center"/>
    </xf>
    <xf numFmtId="171" fontId="39" fillId="7" borderId="59" xfId="0" applyNumberFormat="1" applyFont="1" applyFill="1" applyBorder="1" applyAlignment="1">
      <alignment horizontal="center" vertical="center"/>
    </xf>
    <xf numFmtId="171" fontId="11" fillId="10" borderId="47" xfId="0" applyNumberFormat="1" applyFont="1" applyFill="1" applyBorder="1" applyAlignment="1">
      <alignment horizontal="left" vertical="center" wrapText="1"/>
    </xf>
    <xf numFmtId="171" fontId="11" fillId="10" borderId="15" xfId="0" applyNumberFormat="1" applyFont="1" applyFill="1" applyBorder="1" applyAlignment="1">
      <alignment horizontal="left" vertical="center" wrapText="1"/>
    </xf>
    <xf numFmtId="171" fontId="11" fillId="10" borderId="31" xfId="0" applyNumberFormat="1" applyFont="1" applyFill="1" applyBorder="1" applyAlignment="1">
      <alignment horizontal="left" vertical="center" wrapText="1"/>
    </xf>
    <xf numFmtId="171" fontId="39" fillId="10" borderId="15" xfId="0" applyNumberFormat="1" applyFont="1" applyFill="1" applyBorder="1" applyAlignment="1">
      <alignment vertical="center"/>
    </xf>
    <xf numFmtId="171" fontId="39" fillId="10" borderId="15" xfId="0" applyNumberFormat="1" applyFont="1" applyFill="1" applyBorder="1" applyAlignment="1">
      <alignment horizontal="right" vertical="center"/>
    </xf>
    <xf numFmtId="171" fontId="39" fillId="0" borderId="10" xfId="0" applyNumberFormat="1" applyFont="1" applyBorder="1" applyAlignment="1">
      <alignment horizontal="right" vertical="center"/>
    </xf>
    <xf numFmtId="171" fontId="39" fillId="0" borderId="11" xfId="0" applyNumberFormat="1" applyFont="1" applyBorder="1" applyAlignment="1">
      <alignment horizontal="right" vertical="center"/>
    </xf>
    <xf numFmtId="171" fontId="39" fillId="0" borderId="12" xfId="0" applyNumberFormat="1" applyFont="1" applyBorder="1" applyAlignment="1">
      <alignment horizontal="right" vertical="center"/>
    </xf>
    <xf numFmtId="171" fontId="39" fillId="0" borderId="10" xfId="0" applyNumberFormat="1" applyFont="1" applyBorder="1" applyAlignment="1">
      <alignment horizontal="right"/>
    </xf>
    <xf numFmtId="171" fontId="39" fillId="0" borderId="11" xfId="0" applyNumberFormat="1" applyFont="1" applyBorder="1" applyAlignment="1">
      <alignment horizontal="right"/>
    </xf>
    <xf numFmtId="171" fontId="39" fillId="0" borderId="12" xfId="0" applyNumberFormat="1" applyFont="1" applyBorder="1" applyAlignment="1">
      <alignment horizontal="right"/>
    </xf>
    <xf numFmtId="171" fontId="39" fillId="8" borderId="80" xfId="0" applyNumberFormat="1" applyFont="1" applyFill="1" applyBorder="1" applyAlignment="1">
      <alignment horizontal="center" vertical="center" wrapText="1"/>
    </xf>
    <xf numFmtId="171" fontId="39" fillId="8" borderId="95" xfId="0" applyNumberFormat="1" applyFont="1" applyFill="1" applyBorder="1" applyAlignment="1">
      <alignment horizontal="center" vertical="center" wrapText="1"/>
    </xf>
    <xf numFmtId="171" fontId="39" fillId="8" borderId="81" xfId="0" applyNumberFormat="1" applyFont="1" applyFill="1" applyBorder="1" applyAlignment="1">
      <alignment horizontal="center" vertical="center" wrapText="1"/>
    </xf>
    <xf numFmtId="171" fontId="39" fillId="8" borderId="82" xfId="0" applyNumberFormat="1" applyFont="1" applyFill="1" applyBorder="1" applyAlignment="1">
      <alignment horizontal="center" vertical="center" wrapText="1"/>
    </xf>
    <xf numFmtId="171" fontId="39" fillId="8" borderId="96" xfId="0" applyNumberFormat="1" applyFont="1" applyFill="1" applyBorder="1" applyAlignment="1">
      <alignment horizontal="center" vertical="center" wrapText="1"/>
    </xf>
    <xf numFmtId="171" fontId="39" fillId="8" borderId="83" xfId="0" applyNumberFormat="1" applyFont="1" applyFill="1" applyBorder="1" applyAlignment="1">
      <alignment horizontal="center" vertical="center" wrapText="1"/>
    </xf>
    <xf numFmtId="171" fontId="10" fillId="0" borderId="55" xfId="0" applyNumberFormat="1" applyFont="1" applyBorder="1" applyAlignment="1">
      <alignment horizontal="left" vertical="center" wrapText="1"/>
    </xf>
    <xf numFmtId="171" fontId="10" fillId="0" borderId="34" xfId="0" applyNumberFormat="1" applyFont="1" applyBorder="1" applyAlignment="1">
      <alignment horizontal="left" vertical="center" wrapText="1"/>
    </xf>
    <xf numFmtId="171" fontId="10" fillId="0" borderId="4" xfId="0" applyNumberFormat="1" applyFont="1" applyBorder="1" applyAlignment="1">
      <alignment horizontal="left" vertical="center" wrapText="1"/>
    </xf>
    <xf numFmtId="171" fontId="39" fillId="0" borderId="29" xfId="0" applyNumberFormat="1" applyFont="1" applyBorder="1" applyAlignment="1">
      <alignment horizontal="right" vertical="center"/>
    </xf>
    <xf numFmtId="171" fontId="39" fillId="0" borderId="30" xfId="0" applyNumberFormat="1" applyFont="1" applyBorder="1" applyAlignment="1">
      <alignment horizontal="right" vertical="center"/>
    </xf>
    <xf numFmtId="171" fontId="39" fillId="0" borderId="16" xfId="0" applyNumberFormat="1" applyFont="1" applyBorder="1" applyAlignment="1">
      <alignment horizontal="right" vertical="center"/>
    </xf>
    <xf numFmtId="171" fontId="10" fillId="0" borderId="29" xfId="0" applyNumberFormat="1" applyFont="1" applyBorder="1" applyAlignment="1">
      <alignment horizontal="left" vertical="center" wrapText="1"/>
    </xf>
    <xf numFmtId="171" fontId="39" fillId="0" borderId="15" xfId="0" applyNumberFormat="1" applyFont="1" applyBorder="1" applyAlignment="1">
      <alignment horizontal="right"/>
    </xf>
    <xf numFmtId="171" fontId="10" fillId="0" borderId="61" xfId="0" applyNumberFormat="1" applyFont="1" applyBorder="1" applyAlignment="1">
      <alignment horizontal="left" vertical="center" wrapText="1"/>
    </xf>
    <xf numFmtId="171" fontId="10" fillId="0" borderId="11" xfId="0" applyNumberFormat="1" applyFont="1" applyBorder="1" applyAlignment="1">
      <alignment horizontal="left" vertical="center" wrapText="1"/>
    </xf>
    <xf numFmtId="171" fontId="10" fillId="0" borderId="29" xfId="0" applyNumberFormat="1" applyFont="1" applyBorder="1" applyAlignment="1">
      <alignment horizontal="left" vertical="center"/>
    </xf>
    <xf numFmtId="171" fontId="11" fillId="10" borderId="36" xfId="0" applyNumberFormat="1" applyFont="1" applyFill="1" applyBorder="1" applyAlignment="1">
      <alignment horizontal="left" vertical="center" wrapText="1"/>
    </xf>
    <xf numFmtId="171" fontId="11" fillId="10" borderId="67" xfId="0" applyNumberFormat="1" applyFont="1" applyFill="1" applyBorder="1" applyAlignment="1">
      <alignment horizontal="left" vertical="center" wrapText="1"/>
    </xf>
    <xf numFmtId="171" fontId="11" fillId="10" borderId="58" xfId="0" applyNumberFormat="1" applyFont="1" applyFill="1" applyBorder="1" applyAlignment="1">
      <alignment horizontal="left" vertical="center" wrapText="1"/>
    </xf>
    <xf numFmtId="171" fontId="39" fillId="10" borderId="59" xfId="0" applyNumberFormat="1" applyFont="1" applyFill="1" applyBorder="1" applyAlignment="1">
      <alignment horizontal="right" vertical="center"/>
    </xf>
    <xf numFmtId="171" fontId="11" fillId="10" borderId="29" xfId="0" applyNumberFormat="1" applyFont="1" applyFill="1" applyBorder="1" applyAlignment="1">
      <alignment horizontal="left" vertical="center" wrapText="1"/>
    </xf>
    <xf numFmtId="171" fontId="39" fillId="10" borderId="15" xfId="0" applyNumberFormat="1" applyFont="1" applyFill="1" applyBorder="1" applyAlignment="1">
      <alignment horizontal="right"/>
    </xf>
  </cellXfs>
  <cellStyles count="137">
    <cellStyle name="20% - Énfasis1 2" xfId="67"/>
    <cellStyle name="20% - Énfasis2 2" xfId="68"/>
    <cellStyle name="20% - Énfasis3 2" xfId="69"/>
    <cellStyle name="20% - Énfasis4 2" xfId="70"/>
    <cellStyle name="20% - Énfasis5 2" xfId="71"/>
    <cellStyle name="20% - Énfasis6 2" xfId="72"/>
    <cellStyle name="40% - Énfasis1 2" xfId="73"/>
    <cellStyle name="40% - Énfasis2 2" xfId="74"/>
    <cellStyle name="40% - Énfasis3 2" xfId="75"/>
    <cellStyle name="40% - Énfasis4 2" xfId="76"/>
    <cellStyle name="40% - Énfasis5 2" xfId="77"/>
    <cellStyle name="40% - Énfasis6 2" xfId="78"/>
    <cellStyle name="60% - akcent 1" xfId="11"/>
    <cellStyle name="60% - Énfasis1 2" xfId="79"/>
    <cellStyle name="60% - Énfasis2 2" xfId="80"/>
    <cellStyle name="60% - Énfasis3 2" xfId="81"/>
    <cellStyle name="60% - Énfasis4 2" xfId="82"/>
    <cellStyle name="60% - Énfasis5 2" xfId="83"/>
    <cellStyle name="60% - Énfasis6 2" xfId="84"/>
    <cellStyle name="Advertencia" xfId="85"/>
    <cellStyle name="Calcular" xfId="86"/>
    <cellStyle name="Cálculo 2" xfId="87"/>
    <cellStyle name="Celda comprob." xfId="88"/>
    <cellStyle name="Celda de comprobación 2" xfId="89"/>
    <cellStyle name="Celda vinculada 2" xfId="90"/>
    <cellStyle name="Correcto" xfId="91"/>
    <cellStyle name="Encabez. 1" xfId="92"/>
    <cellStyle name="Encabez. 2" xfId="93"/>
    <cellStyle name="Encabezado 3" xfId="94"/>
    <cellStyle name="Encabezado 4 2" xfId="95"/>
    <cellStyle name="Énfasis1 2" xfId="96"/>
    <cellStyle name="Énfasis2 2" xfId="97"/>
    <cellStyle name="Énfasis3 2" xfId="98"/>
    <cellStyle name="Énfasis4 2" xfId="99"/>
    <cellStyle name="Énfasis5 2" xfId="100"/>
    <cellStyle name="Énfasis6 2" xfId="101"/>
    <cellStyle name="Entrada 2" xfId="102"/>
    <cellStyle name="Explicación" xfId="103"/>
    <cellStyle name="Hipervínculo" xfId="5" builtinId="8"/>
    <cellStyle name="Hipervínculo 2" xfId="12"/>
    <cellStyle name="Hipervínculo 3" xfId="104"/>
    <cellStyle name="Hipervínculo 4" xfId="128"/>
    <cellStyle name="Incorrecto 2" xfId="105"/>
    <cellStyle name="Millares [0] 2" xfId="33"/>
    <cellStyle name="Millares [0] 3" xfId="125"/>
    <cellStyle name="Millares 2" xfId="13"/>
    <cellStyle name="Millares 2 2" xfId="14"/>
    <cellStyle name="Millares 2 2 2" xfId="15"/>
    <cellStyle name="Millares 2 3" xfId="16"/>
    <cellStyle name="Millares 2 3 2" xfId="44"/>
    <cellStyle name="Millares 2 4" xfId="45"/>
    <cellStyle name="Millares 2 4 2" xfId="46"/>
    <cellStyle name="Millares 2 5" xfId="106"/>
    <cellStyle name="Millares 3" xfId="3"/>
    <cellStyle name="Millares 3 2" xfId="47"/>
    <cellStyle name="Millares 3 3" xfId="17"/>
    <cellStyle name="Millares 4" xfId="48"/>
    <cellStyle name="Millares 5" xfId="49"/>
    <cellStyle name="Millares 6" xfId="50"/>
    <cellStyle name="Millares 7" xfId="51"/>
    <cellStyle name="Millares 8" xfId="52"/>
    <cellStyle name="Millares 9" xfId="107"/>
    <cellStyle name="Millares_DJ1850 con Cods 2" xfId="43"/>
    <cellStyle name="Moneda [0]" xfId="136" builtinId="7"/>
    <cellStyle name="Moneda 2" xfId="34"/>
    <cellStyle name="Moneda 2 2" xfId="108"/>
    <cellStyle name="Moneda 3" xfId="109"/>
    <cellStyle name="Moneda 4" xfId="124"/>
    <cellStyle name="Neutral 2" xfId="110"/>
    <cellStyle name="Normal" xfId="0" builtinId="0"/>
    <cellStyle name="Normal 10" xfId="53"/>
    <cellStyle name="Normal 11" xfId="36"/>
    <cellStyle name="Normal 12" xfId="54"/>
    <cellStyle name="Normal 13" xfId="55"/>
    <cellStyle name="Normal 14" xfId="42"/>
    <cellStyle name="Normal 15" xfId="56"/>
    <cellStyle name="Normal 16" xfId="111"/>
    <cellStyle name="Normal 17" xfId="126"/>
    <cellStyle name="Normal 17 2" xfId="129"/>
    <cellStyle name="Normal 2" xfId="6"/>
    <cellStyle name="Normal 2 2" xfId="2"/>
    <cellStyle name="Normal 2 2 2" xfId="18"/>
    <cellStyle name="Normal 2 2 2 2" xfId="1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4" xfId="24"/>
    <cellStyle name="Normal 2 4 2" xfId="25"/>
    <cellStyle name="Normal 2 7" xfId="130"/>
    <cellStyle name="Normal 2 7 2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7"/>
    <cellStyle name="Normal 3 5" xfId="58"/>
    <cellStyle name="Normal 4" xfId="10"/>
    <cellStyle name="Normal 4 2" xfId="59"/>
    <cellStyle name="Normal 4 2 2" xfId="133"/>
    <cellStyle name="Normal 4 3" xfId="127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60"/>
    <cellStyle name="Normal 9" xfId="61"/>
    <cellStyle name="Normal 9 2" xfId="62"/>
    <cellStyle name="Nota" xfId="112"/>
    <cellStyle name="Nota 2" xfId="113"/>
    <cellStyle name="Notas 2" xfId="114"/>
    <cellStyle name="Porcentaje" xfId="1" builtinId="5"/>
    <cellStyle name="Porcentaje 2" xfId="9"/>
    <cellStyle name="Porcentaje 2 2" xfId="115"/>
    <cellStyle name="Porcentaje 2 3" xfId="116"/>
    <cellStyle name="Porcentaje 3" xfId="134"/>
    <cellStyle name="Porcentaje 3 2" xfId="135"/>
    <cellStyle name="Porcentual 2" xfId="35"/>
    <cellStyle name="Porcentual 2 2" xfId="63"/>
    <cellStyle name="Porcentual 2 2 2" xfId="64"/>
    <cellStyle name="Porcentual 2 3" xfId="65"/>
    <cellStyle name="Porcentual 2 3 2" xfId="66"/>
    <cellStyle name="Salida 2" xfId="117"/>
    <cellStyle name="Texto de advertencia 2" xfId="118"/>
    <cellStyle name="Texto explicativo 2" xfId="119"/>
    <cellStyle name="Título 2 2" xfId="120"/>
    <cellStyle name="Título 3 2" xfId="121"/>
    <cellStyle name="Título 4" xfId="122"/>
    <cellStyle name="Total 2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304800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61925"/>
          <a:ext cx="857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776106" y="13512940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776106" y="13512940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\Downloads\Resumen%20de%20cu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8">
          <cell r="J18">
            <v>4869</v>
          </cell>
        </row>
        <row r="19">
          <cell r="D19">
            <v>623318</v>
          </cell>
          <cell r="I19">
            <v>702796</v>
          </cell>
          <cell r="J19">
            <v>98112</v>
          </cell>
          <cell r="K19">
            <v>340467</v>
          </cell>
          <cell r="L19">
            <v>174800</v>
          </cell>
        </row>
        <row r="26">
          <cell r="L26">
            <v>12075880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ECANICA.INDUSTRIALMEKA@GMAIL.COM" TargetMode="External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62"/>
  <sheetViews>
    <sheetView view="pageBreakPreview" topLeftCell="C1" zoomScale="112" zoomScaleNormal="122" zoomScaleSheetLayoutView="112" workbookViewId="0">
      <selection activeCell="F48" sqref="F48"/>
    </sheetView>
  </sheetViews>
  <sheetFormatPr baseColWidth="10" defaultRowHeight="12.75"/>
  <cols>
    <col min="1" max="1" width="4.140625" style="328" customWidth="1"/>
    <col min="2" max="2" width="9.42578125" style="326" customWidth="1"/>
    <col min="3" max="3" width="50.28515625" style="328" customWidth="1"/>
    <col min="4" max="4" width="12.7109375" style="328" customWidth="1"/>
    <col min="5" max="5" width="13.85546875" style="328" customWidth="1"/>
    <col min="6" max="6" width="12.28515625" style="328" bestFit="1" customWidth="1"/>
    <col min="7" max="7" width="12.7109375" style="328" bestFit="1" customWidth="1"/>
    <col min="8" max="8" width="11.7109375" style="328" customWidth="1"/>
    <col min="9" max="9" width="12" style="328" customWidth="1"/>
    <col min="10" max="10" width="11.42578125" style="328" customWidth="1"/>
    <col min="11" max="11" width="11" style="328" customWidth="1"/>
    <col min="12" max="240" width="11.42578125" style="328"/>
    <col min="241" max="241" width="50.5703125" style="328" customWidth="1"/>
    <col min="242" max="242" width="15.28515625" style="328" bestFit="1" customWidth="1"/>
    <col min="243" max="243" width="16.7109375" style="328" customWidth="1"/>
    <col min="244" max="244" width="15.140625" style="328" bestFit="1" customWidth="1"/>
    <col min="245" max="245" width="15.42578125" style="328" customWidth="1"/>
    <col min="246" max="246" width="16.28515625" style="328" customWidth="1"/>
    <col min="247" max="247" width="16.42578125" style="328" customWidth="1"/>
    <col min="248" max="248" width="16.5703125" style="328" bestFit="1" customWidth="1"/>
    <col min="249" max="249" width="14.7109375" style="328" customWidth="1"/>
    <col min="250" max="251" width="11.42578125" style="328"/>
    <col min="252" max="252" width="13.85546875" style="328" customWidth="1"/>
    <col min="253" max="256" width="11.42578125" style="328"/>
    <col min="257" max="257" width="4.140625" style="328" customWidth="1"/>
    <col min="258" max="258" width="9.42578125" style="328" customWidth="1"/>
    <col min="259" max="259" width="35.5703125" style="328" customWidth="1"/>
    <col min="260" max="260" width="12.7109375" style="328" customWidth="1"/>
    <col min="261" max="261" width="13.85546875" style="328" customWidth="1"/>
    <col min="262" max="263" width="11.42578125" style="328" customWidth="1"/>
    <col min="264" max="264" width="11.7109375" style="328" customWidth="1"/>
    <col min="265" max="265" width="12" style="328" customWidth="1"/>
    <col min="266" max="266" width="11.42578125" style="328" customWidth="1"/>
    <col min="267" max="267" width="11" style="328" customWidth="1"/>
    <col min="268" max="496" width="11.42578125" style="328"/>
    <col min="497" max="497" width="50.5703125" style="328" customWidth="1"/>
    <col min="498" max="498" width="15.28515625" style="328" bestFit="1" customWidth="1"/>
    <col min="499" max="499" width="16.7109375" style="328" customWidth="1"/>
    <col min="500" max="500" width="15.140625" style="328" bestFit="1" customWidth="1"/>
    <col min="501" max="501" width="15.42578125" style="328" customWidth="1"/>
    <col min="502" max="502" width="16.28515625" style="328" customWidth="1"/>
    <col min="503" max="503" width="16.42578125" style="328" customWidth="1"/>
    <col min="504" max="504" width="16.5703125" style="328" bestFit="1" customWidth="1"/>
    <col min="505" max="505" width="14.7109375" style="328" customWidth="1"/>
    <col min="506" max="507" width="11.42578125" style="328"/>
    <col min="508" max="508" width="13.85546875" style="328" customWidth="1"/>
    <col min="509" max="512" width="11.42578125" style="328"/>
    <col min="513" max="513" width="4.140625" style="328" customWidth="1"/>
    <col min="514" max="514" width="9.42578125" style="328" customWidth="1"/>
    <col min="515" max="515" width="35.5703125" style="328" customWidth="1"/>
    <col min="516" max="516" width="12.7109375" style="328" customWidth="1"/>
    <col min="517" max="517" width="13.85546875" style="328" customWidth="1"/>
    <col min="518" max="519" width="11.42578125" style="328" customWidth="1"/>
    <col min="520" max="520" width="11.7109375" style="328" customWidth="1"/>
    <col min="521" max="521" width="12" style="328" customWidth="1"/>
    <col min="522" max="522" width="11.42578125" style="328" customWidth="1"/>
    <col min="523" max="523" width="11" style="328" customWidth="1"/>
    <col min="524" max="752" width="11.42578125" style="328"/>
    <col min="753" max="753" width="50.5703125" style="328" customWidth="1"/>
    <col min="754" max="754" width="15.28515625" style="328" bestFit="1" customWidth="1"/>
    <col min="755" max="755" width="16.7109375" style="328" customWidth="1"/>
    <col min="756" max="756" width="15.140625" style="328" bestFit="1" customWidth="1"/>
    <col min="757" max="757" width="15.42578125" style="328" customWidth="1"/>
    <col min="758" max="758" width="16.28515625" style="328" customWidth="1"/>
    <col min="759" max="759" width="16.42578125" style="328" customWidth="1"/>
    <col min="760" max="760" width="16.5703125" style="328" bestFit="1" customWidth="1"/>
    <col min="761" max="761" width="14.7109375" style="328" customWidth="1"/>
    <col min="762" max="763" width="11.42578125" style="328"/>
    <col min="764" max="764" width="13.85546875" style="328" customWidth="1"/>
    <col min="765" max="768" width="11.42578125" style="328"/>
    <col min="769" max="769" width="4.140625" style="328" customWidth="1"/>
    <col min="770" max="770" width="9.42578125" style="328" customWidth="1"/>
    <col min="771" max="771" width="35.5703125" style="328" customWidth="1"/>
    <col min="772" max="772" width="12.7109375" style="328" customWidth="1"/>
    <col min="773" max="773" width="13.85546875" style="328" customWidth="1"/>
    <col min="774" max="775" width="11.42578125" style="328" customWidth="1"/>
    <col min="776" max="776" width="11.7109375" style="328" customWidth="1"/>
    <col min="777" max="777" width="12" style="328" customWidth="1"/>
    <col min="778" max="778" width="11.42578125" style="328" customWidth="1"/>
    <col min="779" max="779" width="11" style="328" customWidth="1"/>
    <col min="780" max="1008" width="11.42578125" style="328"/>
    <col min="1009" max="1009" width="50.5703125" style="328" customWidth="1"/>
    <col min="1010" max="1010" width="15.28515625" style="328" bestFit="1" customWidth="1"/>
    <col min="1011" max="1011" width="16.7109375" style="328" customWidth="1"/>
    <col min="1012" max="1012" width="15.140625" style="328" bestFit="1" customWidth="1"/>
    <col min="1013" max="1013" width="15.42578125" style="328" customWidth="1"/>
    <col min="1014" max="1014" width="16.28515625" style="328" customWidth="1"/>
    <col min="1015" max="1015" width="16.42578125" style="328" customWidth="1"/>
    <col min="1016" max="1016" width="16.5703125" style="328" bestFit="1" customWidth="1"/>
    <col min="1017" max="1017" width="14.7109375" style="328" customWidth="1"/>
    <col min="1018" max="1019" width="11.42578125" style="328"/>
    <col min="1020" max="1020" width="13.85546875" style="328" customWidth="1"/>
    <col min="1021" max="1024" width="11.42578125" style="328"/>
    <col min="1025" max="1025" width="4.140625" style="328" customWidth="1"/>
    <col min="1026" max="1026" width="9.42578125" style="328" customWidth="1"/>
    <col min="1027" max="1027" width="35.5703125" style="328" customWidth="1"/>
    <col min="1028" max="1028" width="12.7109375" style="328" customWidth="1"/>
    <col min="1029" max="1029" width="13.85546875" style="328" customWidth="1"/>
    <col min="1030" max="1031" width="11.42578125" style="328" customWidth="1"/>
    <col min="1032" max="1032" width="11.7109375" style="328" customWidth="1"/>
    <col min="1033" max="1033" width="12" style="328" customWidth="1"/>
    <col min="1034" max="1034" width="11.42578125" style="328" customWidth="1"/>
    <col min="1035" max="1035" width="11" style="328" customWidth="1"/>
    <col min="1036" max="1264" width="11.42578125" style="328"/>
    <col min="1265" max="1265" width="50.5703125" style="328" customWidth="1"/>
    <col min="1266" max="1266" width="15.28515625" style="328" bestFit="1" customWidth="1"/>
    <col min="1267" max="1267" width="16.7109375" style="328" customWidth="1"/>
    <col min="1268" max="1268" width="15.140625" style="328" bestFit="1" customWidth="1"/>
    <col min="1269" max="1269" width="15.42578125" style="328" customWidth="1"/>
    <col min="1270" max="1270" width="16.28515625" style="328" customWidth="1"/>
    <col min="1271" max="1271" width="16.42578125" style="328" customWidth="1"/>
    <col min="1272" max="1272" width="16.5703125" style="328" bestFit="1" customWidth="1"/>
    <col min="1273" max="1273" width="14.7109375" style="328" customWidth="1"/>
    <col min="1274" max="1275" width="11.42578125" style="328"/>
    <col min="1276" max="1276" width="13.85546875" style="328" customWidth="1"/>
    <col min="1277" max="1280" width="11.42578125" style="328"/>
    <col min="1281" max="1281" width="4.140625" style="328" customWidth="1"/>
    <col min="1282" max="1282" width="9.42578125" style="328" customWidth="1"/>
    <col min="1283" max="1283" width="35.5703125" style="328" customWidth="1"/>
    <col min="1284" max="1284" width="12.7109375" style="328" customWidth="1"/>
    <col min="1285" max="1285" width="13.85546875" style="328" customWidth="1"/>
    <col min="1286" max="1287" width="11.42578125" style="328" customWidth="1"/>
    <col min="1288" max="1288" width="11.7109375" style="328" customWidth="1"/>
    <col min="1289" max="1289" width="12" style="328" customWidth="1"/>
    <col min="1290" max="1290" width="11.42578125" style="328" customWidth="1"/>
    <col min="1291" max="1291" width="11" style="328" customWidth="1"/>
    <col min="1292" max="1520" width="11.42578125" style="328"/>
    <col min="1521" max="1521" width="50.5703125" style="328" customWidth="1"/>
    <col min="1522" max="1522" width="15.28515625" style="328" bestFit="1" customWidth="1"/>
    <col min="1523" max="1523" width="16.7109375" style="328" customWidth="1"/>
    <col min="1524" max="1524" width="15.140625" style="328" bestFit="1" customWidth="1"/>
    <col min="1525" max="1525" width="15.42578125" style="328" customWidth="1"/>
    <col min="1526" max="1526" width="16.28515625" style="328" customWidth="1"/>
    <col min="1527" max="1527" width="16.42578125" style="328" customWidth="1"/>
    <col min="1528" max="1528" width="16.5703125" style="328" bestFit="1" customWidth="1"/>
    <col min="1529" max="1529" width="14.7109375" style="328" customWidth="1"/>
    <col min="1530" max="1531" width="11.42578125" style="328"/>
    <col min="1532" max="1532" width="13.85546875" style="328" customWidth="1"/>
    <col min="1533" max="1536" width="11.42578125" style="328"/>
    <col min="1537" max="1537" width="4.140625" style="328" customWidth="1"/>
    <col min="1538" max="1538" width="9.42578125" style="328" customWidth="1"/>
    <col min="1539" max="1539" width="35.5703125" style="328" customWidth="1"/>
    <col min="1540" max="1540" width="12.7109375" style="328" customWidth="1"/>
    <col min="1541" max="1541" width="13.85546875" style="328" customWidth="1"/>
    <col min="1542" max="1543" width="11.42578125" style="328" customWidth="1"/>
    <col min="1544" max="1544" width="11.7109375" style="328" customWidth="1"/>
    <col min="1545" max="1545" width="12" style="328" customWidth="1"/>
    <col min="1546" max="1546" width="11.42578125" style="328" customWidth="1"/>
    <col min="1547" max="1547" width="11" style="328" customWidth="1"/>
    <col min="1548" max="1776" width="11.42578125" style="328"/>
    <col min="1777" max="1777" width="50.5703125" style="328" customWidth="1"/>
    <col min="1778" max="1778" width="15.28515625" style="328" bestFit="1" customWidth="1"/>
    <col min="1779" max="1779" width="16.7109375" style="328" customWidth="1"/>
    <col min="1780" max="1780" width="15.140625" style="328" bestFit="1" customWidth="1"/>
    <col min="1781" max="1781" width="15.42578125" style="328" customWidth="1"/>
    <col min="1782" max="1782" width="16.28515625" style="328" customWidth="1"/>
    <col min="1783" max="1783" width="16.42578125" style="328" customWidth="1"/>
    <col min="1784" max="1784" width="16.5703125" style="328" bestFit="1" customWidth="1"/>
    <col min="1785" max="1785" width="14.7109375" style="328" customWidth="1"/>
    <col min="1786" max="1787" width="11.42578125" style="328"/>
    <col min="1788" max="1788" width="13.85546875" style="328" customWidth="1"/>
    <col min="1789" max="1792" width="11.42578125" style="328"/>
    <col min="1793" max="1793" width="4.140625" style="328" customWidth="1"/>
    <col min="1794" max="1794" width="9.42578125" style="328" customWidth="1"/>
    <col min="1795" max="1795" width="35.5703125" style="328" customWidth="1"/>
    <col min="1796" max="1796" width="12.7109375" style="328" customWidth="1"/>
    <col min="1797" max="1797" width="13.85546875" style="328" customWidth="1"/>
    <col min="1798" max="1799" width="11.42578125" style="328" customWidth="1"/>
    <col min="1800" max="1800" width="11.7109375" style="328" customWidth="1"/>
    <col min="1801" max="1801" width="12" style="328" customWidth="1"/>
    <col min="1802" max="1802" width="11.42578125" style="328" customWidth="1"/>
    <col min="1803" max="1803" width="11" style="328" customWidth="1"/>
    <col min="1804" max="2032" width="11.42578125" style="328"/>
    <col min="2033" max="2033" width="50.5703125" style="328" customWidth="1"/>
    <col min="2034" max="2034" width="15.28515625" style="328" bestFit="1" customWidth="1"/>
    <col min="2035" max="2035" width="16.7109375" style="328" customWidth="1"/>
    <col min="2036" max="2036" width="15.140625" style="328" bestFit="1" customWidth="1"/>
    <col min="2037" max="2037" width="15.42578125" style="328" customWidth="1"/>
    <col min="2038" max="2038" width="16.28515625" style="328" customWidth="1"/>
    <col min="2039" max="2039" width="16.42578125" style="328" customWidth="1"/>
    <col min="2040" max="2040" width="16.5703125" style="328" bestFit="1" customWidth="1"/>
    <col min="2041" max="2041" width="14.7109375" style="328" customWidth="1"/>
    <col min="2042" max="2043" width="11.42578125" style="328"/>
    <col min="2044" max="2044" width="13.85546875" style="328" customWidth="1"/>
    <col min="2045" max="2048" width="11.42578125" style="328"/>
    <col min="2049" max="2049" width="4.140625" style="328" customWidth="1"/>
    <col min="2050" max="2050" width="9.42578125" style="328" customWidth="1"/>
    <col min="2051" max="2051" width="35.5703125" style="328" customWidth="1"/>
    <col min="2052" max="2052" width="12.7109375" style="328" customWidth="1"/>
    <col min="2053" max="2053" width="13.85546875" style="328" customWidth="1"/>
    <col min="2054" max="2055" width="11.42578125" style="328" customWidth="1"/>
    <col min="2056" max="2056" width="11.7109375" style="328" customWidth="1"/>
    <col min="2057" max="2057" width="12" style="328" customWidth="1"/>
    <col min="2058" max="2058" width="11.42578125" style="328" customWidth="1"/>
    <col min="2059" max="2059" width="11" style="328" customWidth="1"/>
    <col min="2060" max="2288" width="11.42578125" style="328"/>
    <col min="2289" max="2289" width="50.5703125" style="328" customWidth="1"/>
    <col min="2290" max="2290" width="15.28515625" style="328" bestFit="1" customWidth="1"/>
    <col min="2291" max="2291" width="16.7109375" style="328" customWidth="1"/>
    <col min="2292" max="2292" width="15.140625" style="328" bestFit="1" customWidth="1"/>
    <col min="2293" max="2293" width="15.42578125" style="328" customWidth="1"/>
    <col min="2294" max="2294" width="16.28515625" style="328" customWidth="1"/>
    <col min="2295" max="2295" width="16.42578125" style="328" customWidth="1"/>
    <col min="2296" max="2296" width="16.5703125" style="328" bestFit="1" customWidth="1"/>
    <col min="2297" max="2297" width="14.7109375" style="328" customWidth="1"/>
    <col min="2298" max="2299" width="11.42578125" style="328"/>
    <col min="2300" max="2300" width="13.85546875" style="328" customWidth="1"/>
    <col min="2301" max="2304" width="11.42578125" style="328"/>
    <col min="2305" max="2305" width="4.140625" style="328" customWidth="1"/>
    <col min="2306" max="2306" width="9.42578125" style="328" customWidth="1"/>
    <col min="2307" max="2307" width="35.5703125" style="328" customWidth="1"/>
    <col min="2308" max="2308" width="12.7109375" style="328" customWidth="1"/>
    <col min="2309" max="2309" width="13.85546875" style="328" customWidth="1"/>
    <col min="2310" max="2311" width="11.42578125" style="328" customWidth="1"/>
    <col min="2312" max="2312" width="11.7109375" style="328" customWidth="1"/>
    <col min="2313" max="2313" width="12" style="328" customWidth="1"/>
    <col min="2314" max="2314" width="11.42578125" style="328" customWidth="1"/>
    <col min="2315" max="2315" width="11" style="328" customWidth="1"/>
    <col min="2316" max="2544" width="11.42578125" style="328"/>
    <col min="2545" max="2545" width="50.5703125" style="328" customWidth="1"/>
    <col min="2546" max="2546" width="15.28515625" style="328" bestFit="1" customWidth="1"/>
    <col min="2547" max="2547" width="16.7109375" style="328" customWidth="1"/>
    <col min="2548" max="2548" width="15.140625" style="328" bestFit="1" customWidth="1"/>
    <col min="2549" max="2549" width="15.42578125" style="328" customWidth="1"/>
    <col min="2550" max="2550" width="16.28515625" style="328" customWidth="1"/>
    <col min="2551" max="2551" width="16.42578125" style="328" customWidth="1"/>
    <col min="2552" max="2552" width="16.5703125" style="328" bestFit="1" customWidth="1"/>
    <col min="2553" max="2553" width="14.7109375" style="328" customWidth="1"/>
    <col min="2554" max="2555" width="11.42578125" style="328"/>
    <col min="2556" max="2556" width="13.85546875" style="328" customWidth="1"/>
    <col min="2557" max="2560" width="11.42578125" style="328"/>
    <col min="2561" max="2561" width="4.140625" style="328" customWidth="1"/>
    <col min="2562" max="2562" width="9.42578125" style="328" customWidth="1"/>
    <col min="2563" max="2563" width="35.5703125" style="328" customWidth="1"/>
    <col min="2564" max="2564" width="12.7109375" style="328" customWidth="1"/>
    <col min="2565" max="2565" width="13.85546875" style="328" customWidth="1"/>
    <col min="2566" max="2567" width="11.42578125" style="328" customWidth="1"/>
    <col min="2568" max="2568" width="11.7109375" style="328" customWidth="1"/>
    <col min="2569" max="2569" width="12" style="328" customWidth="1"/>
    <col min="2570" max="2570" width="11.42578125" style="328" customWidth="1"/>
    <col min="2571" max="2571" width="11" style="328" customWidth="1"/>
    <col min="2572" max="2800" width="11.42578125" style="328"/>
    <col min="2801" max="2801" width="50.5703125" style="328" customWidth="1"/>
    <col min="2802" max="2802" width="15.28515625" style="328" bestFit="1" customWidth="1"/>
    <col min="2803" max="2803" width="16.7109375" style="328" customWidth="1"/>
    <col min="2804" max="2804" width="15.140625" style="328" bestFit="1" customWidth="1"/>
    <col min="2805" max="2805" width="15.42578125" style="328" customWidth="1"/>
    <col min="2806" max="2806" width="16.28515625" style="328" customWidth="1"/>
    <col min="2807" max="2807" width="16.42578125" style="328" customWidth="1"/>
    <col min="2808" max="2808" width="16.5703125" style="328" bestFit="1" customWidth="1"/>
    <col min="2809" max="2809" width="14.7109375" style="328" customWidth="1"/>
    <col min="2810" max="2811" width="11.42578125" style="328"/>
    <col min="2812" max="2812" width="13.85546875" style="328" customWidth="1"/>
    <col min="2813" max="2816" width="11.42578125" style="328"/>
    <col min="2817" max="2817" width="4.140625" style="328" customWidth="1"/>
    <col min="2818" max="2818" width="9.42578125" style="328" customWidth="1"/>
    <col min="2819" max="2819" width="35.5703125" style="328" customWidth="1"/>
    <col min="2820" max="2820" width="12.7109375" style="328" customWidth="1"/>
    <col min="2821" max="2821" width="13.85546875" style="328" customWidth="1"/>
    <col min="2822" max="2823" width="11.42578125" style="328" customWidth="1"/>
    <col min="2824" max="2824" width="11.7109375" style="328" customWidth="1"/>
    <col min="2825" max="2825" width="12" style="328" customWidth="1"/>
    <col min="2826" max="2826" width="11.42578125" style="328" customWidth="1"/>
    <col min="2827" max="2827" width="11" style="328" customWidth="1"/>
    <col min="2828" max="3056" width="11.42578125" style="328"/>
    <col min="3057" max="3057" width="50.5703125" style="328" customWidth="1"/>
    <col min="3058" max="3058" width="15.28515625" style="328" bestFit="1" customWidth="1"/>
    <col min="3059" max="3059" width="16.7109375" style="328" customWidth="1"/>
    <col min="3060" max="3060" width="15.140625" style="328" bestFit="1" customWidth="1"/>
    <col min="3061" max="3061" width="15.42578125" style="328" customWidth="1"/>
    <col min="3062" max="3062" width="16.28515625" style="328" customWidth="1"/>
    <col min="3063" max="3063" width="16.42578125" style="328" customWidth="1"/>
    <col min="3064" max="3064" width="16.5703125" style="328" bestFit="1" customWidth="1"/>
    <col min="3065" max="3065" width="14.7109375" style="328" customWidth="1"/>
    <col min="3066" max="3067" width="11.42578125" style="328"/>
    <col min="3068" max="3068" width="13.85546875" style="328" customWidth="1"/>
    <col min="3069" max="3072" width="11.42578125" style="328"/>
    <col min="3073" max="3073" width="4.140625" style="328" customWidth="1"/>
    <col min="3074" max="3074" width="9.42578125" style="328" customWidth="1"/>
    <col min="3075" max="3075" width="35.5703125" style="328" customWidth="1"/>
    <col min="3076" max="3076" width="12.7109375" style="328" customWidth="1"/>
    <col min="3077" max="3077" width="13.85546875" style="328" customWidth="1"/>
    <col min="3078" max="3079" width="11.42578125" style="328" customWidth="1"/>
    <col min="3080" max="3080" width="11.7109375" style="328" customWidth="1"/>
    <col min="3081" max="3081" width="12" style="328" customWidth="1"/>
    <col min="3082" max="3082" width="11.42578125" style="328" customWidth="1"/>
    <col min="3083" max="3083" width="11" style="328" customWidth="1"/>
    <col min="3084" max="3312" width="11.42578125" style="328"/>
    <col min="3313" max="3313" width="50.5703125" style="328" customWidth="1"/>
    <col min="3314" max="3314" width="15.28515625" style="328" bestFit="1" customWidth="1"/>
    <col min="3315" max="3315" width="16.7109375" style="328" customWidth="1"/>
    <col min="3316" max="3316" width="15.140625" style="328" bestFit="1" customWidth="1"/>
    <col min="3317" max="3317" width="15.42578125" style="328" customWidth="1"/>
    <col min="3318" max="3318" width="16.28515625" style="328" customWidth="1"/>
    <col min="3319" max="3319" width="16.42578125" style="328" customWidth="1"/>
    <col min="3320" max="3320" width="16.5703125" style="328" bestFit="1" customWidth="1"/>
    <col min="3321" max="3321" width="14.7109375" style="328" customWidth="1"/>
    <col min="3322" max="3323" width="11.42578125" style="328"/>
    <col min="3324" max="3324" width="13.85546875" style="328" customWidth="1"/>
    <col min="3325" max="3328" width="11.42578125" style="328"/>
    <col min="3329" max="3329" width="4.140625" style="328" customWidth="1"/>
    <col min="3330" max="3330" width="9.42578125" style="328" customWidth="1"/>
    <col min="3331" max="3331" width="35.5703125" style="328" customWidth="1"/>
    <col min="3332" max="3332" width="12.7109375" style="328" customWidth="1"/>
    <col min="3333" max="3333" width="13.85546875" style="328" customWidth="1"/>
    <col min="3334" max="3335" width="11.42578125" style="328" customWidth="1"/>
    <col min="3336" max="3336" width="11.7109375" style="328" customWidth="1"/>
    <col min="3337" max="3337" width="12" style="328" customWidth="1"/>
    <col min="3338" max="3338" width="11.42578125" style="328" customWidth="1"/>
    <col min="3339" max="3339" width="11" style="328" customWidth="1"/>
    <col min="3340" max="3568" width="11.42578125" style="328"/>
    <col min="3569" max="3569" width="50.5703125" style="328" customWidth="1"/>
    <col min="3570" max="3570" width="15.28515625" style="328" bestFit="1" customWidth="1"/>
    <col min="3571" max="3571" width="16.7109375" style="328" customWidth="1"/>
    <col min="3572" max="3572" width="15.140625" style="328" bestFit="1" customWidth="1"/>
    <col min="3573" max="3573" width="15.42578125" style="328" customWidth="1"/>
    <col min="3574" max="3574" width="16.28515625" style="328" customWidth="1"/>
    <col min="3575" max="3575" width="16.42578125" style="328" customWidth="1"/>
    <col min="3576" max="3576" width="16.5703125" style="328" bestFit="1" customWidth="1"/>
    <col min="3577" max="3577" width="14.7109375" style="328" customWidth="1"/>
    <col min="3578" max="3579" width="11.42578125" style="328"/>
    <col min="3580" max="3580" width="13.85546875" style="328" customWidth="1"/>
    <col min="3581" max="3584" width="11.42578125" style="328"/>
    <col min="3585" max="3585" width="4.140625" style="328" customWidth="1"/>
    <col min="3586" max="3586" width="9.42578125" style="328" customWidth="1"/>
    <col min="3587" max="3587" width="35.5703125" style="328" customWidth="1"/>
    <col min="3588" max="3588" width="12.7109375" style="328" customWidth="1"/>
    <col min="3589" max="3589" width="13.85546875" style="328" customWidth="1"/>
    <col min="3590" max="3591" width="11.42578125" style="328" customWidth="1"/>
    <col min="3592" max="3592" width="11.7109375" style="328" customWidth="1"/>
    <col min="3593" max="3593" width="12" style="328" customWidth="1"/>
    <col min="3594" max="3594" width="11.42578125" style="328" customWidth="1"/>
    <col min="3595" max="3595" width="11" style="328" customWidth="1"/>
    <col min="3596" max="3824" width="11.42578125" style="328"/>
    <col min="3825" max="3825" width="50.5703125" style="328" customWidth="1"/>
    <col min="3826" max="3826" width="15.28515625" style="328" bestFit="1" customWidth="1"/>
    <col min="3827" max="3827" width="16.7109375" style="328" customWidth="1"/>
    <col min="3828" max="3828" width="15.140625" style="328" bestFit="1" customWidth="1"/>
    <col min="3829" max="3829" width="15.42578125" style="328" customWidth="1"/>
    <col min="3830" max="3830" width="16.28515625" style="328" customWidth="1"/>
    <col min="3831" max="3831" width="16.42578125" style="328" customWidth="1"/>
    <col min="3832" max="3832" width="16.5703125" style="328" bestFit="1" customWidth="1"/>
    <col min="3833" max="3833" width="14.7109375" style="328" customWidth="1"/>
    <col min="3834" max="3835" width="11.42578125" style="328"/>
    <col min="3836" max="3836" width="13.85546875" style="328" customWidth="1"/>
    <col min="3837" max="3840" width="11.42578125" style="328"/>
    <col min="3841" max="3841" width="4.140625" style="328" customWidth="1"/>
    <col min="3842" max="3842" width="9.42578125" style="328" customWidth="1"/>
    <col min="3843" max="3843" width="35.5703125" style="328" customWidth="1"/>
    <col min="3844" max="3844" width="12.7109375" style="328" customWidth="1"/>
    <col min="3845" max="3845" width="13.85546875" style="328" customWidth="1"/>
    <col min="3846" max="3847" width="11.42578125" style="328" customWidth="1"/>
    <col min="3848" max="3848" width="11.7109375" style="328" customWidth="1"/>
    <col min="3849" max="3849" width="12" style="328" customWidth="1"/>
    <col min="3850" max="3850" width="11.42578125" style="328" customWidth="1"/>
    <col min="3851" max="3851" width="11" style="328" customWidth="1"/>
    <col min="3852" max="4080" width="11.42578125" style="328"/>
    <col min="4081" max="4081" width="50.5703125" style="328" customWidth="1"/>
    <col min="4082" max="4082" width="15.28515625" style="328" bestFit="1" customWidth="1"/>
    <col min="4083" max="4083" width="16.7109375" style="328" customWidth="1"/>
    <col min="4084" max="4084" width="15.140625" style="328" bestFit="1" customWidth="1"/>
    <col min="4085" max="4085" width="15.42578125" style="328" customWidth="1"/>
    <col min="4086" max="4086" width="16.28515625" style="328" customWidth="1"/>
    <col min="4087" max="4087" width="16.42578125" style="328" customWidth="1"/>
    <col min="4088" max="4088" width="16.5703125" style="328" bestFit="1" customWidth="1"/>
    <col min="4089" max="4089" width="14.7109375" style="328" customWidth="1"/>
    <col min="4090" max="4091" width="11.42578125" style="328"/>
    <col min="4092" max="4092" width="13.85546875" style="328" customWidth="1"/>
    <col min="4093" max="4096" width="11.42578125" style="328"/>
    <col min="4097" max="4097" width="4.140625" style="328" customWidth="1"/>
    <col min="4098" max="4098" width="9.42578125" style="328" customWidth="1"/>
    <col min="4099" max="4099" width="35.5703125" style="328" customWidth="1"/>
    <col min="4100" max="4100" width="12.7109375" style="328" customWidth="1"/>
    <col min="4101" max="4101" width="13.85546875" style="328" customWidth="1"/>
    <col min="4102" max="4103" width="11.42578125" style="328" customWidth="1"/>
    <col min="4104" max="4104" width="11.7109375" style="328" customWidth="1"/>
    <col min="4105" max="4105" width="12" style="328" customWidth="1"/>
    <col min="4106" max="4106" width="11.42578125" style="328" customWidth="1"/>
    <col min="4107" max="4107" width="11" style="328" customWidth="1"/>
    <col min="4108" max="4336" width="11.42578125" style="328"/>
    <col min="4337" max="4337" width="50.5703125" style="328" customWidth="1"/>
    <col min="4338" max="4338" width="15.28515625" style="328" bestFit="1" customWidth="1"/>
    <col min="4339" max="4339" width="16.7109375" style="328" customWidth="1"/>
    <col min="4340" max="4340" width="15.140625" style="328" bestFit="1" customWidth="1"/>
    <col min="4341" max="4341" width="15.42578125" style="328" customWidth="1"/>
    <col min="4342" max="4342" width="16.28515625" style="328" customWidth="1"/>
    <col min="4343" max="4343" width="16.42578125" style="328" customWidth="1"/>
    <col min="4344" max="4344" width="16.5703125" style="328" bestFit="1" customWidth="1"/>
    <col min="4345" max="4345" width="14.7109375" style="328" customWidth="1"/>
    <col min="4346" max="4347" width="11.42578125" style="328"/>
    <col min="4348" max="4348" width="13.85546875" style="328" customWidth="1"/>
    <col min="4349" max="4352" width="11.42578125" style="328"/>
    <col min="4353" max="4353" width="4.140625" style="328" customWidth="1"/>
    <col min="4354" max="4354" width="9.42578125" style="328" customWidth="1"/>
    <col min="4355" max="4355" width="35.5703125" style="328" customWidth="1"/>
    <col min="4356" max="4356" width="12.7109375" style="328" customWidth="1"/>
    <col min="4357" max="4357" width="13.85546875" style="328" customWidth="1"/>
    <col min="4358" max="4359" width="11.42578125" style="328" customWidth="1"/>
    <col min="4360" max="4360" width="11.7109375" style="328" customWidth="1"/>
    <col min="4361" max="4361" width="12" style="328" customWidth="1"/>
    <col min="4362" max="4362" width="11.42578125" style="328" customWidth="1"/>
    <col min="4363" max="4363" width="11" style="328" customWidth="1"/>
    <col min="4364" max="4592" width="11.42578125" style="328"/>
    <col min="4593" max="4593" width="50.5703125" style="328" customWidth="1"/>
    <col min="4594" max="4594" width="15.28515625" style="328" bestFit="1" customWidth="1"/>
    <col min="4595" max="4595" width="16.7109375" style="328" customWidth="1"/>
    <col min="4596" max="4596" width="15.140625" style="328" bestFit="1" customWidth="1"/>
    <col min="4597" max="4597" width="15.42578125" style="328" customWidth="1"/>
    <col min="4598" max="4598" width="16.28515625" style="328" customWidth="1"/>
    <col min="4599" max="4599" width="16.42578125" style="328" customWidth="1"/>
    <col min="4600" max="4600" width="16.5703125" style="328" bestFit="1" customWidth="1"/>
    <col min="4601" max="4601" width="14.7109375" style="328" customWidth="1"/>
    <col min="4602" max="4603" width="11.42578125" style="328"/>
    <col min="4604" max="4604" width="13.85546875" style="328" customWidth="1"/>
    <col min="4605" max="4608" width="11.42578125" style="328"/>
    <col min="4609" max="4609" width="4.140625" style="328" customWidth="1"/>
    <col min="4610" max="4610" width="9.42578125" style="328" customWidth="1"/>
    <col min="4611" max="4611" width="35.5703125" style="328" customWidth="1"/>
    <col min="4612" max="4612" width="12.7109375" style="328" customWidth="1"/>
    <col min="4613" max="4613" width="13.85546875" style="328" customWidth="1"/>
    <col min="4614" max="4615" width="11.42578125" style="328" customWidth="1"/>
    <col min="4616" max="4616" width="11.7109375" style="328" customWidth="1"/>
    <col min="4617" max="4617" width="12" style="328" customWidth="1"/>
    <col min="4618" max="4618" width="11.42578125" style="328" customWidth="1"/>
    <col min="4619" max="4619" width="11" style="328" customWidth="1"/>
    <col min="4620" max="4848" width="11.42578125" style="328"/>
    <col min="4849" max="4849" width="50.5703125" style="328" customWidth="1"/>
    <col min="4850" max="4850" width="15.28515625" style="328" bestFit="1" customWidth="1"/>
    <col min="4851" max="4851" width="16.7109375" style="328" customWidth="1"/>
    <col min="4852" max="4852" width="15.140625" style="328" bestFit="1" customWidth="1"/>
    <col min="4853" max="4853" width="15.42578125" style="328" customWidth="1"/>
    <col min="4854" max="4854" width="16.28515625" style="328" customWidth="1"/>
    <col min="4855" max="4855" width="16.42578125" style="328" customWidth="1"/>
    <col min="4856" max="4856" width="16.5703125" style="328" bestFit="1" customWidth="1"/>
    <col min="4857" max="4857" width="14.7109375" style="328" customWidth="1"/>
    <col min="4858" max="4859" width="11.42578125" style="328"/>
    <col min="4860" max="4860" width="13.85546875" style="328" customWidth="1"/>
    <col min="4861" max="4864" width="11.42578125" style="328"/>
    <col min="4865" max="4865" width="4.140625" style="328" customWidth="1"/>
    <col min="4866" max="4866" width="9.42578125" style="328" customWidth="1"/>
    <col min="4867" max="4867" width="35.5703125" style="328" customWidth="1"/>
    <col min="4868" max="4868" width="12.7109375" style="328" customWidth="1"/>
    <col min="4869" max="4869" width="13.85546875" style="328" customWidth="1"/>
    <col min="4870" max="4871" width="11.42578125" style="328" customWidth="1"/>
    <col min="4872" max="4872" width="11.7109375" style="328" customWidth="1"/>
    <col min="4873" max="4873" width="12" style="328" customWidth="1"/>
    <col min="4874" max="4874" width="11.42578125" style="328" customWidth="1"/>
    <col min="4875" max="4875" width="11" style="328" customWidth="1"/>
    <col min="4876" max="5104" width="11.42578125" style="328"/>
    <col min="5105" max="5105" width="50.5703125" style="328" customWidth="1"/>
    <col min="5106" max="5106" width="15.28515625" style="328" bestFit="1" customWidth="1"/>
    <col min="5107" max="5107" width="16.7109375" style="328" customWidth="1"/>
    <col min="5108" max="5108" width="15.140625" style="328" bestFit="1" customWidth="1"/>
    <col min="5109" max="5109" width="15.42578125" style="328" customWidth="1"/>
    <col min="5110" max="5110" width="16.28515625" style="328" customWidth="1"/>
    <col min="5111" max="5111" width="16.42578125" style="328" customWidth="1"/>
    <col min="5112" max="5112" width="16.5703125" style="328" bestFit="1" customWidth="1"/>
    <col min="5113" max="5113" width="14.7109375" style="328" customWidth="1"/>
    <col min="5114" max="5115" width="11.42578125" style="328"/>
    <col min="5116" max="5116" width="13.85546875" style="328" customWidth="1"/>
    <col min="5117" max="5120" width="11.42578125" style="328"/>
    <col min="5121" max="5121" width="4.140625" style="328" customWidth="1"/>
    <col min="5122" max="5122" width="9.42578125" style="328" customWidth="1"/>
    <col min="5123" max="5123" width="35.5703125" style="328" customWidth="1"/>
    <col min="5124" max="5124" width="12.7109375" style="328" customWidth="1"/>
    <col min="5125" max="5125" width="13.85546875" style="328" customWidth="1"/>
    <col min="5126" max="5127" width="11.42578125" style="328" customWidth="1"/>
    <col min="5128" max="5128" width="11.7109375" style="328" customWidth="1"/>
    <col min="5129" max="5129" width="12" style="328" customWidth="1"/>
    <col min="5130" max="5130" width="11.42578125" style="328" customWidth="1"/>
    <col min="5131" max="5131" width="11" style="328" customWidth="1"/>
    <col min="5132" max="5360" width="11.42578125" style="328"/>
    <col min="5361" max="5361" width="50.5703125" style="328" customWidth="1"/>
    <col min="5362" max="5362" width="15.28515625" style="328" bestFit="1" customWidth="1"/>
    <col min="5363" max="5363" width="16.7109375" style="328" customWidth="1"/>
    <col min="5364" max="5364" width="15.140625" style="328" bestFit="1" customWidth="1"/>
    <col min="5365" max="5365" width="15.42578125" style="328" customWidth="1"/>
    <col min="5366" max="5366" width="16.28515625" style="328" customWidth="1"/>
    <col min="5367" max="5367" width="16.42578125" style="328" customWidth="1"/>
    <col min="5368" max="5368" width="16.5703125" style="328" bestFit="1" customWidth="1"/>
    <col min="5369" max="5369" width="14.7109375" style="328" customWidth="1"/>
    <col min="5370" max="5371" width="11.42578125" style="328"/>
    <col min="5372" max="5372" width="13.85546875" style="328" customWidth="1"/>
    <col min="5373" max="5376" width="11.42578125" style="328"/>
    <col min="5377" max="5377" width="4.140625" style="328" customWidth="1"/>
    <col min="5378" max="5378" width="9.42578125" style="328" customWidth="1"/>
    <col min="5379" max="5379" width="35.5703125" style="328" customWidth="1"/>
    <col min="5380" max="5380" width="12.7109375" style="328" customWidth="1"/>
    <col min="5381" max="5381" width="13.85546875" style="328" customWidth="1"/>
    <col min="5382" max="5383" width="11.42578125" style="328" customWidth="1"/>
    <col min="5384" max="5384" width="11.7109375" style="328" customWidth="1"/>
    <col min="5385" max="5385" width="12" style="328" customWidth="1"/>
    <col min="5386" max="5386" width="11.42578125" style="328" customWidth="1"/>
    <col min="5387" max="5387" width="11" style="328" customWidth="1"/>
    <col min="5388" max="5616" width="11.42578125" style="328"/>
    <col min="5617" max="5617" width="50.5703125" style="328" customWidth="1"/>
    <col min="5618" max="5618" width="15.28515625" style="328" bestFit="1" customWidth="1"/>
    <col min="5619" max="5619" width="16.7109375" style="328" customWidth="1"/>
    <col min="5620" max="5620" width="15.140625" style="328" bestFit="1" customWidth="1"/>
    <col min="5621" max="5621" width="15.42578125" style="328" customWidth="1"/>
    <col min="5622" max="5622" width="16.28515625" style="328" customWidth="1"/>
    <col min="5623" max="5623" width="16.42578125" style="328" customWidth="1"/>
    <col min="5624" max="5624" width="16.5703125" style="328" bestFit="1" customWidth="1"/>
    <col min="5625" max="5625" width="14.7109375" style="328" customWidth="1"/>
    <col min="5626" max="5627" width="11.42578125" style="328"/>
    <col min="5628" max="5628" width="13.85546875" style="328" customWidth="1"/>
    <col min="5629" max="5632" width="11.42578125" style="328"/>
    <col min="5633" max="5633" width="4.140625" style="328" customWidth="1"/>
    <col min="5634" max="5634" width="9.42578125" style="328" customWidth="1"/>
    <col min="5635" max="5635" width="35.5703125" style="328" customWidth="1"/>
    <col min="5636" max="5636" width="12.7109375" style="328" customWidth="1"/>
    <col min="5637" max="5637" width="13.85546875" style="328" customWidth="1"/>
    <col min="5638" max="5639" width="11.42578125" style="328" customWidth="1"/>
    <col min="5640" max="5640" width="11.7109375" style="328" customWidth="1"/>
    <col min="5641" max="5641" width="12" style="328" customWidth="1"/>
    <col min="5642" max="5642" width="11.42578125" style="328" customWidth="1"/>
    <col min="5643" max="5643" width="11" style="328" customWidth="1"/>
    <col min="5644" max="5872" width="11.42578125" style="328"/>
    <col min="5873" max="5873" width="50.5703125" style="328" customWidth="1"/>
    <col min="5874" max="5874" width="15.28515625" style="328" bestFit="1" customWidth="1"/>
    <col min="5875" max="5875" width="16.7109375" style="328" customWidth="1"/>
    <col min="5876" max="5876" width="15.140625" style="328" bestFit="1" customWidth="1"/>
    <col min="5877" max="5877" width="15.42578125" style="328" customWidth="1"/>
    <col min="5878" max="5878" width="16.28515625" style="328" customWidth="1"/>
    <col min="5879" max="5879" width="16.42578125" style="328" customWidth="1"/>
    <col min="5880" max="5880" width="16.5703125" style="328" bestFit="1" customWidth="1"/>
    <col min="5881" max="5881" width="14.7109375" style="328" customWidth="1"/>
    <col min="5882" max="5883" width="11.42578125" style="328"/>
    <col min="5884" max="5884" width="13.85546875" style="328" customWidth="1"/>
    <col min="5885" max="5888" width="11.42578125" style="328"/>
    <col min="5889" max="5889" width="4.140625" style="328" customWidth="1"/>
    <col min="5890" max="5890" width="9.42578125" style="328" customWidth="1"/>
    <col min="5891" max="5891" width="35.5703125" style="328" customWidth="1"/>
    <col min="5892" max="5892" width="12.7109375" style="328" customWidth="1"/>
    <col min="5893" max="5893" width="13.85546875" style="328" customWidth="1"/>
    <col min="5894" max="5895" width="11.42578125" style="328" customWidth="1"/>
    <col min="5896" max="5896" width="11.7109375" style="328" customWidth="1"/>
    <col min="5897" max="5897" width="12" style="328" customWidth="1"/>
    <col min="5898" max="5898" width="11.42578125" style="328" customWidth="1"/>
    <col min="5899" max="5899" width="11" style="328" customWidth="1"/>
    <col min="5900" max="6128" width="11.42578125" style="328"/>
    <col min="6129" max="6129" width="50.5703125" style="328" customWidth="1"/>
    <col min="6130" max="6130" width="15.28515625" style="328" bestFit="1" customWidth="1"/>
    <col min="6131" max="6131" width="16.7109375" style="328" customWidth="1"/>
    <col min="6132" max="6132" width="15.140625" style="328" bestFit="1" customWidth="1"/>
    <col min="6133" max="6133" width="15.42578125" style="328" customWidth="1"/>
    <col min="6134" max="6134" width="16.28515625" style="328" customWidth="1"/>
    <col min="6135" max="6135" width="16.42578125" style="328" customWidth="1"/>
    <col min="6136" max="6136" width="16.5703125" style="328" bestFit="1" customWidth="1"/>
    <col min="6137" max="6137" width="14.7109375" style="328" customWidth="1"/>
    <col min="6138" max="6139" width="11.42578125" style="328"/>
    <col min="6140" max="6140" width="13.85546875" style="328" customWidth="1"/>
    <col min="6141" max="6144" width="11.42578125" style="328"/>
    <col min="6145" max="6145" width="4.140625" style="328" customWidth="1"/>
    <col min="6146" max="6146" width="9.42578125" style="328" customWidth="1"/>
    <col min="6147" max="6147" width="35.5703125" style="328" customWidth="1"/>
    <col min="6148" max="6148" width="12.7109375" style="328" customWidth="1"/>
    <col min="6149" max="6149" width="13.85546875" style="328" customWidth="1"/>
    <col min="6150" max="6151" width="11.42578125" style="328" customWidth="1"/>
    <col min="6152" max="6152" width="11.7109375" style="328" customWidth="1"/>
    <col min="6153" max="6153" width="12" style="328" customWidth="1"/>
    <col min="6154" max="6154" width="11.42578125" style="328" customWidth="1"/>
    <col min="6155" max="6155" width="11" style="328" customWidth="1"/>
    <col min="6156" max="6384" width="11.42578125" style="328"/>
    <col min="6385" max="6385" width="50.5703125" style="328" customWidth="1"/>
    <col min="6386" max="6386" width="15.28515625" style="328" bestFit="1" customWidth="1"/>
    <col min="6387" max="6387" width="16.7109375" style="328" customWidth="1"/>
    <col min="6388" max="6388" width="15.140625" style="328" bestFit="1" customWidth="1"/>
    <col min="6389" max="6389" width="15.42578125" style="328" customWidth="1"/>
    <col min="6390" max="6390" width="16.28515625" style="328" customWidth="1"/>
    <col min="6391" max="6391" width="16.42578125" style="328" customWidth="1"/>
    <col min="6392" max="6392" width="16.5703125" style="328" bestFit="1" customWidth="1"/>
    <col min="6393" max="6393" width="14.7109375" style="328" customWidth="1"/>
    <col min="6394" max="6395" width="11.42578125" style="328"/>
    <col min="6396" max="6396" width="13.85546875" style="328" customWidth="1"/>
    <col min="6397" max="6400" width="11.42578125" style="328"/>
    <col min="6401" max="6401" width="4.140625" style="328" customWidth="1"/>
    <col min="6402" max="6402" width="9.42578125" style="328" customWidth="1"/>
    <col min="6403" max="6403" width="35.5703125" style="328" customWidth="1"/>
    <col min="6404" max="6404" width="12.7109375" style="328" customWidth="1"/>
    <col min="6405" max="6405" width="13.85546875" style="328" customWidth="1"/>
    <col min="6406" max="6407" width="11.42578125" style="328" customWidth="1"/>
    <col min="6408" max="6408" width="11.7109375" style="328" customWidth="1"/>
    <col min="6409" max="6409" width="12" style="328" customWidth="1"/>
    <col min="6410" max="6410" width="11.42578125" style="328" customWidth="1"/>
    <col min="6411" max="6411" width="11" style="328" customWidth="1"/>
    <col min="6412" max="6640" width="11.42578125" style="328"/>
    <col min="6641" max="6641" width="50.5703125" style="328" customWidth="1"/>
    <col min="6642" max="6642" width="15.28515625" style="328" bestFit="1" customWidth="1"/>
    <col min="6643" max="6643" width="16.7109375" style="328" customWidth="1"/>
    <col min="6644" max="6644" width="15.140625" style="328" bestFit="1" customWidth="1"/>
    <col min="6645" max="6645" width="15.42578125" style="328" customWidth="1"/>
    <col min="6646" max="6646" width="16.28515625" style="328" customWidth="1"/>
    <col min="6647" max="6647" width="16.42578125" style="328" customWidth="1"/>
    <col min="6648" max="6648" width="16.5703125" style="328" bestFit="1" customWidth="1"/>
    <col min="6649" max="6649" width="14.7109375" style="328" customWidth="1"/>
    <col min="6650" max="6651" width="11.42578125" style="328"/>
    <col min="6652" max="6652" width="13.85546875" style="328" customWidth="1"/>
    <col min="6653" max="6656" width="11.42578125" style="328"/>
    <col min="6657" max="6657" width="4.140625" style="328" customWidth="1"/>
    <col min="6658" max="6658" width="9.42578125" style="328" customWidth="1"/>
    <col min="6659" max="6659" width="35.5703125" style="328" customWidth="1"/>
    <col min="6660" max="6660" width="12.7109375" style="328" customWidth="1"/>
    <col min="6661" max="6661" width="13.85546875" style="328" customWidth="1"/>
    <col min="6662" max="6663" width="11.42578125" style="328" customWidth="1"/>
    <col min="6664" max="6664" width="11.7109375" style="328" customWidth="1"/>
    <col min="6665" max="6665" width="12" style="328" customWidth="1"/>
    <col min="6666" max="6666" width="11.42578125" style="328" customWidth="1"/>
    <col min="6667" max="6667" width="11" style="328" customWidth="1"/>
    <col min="6668" max="6896" width="11.42578125" style="328"/>
    <col min="6897" max="6897" width="50.5703125" style="328" customWidth="1"/>
    <col min="6898" max="6898" width="15.28515625" style="328" bestFit="1" customWidth="1"/>
    <col min="6899" max="6899" width="16.7109375" style="328" customWidth="1"/>
    <col min="6900" max="6900" width="15.140625" style="328" bestFit="1" customWidth="1"/>
    <col min="6901" max="6901" width="15.42578125" style="328" customWidth="1"/>
    <col min="6902" max="6902" width="16.28515625" style="328" customWidth="1"/>
    <col min="6903" max="6903" width="16.42578125" style="328" customWidth="1"/>
    <col min="6904" max="6904" width="16.5703125" style="328" bestFit="1" customWidth="1"/>
    <col min="6905" max="6905" width="14.7109375" style="328" customWidth="1"/>
    <col min="6906" max="6907" width="11.42578125" style="328"/>
    <col min="6908" max="6908" width="13.85546875" style="328" customWidth="1"/>
    <col min="6909" max="6912" width="11.42578125" style="328"/>
    <col min="6913" max="6913" width="4.140625" style="328" customWidth="1"/>
    <col min="6914" max="6914" width="9.42578125" style="328" customWidth="1"/>
    <col min="6915" max="6915" width="35.5703125" style="328" customWidth="1"/>
    <col min="6916" max="6916" width="12.7109375" style="328" customWidth="1"/>
    <col min="6917" max="6917" width="13.85546875" style="328" customWidth="1"/>
    <col min="6918" max="6919" width="11.42578125" style="328" customWidth="1"/>
    <col min="6920" max="6920" width="11.7109375" style="328" customWidth="1"/>
    <col min="6921" max="6921" width="12" style="328" customWidth="1"/>
    <col min="6922" max="6922" width="11.42578125" style="328" customWidth="1"/>
    <col min="6923" max="6923" width="11" style="328" customWidth="1"/>
    <col min="6924" max="7152" width="11.42578125" style="328"/>
    <col min="7153" max="7153" width="50.5703125" style="328" customWidth="1"/>
    <col min="7154" max="7154" width="15.28515625" style="328" bestFit="1" customWidth="1"/>
    <col min="7155" max="7155" width="16.7109375" style="328" customWidth="1"/>
    <col min="7156" max="7156" width="15.140625" style="328" bestFit="1" customWidth="1"/>
    <col min="7157" max="7157" width="15.42578125" style="328" customWidth="1"/>
    <col min="7158" max="7158" width="16.28515625" style="328" customWidth="1"/>
    <col min="7159" max="7159" width="16.42578125" style="328" customWidth="1"/>
    <col min="7160" max="7160" width="16.5703125" style="328" bestFit="1" customWidth="1"/>
    <col min="7161" max="7161" width="14.7109375" style="328" customWidth="1"/>
    <col min="7162" max="7163" width="11.42578125" style="328"/>
    <col min="7164" max="7164" width="13.85546875" style="328" customWidth="1"/>
    <col min="7165" max="7168" width="11.42578125" style="328"/>
    <col min="7169" max="7169" width="4.140625" style="328" customWidth="1"/>
    <col min="7170" max="7170" width="9.42578125" style="328" customWidth="1"/>
    <col min="7171" max="7171" width="35.5703125" style="328" customWidth="1"/>
    <col min="7172" max="7172" width="12.7109375" style="328" customWidth="1"/>
    <col min="7173" max="7173" width="13.85546875" style="328" customWidth="1"/>
    <col min="7174" max="7175" width="11.42578125" style="328" customWidth="1"/>
    <col min="7176" max="7176" width="11.7109375" style="328" customWidth="1"/>
    <col min="7177" max="7177" width="12" style="328" customWidth="1"/>
    <col min="7178" max="7178" width="11.42578125" style="328" customWidth="1"/>
    <col min="7179" max="7179" width="11" style="328" customWidth="1"/>
    <col min="7180" max="7408" width="11.42578125" style="328"/>
    <col min="7409" max="7409" width="50.5703125" style="328" customWidth="1"/>
    <col min="7410" max="7410" width="15.28515625" style="328" bestFit="1" customWidth="1"/>
    <col min="7411" max="7411" width="16.7109375" style="328" customWidth="1"/>
    <col min="7412" max="7412" width="15.140625" style="328" bestFit="1" customWidth="1"/>
    <col min="7413" max="7413" width="15.42578125" style="328" customWidth="1"/>
    <col min="7414" max="7414" width="16.28515625" style="328" customWidth="1"/>
    <col min="7415" max="7415" width="16.42578125" style="328" customWidth="1"/>
    <col min="7416" max="7416" width="16.5703125" style="328" bestFit="1" customWidth="1"/>
    <col min="7417" max="7417" width="14.7109375" style="328" customWidth="1"/>
    <col min="7418" max="7419" width="11.42578125" style="328"/>
    <col min="7420" max="7420" width="13.85546875" style="328" customWidth="1"/>
    <col min="7421" max="7424" width="11.42578125" style="328"/>
    <col min="7425" max="7425" width="4.140625" style="328" customWidth="1"/>
    <col min="7426" max="7426" width="9.42578125" style="328" customWidth="1"/>
    <col min="7427" max="7427" width="35.5703125" style="328" customWidth="1"/>
    <col min="7428" max="7428" width="12.7109375" style="328" customWidth="1"/>
    <col min="7429" max="7429" width="13.85546875" style="328" customWidth="1"/>
    <col min="7430" max="7431" width="11.42578125" style="328" customWidth="1"/>
    <col min="7432" max="7432" width="11.7109375" style="328" customWidth="1"/>
    <col min="7433" max="7433" width="12" style="328" customWidth="1"/>
    <col min="7434" max="7434" width="11.42578125" style="328" customWidth="1"/>
    <col min="7435" max="7435" width="11" style="328" customWidth="1"/>
    <col min="7436" max="7664" width="11.42578125" style="328"/>
    <col min="7665" max="7665" width="50.5703125" style="328" customWidth="1"/>
    <col min="7666" max="7666" width="15.28515625" style="328" bestFit="1" customWidth="1"/>
    <col min="7667" max="7667" width="16.7109375" style="328" customWidth="1"/>
    <col min="7668" max="7668" width="15.140625" style="328" bestFit="1" customWidth="1"/>
    <col min="7669" max="7669" width="15.42578125" style="328" customWidth="1"/>
    <col min="7670" max="7670" width="16.28515625" style="328" customWidth="1"/>
    <col min="7671" max="7671" width="16.42578125" style="328" customWidth="1"/>
    <col min="7672" max="7672" width="16.5703125" style="328" bestFit="1" customWidth="1"/>
    <col min="7673" max="7673" width="14.7109375" style="328" customWidth="1"/>
    <col min="7674" max="7675" width="11.42578125" style="328"/>
    <col min="7676" max="7676" width="13.85546875" style="328" customWidth="1"/>
    <col min="7677" max="7680" width="11.42578125" style="328"/>
    <col min="7681" max="7681" width="4.140625" style="328" customWidth="1"/>
    <col min="7682" max="7682" width="9.42578125" style="328" customWidth="1"/>
    <col min="7683" max="7683" width="35.5703125" style="328" customWidth="1"/>
    <col min="7684" max="7684" width="12.7109375" style="328" customWidth="1"/>
    <col min="7685" max="7685" width="13.85546875" style="328" customWidth="1"/>
    <col min="7686" max="7687" width="11.42578125" style="328" customWidth="1"/>
    <col min="7688" max="7688" width="11.7109375" style="328" customWidth="1"/>
    <col min="7689" max="7689" width="12" style="328" customWidth="1"/>
    <col min="7690" max="7690" width="11.42578125" style="328" customWidth="1"/>
    <col min="7691" max="7691" width="11" style="328" customWidth="1"/>
    <col min="7692" max="7920" width="11.42578125" style="328"/>
    <col min="7921" max="7921" width="50.5703125" style="328" customWidth="1"/>
    <col min="7922" max="7922" width="15.28515625" style="328" bestFit="1" customWidth="1"/>
    <col min="7923" max="7923" width="16.7109375" style="328" customWidth="1"/>
    <col min="7924" max="7924" width="15.140625" style="328" bestFit="1" customWidth="1"/>
    <col min="7925" max="7925" width="15.42578125" style="328" customWidth="1"/>
    <col min="7926" max="7926" width="16.28515625" style="328" customWidth="1"/>
    <col min="7927" max="7927" width="16.42578125" style="328" customWidth="1"/>
    <col min="7928" max="7928" width="16.5703125" style="328" bestFit="1" customWidth="1"/>
    <col min="7929" max="7929" width="14.7109375" style="328" customWidth="1"/>
    <col min="7930" max="7931" width="11.42578125" style="328"/>
    <col min="7932" max="7932" width="13.85546875" style="328" customWidth="1"/>
    <col min="7933" max="7936" width="11.42578125" style="328"/>
    <col min="7937" max="7937" width="4.140625" style="328" customWidth="1"/>
    <col min="7938" max="7938" width="9.42578125" style="328" customWidth="1"/>
    <col min="7939" max="7939" width="35.5703125" style="328" customWidth="1"/>
    <col min="7940" max="7940" width="12.7109375" style="328" customWidth="1"/>
    <col min="7941" max="7941" width="13.85546875" style="328" customWidth="1"/>
    <col min="7942" max="7943" width="11.42578125" style="328" customWidth="1"/>
    <col min="7944" max="7944" width="11.7109375" style="328" customWidth="1"/>
    <col min="7945" max="7945" width="12" style="328" customWidth="1"/>
    <col min="7946" max="7946" width="11.42578125" style="328" customWidth="1"/>
    <col min="7947" max="7947" width="11" style="328" customWidth="1"/>
    <col min="7948" max="8176" width="11.42578125" style="328"/>
    <col min="8177" max="8177" width="50.5703125" style="328" customWidth="1"/>
    <col min="8178" max="8178" width="15.28515625" style="328" bestFit="1" customWidth="1"/>
    <col min="8179" max="8179" width="16.7109375" style="328" customWidth="1"/>
    <col min="8180" max="8180" width="15.140625" style="328" bestFit="1" customWidth="1"/>
    <col min="8181" max="8181" width="15.42578125" style="328" customWidth="1"/>
    <col min="8182" max="8182" width="16.28515625" style="328" customWidth="1"/>
    <col min="8183" max="8183" width="16.42578125" style="328" customWidth="1"/>
    <col min="8184" max="8184" width="16.5703125" style="328" bestFit="1" customWidth="1"/>
    <col min="8185" max="8185" width="14.7109375" style="328" customWidth="1"/>
    <col min="8186" max="8187" width="11.42578125" style="328"/>
    <col min="8188" max="8188" width="13.85546875" style="328" customWidth="1"/>
    <col min="8189" max="8192" width="11.42578125" style="328"/>
    <col min="8193" max="8193" width="4.140625" style="328" customWidth="1"/>
    <col min="8194" max="8194" width="9.42578125" style="328" customWidth="1"/>
    <col min="8195" max="8195" width="35.5703125" style="328" customWidth="1"/>
    <col min="8196" max="8196" width="12.7109375" style="328" customWidth="1"/>
    <col min="8197" max="8197" width="13.85546875" style="328" customWidth="1"/>
    <col min="8198" max="8199" width="11.42578125" style="328" customWidth="1"/>
    <col min="8200" max="8200" width="11.7109375" style="328" customWidth="1"/>
    <col min="8201" max="8201" width="12" style="328" customWidth="1"/>
    <col min="8202" max="8202" width="11.42578125" style="328" customWidth="1"/>
    <col min="8203" max="8203" width="11" style="328" customWidth="1"/>
    <col min="8204" max="8432" width="11.42578125" style="328"/>
    <col min="8433" max="8433" width="50.5703125" style="328" customWidth="1"/>
    <col min="8434" max="8434" width="15.28515625" style="328" bestFit="1" customWidth="1"/>
    <col min="8435" max="8435" width="16.7109375" style="328" customWidth="1"/>
    <col min="8436" max="8436" width="15.140625" style="328" bestFit="1" customWidth="1"/>
    <col min="8437" max="8437" width="15.42578125" style="328" customWidth="1"/>
    <col min="8438" max="8438" width="16.28515625" style="328" customWidth="1"/>
    <col min="8439" max="8439" width="16.42578125" style="328" customWidth="1"/>
    <col min="8440" max="8440" width="16.5703125" style="328" bestFit="1" customWidth="1"/>
    <col min="8441" max="8441" width="14.7109375" style="328" customWidth="1"/>
    <col min="8442" max="8443" width="11.42578125" style="328"/>
    <col min="8444" max="8444" width="13.85546875" style="328" customWidth="1"/>
    <col min="8445" max="8448" width="11.42578125" style="328"/>
    <col min="8449" max="8449" width="4.140625" style="328" customWidth="1"/>
    <col min="8450" max="8450" width="9.42578125" style="328" customWidth="1"/>
    <col min="8451" max="8451" width="35.5703125" style="328" customWidth="1"/>
    <col min="8452" max="8452" width="12.7109375" style="328" customWidth="1"/>
    <col min="8453" max="8453" width="13.85546875" style="328" customWidth="1"/>
    <col min="8454" max="8455" width="11.42578125" style="328" customWidth="1"/>
    <col min="8456" max="8456" width="11.7109375" style="328" customWidth="1"/>
    <col min="8457" max="8457" width="12" style="328" customWidth="1"/>
    <col min="8458" max="8458" width="11.42578125" style="328" customWidth="1"/>
    <col min="8459" max="8459" width="11" style="328" customWidth="1"/>
    <col min="8460" max="8688" width="11.42578125" style="328"/>
    <col min="8689" max="8689" width="50.5703125" style="328" customWidth="1"/>
    <col min="8690" max="8690" width="15.28515625" style="328" bestFit="1" customWidth="1"/>
    <col min="8691" max="8691" width="16.7109375" style="328" customWidth="1"/>
    <col min="8692" max="8692" width="15.140625" style="328" bestFit="1" customWidth="1"/>
    <col min="8693" max="8693" width="15.42578125" style="328" customWidth="1"/>
    <col min="8694" max="8694" width="16.28515625" style="328" customWidth="1"/>
    <col min="8695" max="8695" width="16.42578125" style="328" customWidth="1"/>
    <col min="8696" max="8696" width="16.5703125" style="328" bestFit="1" customWidth="1"/>
    <col min="8697" max="8697" width="14.7109375" style="328" customWidth="1"/>
    <col min="8698" max="8699" width="11.42578125" style="328"/>
    <col min="8700" max="8700" width="13.85546875" style="328" customWidth="1"/>
    <col min="8701" max="8704" width="11.42578125" style="328"/>
    <col min="8705" max="8705" width="4.140625" style="328" customWidth="1"/>
    <col min="8706" max="8706" width="9.42578125" style="328" customWidth="1"/>
    <col min="8707" max="8707" width="35.5703125" style="328" customWidth="1"/>
    <col min="8708" max="8708" width="12.7109375" style="328" customWidth="1"/>
    <col min="8709" max="8709" width="13.85546875" style="328" customWidth="1"/>
    <col min="8710" max="8711" width="11.42578125" style="328" customWidth="1"/>
    <col min="8712" max="8712" width="11.7109375" style="328" customWidth="1"/>
    <col min="8713" max="8713" width="12" style="328" customWidth="1"/>
    <col min="8714" max="8714" width="11.42578125" style="328" customWidth="1"/>
    <col min="8715" max="8715" width="11" style="328" customWidth="1"/>
    <col min="8716" max="8944" width="11.42578125" style="328"/>
    <col min="8945" max="8945" width="50.5703125" style="328" customWidth="1"/>
    <col min="8946" max="8946" width="15.28515625" style="328" bestFit="1" customWidth="1"/>
    <col min="8947" max="8947" width="16.7109375" style="328" customWidth="1"/>
    <col min="8948" max="8948" width="15.140625" style="328" bestFit="1" customWidth="1"/>
    <col min="8949" max="8949" width="15.42578125" style="328" customWidth="1"/>
    <col min="8950" max="8950" width="16.28515625" style="328" customWidth="1"/>
    <col min="8951" max="8951" width="16.42578125" style="328" customWidth="1"/>
    <col min="8952" max="8952" width="16.5703125" style="328" bestFit="1" customWidth="1"/>
    <col min="8953" max="8953" width="14.7109375" style="328" customWidth="1"/>
    <col min="8954" max="8955" width="11.42578125" style="328"/>
    <col min="8956" max="8956" width="13.85546875" style="328" customWidth="1"/>
    <col min="8957" max="8960" width="11.42578125" style="328"/>
    <col min="8961" max="8961" width="4.140625" style="328" customWidth="1"/>
    <col min="8962" max="8962" width="9.42578125" style="328" customWidth="1"/>
    <col min="8963" max="8963" width="35.5703125" style="328" customWidth="1"/>
    <col min="8964" max="8964" width="12.7109375" style="328" customWidth="1"/>
    <col min="8965" max="8965" width="13.85546875" style="328" customWidth="1"/>
    <col min="8966" max="8967" width="11.42578125" style="328" customWidth="1"/>
    <col min="8968" max="8968" width="11.7109375" style="328" customWidth="1"/>
    <col min="8969" max="8969" width="12" style="328" customWidth="1"/>
    <col min="8970" max="8970" width="11.42578125" style="328" customWidth="1"/>
    <col min="8971" max="8971" width="11" style="328" customWidth="1"/>
    <col min="8972" max="9200" width="11.42578125" style="328"/>
    <col min="9201" max="9201" width="50.5703125" style="328" customWidth="1"/>
    <col min="9202" max="9202" width="15.28515625" style="328" bestFit="1" customWidth="1"/>
    <col min="9203" max="9203" width="16.7109375" style="328" customWidth="1"/>
    <col min="9204" max="9204" width="15.140625" style="328" bestFit="1" customWidth="1"/>
    <col min="9205" max="9205" width="15.42578125" style="328" customWidth="1"/>
    <col min="9206" max="9206" width="16.28515625" style="328" customWidth="1"/>
    <col min="9207" max="9207" width="16.42578125" style="328" customWidth="1"/>
    <col min="9208" max="9208" width="16.5703125" style="328" bestFit="1" customWidth="1"/>
    <col min="9209" max="9209" width="14.7109375" style="328" customWidth="1"/>
    <col min="9210" max="9211" width="11.42578125" style="328"/>
    <col min="9212" max="9212" width="13.85546875" style="328" customWidth="1"/>
    <col min="9213" max="9216" width="11.42578125" style="328"/>
    <col min="9217" max="9217" width="4.140625" style="328" customWidth="1"/>
    <col min="9218" max="9218" width="9.42578125" style="328" customWidth="1"/>
    <col min="9219" max="9219" width="35.5703125" style="328" customWidth="1"/>
    <col min="9220" max="9220" width="12.7109375" style="328" customWidth="1"/>
    <col min="9221" max="9221" width="13.85546875" style="328" customWidth="1"/>
    <col min="9222" max="9223" width="11.42578125" style="328" customWidth="1"/>
    <col min="9224" max="9224" width="11.7109375" style="328" customWidth="1"/>
    <col min="9225" max="9225" width="12" style="328" customWidth="1"/>
    <col min="9226" max="9226" width="11.42578125" style="328" customWidth="1"/>
    <col min="9227" max="9227" width="11" style="328" customWidth="1"/>
    <col min="9228" max="9456" width="11.42578125" style="328"/>
    <col min="9457" max="9457" width="50.5703125" style="328" customWidth="1"/>
    <col min="9458" max="9458" width="15.28515625" style="328" bestFit="1" customWidth="1"/>
    <col min="9459" max="9459" width="16.7109375" style="328" customWidth="1"/>
    <col min="9460" max="9460" width="15.140625" style="328" bestFit="1" customWidth="1"/>
    <col min="9461" max="9461" width="15.42578125" style="328" customWidth="1"/>
    <col min="9462" max="9462" width="16.28515625" style="328" customWidth="1"/>
    <col min="9463" max="9463" width="16.42578125" style="328" customWidth="1"/>
    <col min="9464" max="9464" width="16.5703125" style="328" bestFit="1" customWidth="1"/>
    <col min="9465" max="9465" width="14.7109375" style="328" customWidth="1"/>
    <col min="9466" max="9467" width="11.42578125" style="328"/>
    <col min="9468" max="9468" width="13.85546875" style="328" customWidth="1"/>
    <col min="9469" max="9472" width="11.42578125" style="328"/>
    <col min="9473" max="9473" width="4.140625" style="328" customWidth="1"/>
    <col min="9474" max="9474" width="9.42578125" style="328" customWidth="1"/>
    <col min="9475" max="9475" width="35.5703125" style="328" customWidth="1"/>
    <col min="9476" max="9476" width="12.7109375" style="328" customWidth="1"/>
    <col min="9477" max="9477" width="13.85546875" style="328" customWidth="1"/>
    <col min="9478" max="9479" width="11.42578125" style="328" customWidth="1"/>
    <col min="9480" max="9480" width="11.7109375" style="328" customWidth="1"/>
    <col min="9481" max="9481" width="12" style="328" customWidth="1"/>
    <col min="9482" max="9482" width="11.42578125" style="328" customWidth="1"/>
    <col min="9483" max="9483" width="11" style="328" customWidth="1"/>
    <col min="9484" max="9712" width="11.42578125" style="328"/>
    <col min="9713" max="9713" width="50.5703125" style="328" customWidth="1"/>
    <col min="9714" max="9714" width="15.28515625" style="328" bestFit="1" customWidth="1"/>
    <col min="9715" max="9715" width="16.7109375" style="328" customWidth="1"/>
    <col min="9716" max="9716" width="15.140625" style="328" bestFit="1" customWidth="1"/>
    <col min="9717" max="9717" width="15.42578125" style="328" customWidth="1"/>
    <col min="9718" max="9718" width="16.28515625" style="328" customWidth="1"/>
    <col min="9719" max="9719" width="16.42578125" style="328" customWidth="1"/>
    <col min="9720" max="9720" width="16.5703125" style="328" bestFit="1" customWidth="1"/>
    <col min="9721" max="9721" width="14.7109375" style="328" customWidth="1"/>
    <col min="9722" max="9723" width="11.42578125" style="328"/>
    <col min="9724" max="9724" width="13.85546875" style="328" customWidth="1"/>
    <col min="9725" max="9728" width="11.42578125" style="328"/>
    <col min="9729" max="9729" width="4.140625" style="328" customWidth="1"/>
    <col min="9730" max="9730" width="9.42578125" style="328" customWidth="1"/>
    <col min="9731" max="9731" width="35.5703125" style="328" customWidth="1"/>
    <col min="9732" max="9732" width="12.7109375" style="328" customWidth="1"/>
    <col min="9733" max="9733" width="13.85546875" style="328" customWidth="1"/>
    <col min="9734" max="9735" width="11.42578125" style="328" customWidth="1"/>
    <col min="9736" max="9736" width="11.7109375" style="328" customWidth="1"/>
    <col min="9737" max="9737" width="12" style="328" customWidth="1"/>
    <col min="9738" max="9738" width="11.42578125" style="328" customWidth="1"/>
    <col min="9739" max="9739" width="11" style="328" customWidth="1"/>
    <col min="9740" max="9968" width="11.42578125" style="328"/>
    <col min="9969" max="9969" width="50.5703125" style="328" customWidth="1"/>
    <col min="9970" max="9970" width="15.28515625" style="328" bestFit="1" customWidth="1"/>
    <col min="9971" max="9971" width="16.7109375" style="328" customWidth="1"/>
    <col min="9972" max="9972" width="15.140625" style="328" bestFit="1" customWidth="1"/>
    <col min="9973" max="9973" width="15.42578125" style="328" customWidth="1"/>
    <col min="9974" max="9974" width="16.28515625" style="328" customWidth="1"/>
    <col min="9975" max="9975" width="16.42578125" style="328" customWidth="1"/>
    <col min="9976" max="9976" width="16.5703125" style="328" bestFit="1" customWidth="1"/>
    <col min="9977" max="9977" width="14.7109375" style="328" customWidth="1"/>
    <col min="9978" max="9979" width="11.42578125" style="328"/>
    <col min="9980" max="9980" width="13.85546875" style="328" customWidth="1"/>
    <col min="9981" max="9984" width="11.42578125" style="328"/>
    <col min="9985" max="9985" width="4.140625" style="328" customWidth="1"/>
    <col min="9986" max="9986" width="9.42578125" style="328" customWidth="1"/>
    <col min="9987" max="9987" width="35.5703125" style="328" customWidth="1"/>
    <col min="9988" max="9988" width="12.7109375" style="328" customWidth="1"/>
    <col min="9989" max="9989" width="13.85546875" style="328" customWidth="1"/>
    <col min="9990" max="9991" width="11.42578125" style="328" customWidth="1"/>
    <col min="9992" max="9992" width="11.7109375" style="328" customWidth="1"/>
    <col min="9993" max="9993" width="12" style="328" customWidth="1"/>
    <col min="9994" max="9994" width="11.42578125" style="328" customWidth="1"/>
    <col min="9995" max="9995" width="11" style="328" customWidth="1"/>
    <col min="9996" max="10224" width="11.42578125" style="328"/>
    <col min="10225" max="10225" width="50.5703125" style="328" customWidth="1"/>
    <col min="10226" max="10226" width="15.28515625" style="328" bestFit="1" customWidth="1"/>
    <col min="10227" max="10227" width="16.7109375" style="328" customWidth="1"/>
    <col min="10228" max="10228" width="15.140625" style="328" bestFit="1" customWidth="1"/>
    <col min="10229" max="10229" width="15.42578125" style="328" customWidth="1"/>
    <col min="10230" max="10230" width="16.28515625" style="328" customWidth="1"/>
    <col min="10231" max="10231" width="16.42578125" style="328" customWidth="1"/>
    <col min="10232" max="10232" width="16.5703125" style="328" bestFit="1" customWidth="1"/>
    <col min="10233" max="10233" width="14.7109375" style="328" customWidth="1"/>
    <col min="10234" max="10235" width="11.42578125" style="328"/>
    <col min="10236" max="10236" width="13.85546875" style="328" customWidth="1"/>
    <col min="10237" max="10240" width="11.42578125" style="328"/>
    <col min="10241" max="10241" width="4.140625" style="328" customWidth="1"/>
    <col min="10242" max="10242" width="9.42578125" style="328" customWidth="1"/>
    <col min="10243" max="10243" width="35.5703125" style="328" customWidth="1"/>
    <col min="10244" max="10244" width="12.7109375" style="328" customWidth="1"/>
    <col min="10245" max="10245" width="13.85546875" style="328" customWidth="1"/>
    <col min="10246" max="10247" width="11.42578125" style="328" customWidth="1"/>
    <col min="10248" max="10248" width="11.7109375" style="328" customWidth="1"/>
    <col min="10249" max="10249" width="12" style="328" customWidth="1"/>
    <col min="10250" max="10250" width="11.42578125" style="328" customWidth="1"/>
    <col min="10251" max="10251" width="11" style="328" customWidth="1"/>
    <col min="10252" max="10480" width="11.42578125" style="328"/>
    <col min="10481" max="10481" width="50.5703125" style="328" customWidth="1"/>
    <col min="10482" max="10482" width="15.28515625" style="328" bestFit="1" customWidth="1"/>
    <col min="10483" max="10483" width="16.7109375" style="328" customWidth="1"/>
    <col min="10484" max="10484" width="15.140625" style="328" bestFit="1" customWidth="1"/>
    <col min="10485" max="10485" width="15.42578125" style="328" customWidth="1"/>
    <col min="10486" max="10486" width="16.28515625" style="328" customWidth="1"/>
    <col min="10487" max="10487" width="16.42578125" style="328" customWidth="1"/>
    <col min="10488" max="10488" width="16.5703125" style="328" bestFit="1" customWidth="1"/>
    <col min="10489" max="10489" width="14.7109375" style="328" customWidth="1"/>
    <col min="10490" max="10491" width="11.42578125" style="328"/>
    <col min="10492" max="10492" width="13.85546875" style="328" customWidth="1"/>
    <col min="10493" max="10496" width="11.42578125" style="328"/>
    <col min="10497" max="10497" width="4.140625" style="328" customWidth="1"/>
    <col min="10498" max="10498" width="9.42578125" style="328" customWidth="1"/>
    <col min="10499" max="10499" width="35.5703125" style="328" customWidth="1"/>
    <col min="10500" max="10500" width="12.7109375" style="328" customWidth="1"/>
    <col min="10501" max="10501" width="13.85546875" style="328" customWidth="1"/>
    <col min="10502" max="10503" width="11.42578125" style="328" customWidth="1"/>
    <col min="10504" max="10504" width="11.7109375" style="328" customWidth="1"/>
    <col min="10505" max="10505" width="12" style="328" customWidth="1"/>
    <col min="10506" max="10506" width="11.42578125" style="328" customWidth="1"/>
    <col min="10507" max="10507" width="11" style="328" customWidth="1"/>
    <col min="10508" max="10736" width="11.42578125" style="328"/>
    <col min="10737" max="10737" width="50.5703125" style="328" customWidth="1"/>
    <col min="10738" max="10738" width="15.28515625" style="328" bestFit="1" customWidth="1"/>
    <col min="10739" max="10739" width="16.7109375" style="328" customWidth="1"/>
    <col min="10740" max="10740" width="15.140625" style="328" bestFit="1" customWidth="1"/>
    <col min="10741" max="10741" width="15.42578125" style="328" customWidth="1"/>
    <col min="10742" max="10742" width="16.28515625" style="328" customWidth="1"/>
    <col min="10743" max="10743" width="16.42578125" style="328" customWidth="1"/>
    <col min="10744" max="10744" width="16.5703125" style="328" bestFit="1" customWidth="1"/>
    <col min="10745" max="10745" width="14.7109375" style="328" customWidth="1"/>
    <col min="10746" max="10747" width="11.42578125" style="328"/>
    <col min="10748" max="10748" width="13.85546875" style="328" customWidth="1"/>
    <col min="10749" max="10752" width="11.42578125" style="328"/>
    <col min="10753" max="10753" width="4.140625" style="328" customWidth="1"/>
    <col min="10754" max="10754" width="9.42578125" style="328" customWidth="1"/>
    <col min="10755" max="10755" width="35.5703125" style="328" customWidth="1"/>
    <col min="10756" max="10756" width="12.7109375" style="328" customWidth="1"/>
    <col min="10757" max="10757" width="13.85546875" style="328" customWidth="1"/>
    <col min="10758" max="10759" width="11.42578125" style="328" customWidth="1"/>
    <col min="10760" max="10760" width="11.7109375" style="328" customWidth="1"/>
    <col min="10761" max="10761" width="12" style="328" customWidth="1"/>
    <col min="10762" max="10762" width="11.42578125" style="328" customWidth="1"/>
    <col min="10763" max="10763" width="11" style="328" customWidth="1"/>
    <col min="10764" max="10992" width="11.42578125" style="328"/>
    <col min="10993" max="10993" width="50.5703125" style="328" customWidth="1"/>
    <col min="10994" max="10994" width="15.28515625" style="328" bestFit="1" customWidth="1"/>
    <col min="10995" max="10995" width="16.7109375" style="328" customWidth="1"/>
    <col min="10996" max="10996" width="15.140625" style="328" bestFit="1" customWidth="1"/>
    <col min="10997" max="10997" width="15.42578125" style="328" customWidth="1"/>
    <col min="10998" max="10998" width="16.28515625" style="328" customWidth="1"/>
    <col min="10999" max="10999" width="16.42578125" style="328" customWidth="1"/>
    <col min="11000" max="11000" width="16.5703125" style="328" bestFit="1" customWidth="1"/>
    <col min="11001" max="11001" width="14.7109375" style="328" customWidth="1"/>
    <col min="11002" max="11003" width="11.42578125" style="328"/>
    <col min="11004" max="11004" width="13.85546875" style="328" customWidth="1"/>
    <col min="11005" max="11008" width="11.42578125" style="328"/>
    <col min="11009" max="11009" width="4.140625" style="328" customWidth="1"/>
    <col min="11010" max="11010" width="9.42578125" style="328" customWidth="1"/>
    <col min="11011" max="11011" width="35.5703125" style="328" customWidth="1"/>
    <col min="11012" max="11012" width="12.7109375" style="328" customWidth="1"/>
    <col min="11013" max="11013" width="13.85546875" style="328" customWidth="1"/>
    <col min="11014" max="11015" width="11.42578125" style="328" customWidth="1"/>
    <col min="11016" max="11016" width="11.7109375" style="328" customWidth="1"/>
    <col min="11017" max="11017" width="12" style="328" customWidth="1"/>
    <col min="11018" max="11018" width="11.42578125" style="328" customWidth="1"/>
    <col min="11019" max="11019" width="11" style="328" customWidth="1"/>
    <col min="11020" max="11248" width="11.42578125" style="328"/>
    <col min="11249" max="11249" width="50.5703125" style="328" customWidth="1"/>
    <col min="11250" max="11250" width="15.28515625" style="328" bestFit="1" customWidth="1"/>
    <col min="11251" max="11251" width="16.7109375" style="328" customWidth="1"/>
    <col min="11252" max="11252" width="15.140625" style="328" bestFit="1" customWidth="1"/>
    <col min="11253" max="11253" width="15.42578125" style="328" customWidth="1"/>
    <col min="11254" max="11254" width="16.28515625" style="328" customWidth="1"/>
    <col min="11255" max="11255" width="16.42578125" style="328" customWidth="1"/>
    <col min="11256" max="11256" width="16.5703125" style="328" bestFit="1" customWidth="1"/>
    <col min="11257" max="11257" width="14.7109375" style="328" customWidth="1"/>
    <col min="11258" max="11259" width="11.42578125" style="328"/>
    <col min="11260" max="11260" width="13.85546875" style="328" customWidth="1"/>
    <col min="11261" max="11264" width="11.42578125" style="328"/>
    <col min="11265" max="11265" width="4.140625" style="328" customWidth="1"/>
    <col min="11266" max="11266" width="9.42578125" style="328" customWidth="1"/>
    <col min="11267" max="11267" width="35.5703125" style="328" customWidth="1"/>
    <col min="11268" max="11268" width="12.7109375" style="328" customWidth="1"/>
    <col min="11269" max="11269" width="13.85546875" style="328" customWidth="1"/>
    <col min="11270" max="11271" width="11.42578125" style="328" customWidth="1"/>
    <col min="11272" max="11272" width="11.7109375" style="328" customWidth="1"/>
    <col min="11273" max="11273" width="12" style="328" customWidth="1"/>
    <col min="11274" max="11274" width="11.42578125" style="328" customWidth="1"/>
    <col min="11275" max="11275" width="11" style="328" customWidth="1"/>
    <col min="11276" max="11504" width="11.42578125" style="328"/>
    <col min="11505" max="11505" width="50.5703125" style="328" customWidth="1"/>
    <col min="11506" max="11506" width="15.28515625" style="328" bestFit="1" customWidth="1"/>
    <col min="11507" max="11507" width="16.7109375" style="328" customWidth="1"/>
    <col min="11508" max="11508" width="15.140625" style="328" bestFit="1" customWidth="1"/>
    <col min="11509" max="11509" width="15.42578125" style="328" customWidth="1"/>
    <col min="11510" max="11510" width="16.28515625" style="328" customWidth="1"/>
    <col min="11511" max="11511" width="16.42578125" style="328" customWidth="1"/>
    <col min="11512" max="11512" width="16.5703125" style="328" bestFit="1" customWidth="1"/>
    <col min="11513" max="11513" width="14.7109375" style="328" customWidth="1"/>
    <col min="11514" max="11515" width="11.42578125" style="328"/>
    <col min="11516" max="11516" width="13.85546875" style="328" customWidth="1"/>
    <col min="11517" max="11520" width="11.42578125" style="328"/>
    <col min="11521" max="11521" width="4.140625" style="328" customWidth="1"/>
    <col min="11522" max="11522" width="9.42578125" style="328" customWidth="1"/>
    <col min="11523" max="11523" width="35.5703125" style="328" customWidth="1"/>
    <col min="11524" max="11524" width="12.7109375" style="328" customWidth="1"/>
    <col min="11525" max="11525" width="13.85546875" style="328" customWidth="1"/>
    <col min="11526" max="11527" width="11.42578125" style="328" customWidth="1"/>
    <col min="11528" max="11528" width="11.7109375" style="328" customWidth="1"/>
    <col min="11529" max="11529" width="12" style="328" customWidth="1"/>
    <col min="11530" max="11530" width="11.42578125" style="328" customWidth="1"/>
    <col min="11531" max="11531" width="11" style="328" customWidth="1"/>
    <col min="11532" max="11760" width="11.42578125" style="328"/>
    <col min="11761" max="11761" width="50.5703125" style="328" customWidth="1"/>
    <col min="11762" max="11762" width="15.28515625" style="328" bestFit="1" customWidth="1"/>
    <col min="11763" max="11763" width="16.7109375" style="328" customWidth="1"/>
    <col min="11764" max="11764" width="15.140625" style="328" bestFit="1" customWidth="1"/>
    <col min="11765" max="11765" width="15.42578125" style="328" customWidth="1"/>
    <col min="11766" max="11766" width="16.28515625" style="328" customWidth="1"/>
    <col min="11767" max="11767" width="16.42578125" style="328" customWidth="1"/>
    <col min="11768" max="11768" width="16.5703125" style="328" bestFit="1" customWidth="1"/>
    <col min="11769" max="11769" width="14.7109375" style="328" customWidth="1"/>
    <col min="11770" max="11771" width="11.42578125" style="328"/>
    <col min="11772" max="11772" width="13.85546875" style="328" customWidth="1"/>
    <col min="11773" max="11776" width="11.42578125" style="328"/>
    <col min="11777" max="11777" width="4.140625" style="328" customWidth="1"/>
    <col min="11778" max="11778" width="9.42578125" style="328" customWidth="1"/>
    <col min="11779" max="11779" width="35.5703125" style="328" customWidth="1"/>
    <col min="11780" max="11780" width="12.7109375" style="328" customWidth="1"/>
    <col min="11781" max="11781" width="13.85546875" style="328" customWidth="1"/>
    <col min="11782" max="11783" width="11.42578125" style="328" customWidth="1"/>
    <col min="11784" max="11784" width="11.7109375" style="328" customWidth="1"/>
    <col min="11785" max="11785" width="12" style="328" customWidth="1"/>
    <col min="11786" max="11786" width="11.42578125" style="328" customWidth="1"/>
    <col min="11787" max="11787" width="11" style="328" customWidth="1"/>
    <col min="11788" max="12016" width="11.42578125" style="328"/>
    <col min="12017" max="12017" width="50.5703125" style="328" customWidth="1"/>
    <col min="12018" max="12018" width="15.28515625" style="328" bestFit="1" customWidth="1"/>
    <col min="12019" max="12019" width="16.7109375" style="328" customWidth="1"/>
    <col min="12020" max="12020" width="15.140625" style="328" bestFit="1" customWidth="1"/>
    <col min="12021" max="12021" width="15.42578125" style="328" customWidth="1"/>
    <col min="12022" max="12022" width="16.28515625" style="328" customWidth="1"/>
    <col min="12023" max="12023" width="16.42578125" style="328" customWidth="1"/>
    <col min="12024" max="12024" width="16.5703125" style="328" bestFit="1" customWidth="1"/>
    <col min="12025" max="12025" width="14.7109375" style="328" customWidth="1"/>
    <col min="12026" max="12027" width="11.42578125" style="328"/>
    <col min="12028" max="12028" width="13.85546875" style="328" customWidth="1"/>
    <col min="12029" max="12032" width="11.42578125" style="328"/>
    <col min="12033" max="12033" width="4.140625" style="328" customWidth="1"/>
    <col min="12034" max="12034" width="9.42578125" style="328" customWidth="1"/>
    <col min="12035" max="12035" width="35.5703125" style="328" customWidth="1"/>
    <col min="12036" max="12036" width="12.7109375" style="328" customWidth="1"/>
    <col min="12037" max="12037" width="13.85546875" style="328" customWidth="1"/>
    <col min="12038" max="12039" width="11.42578125" style="328" customWidth="1"/>
    <col min="12040" max="12040" width="11.7109375" style="328" customWidth="1"/>
    <col min="12041" max="12041" width="12" style="328" customWidth="1"/>
    <col min="12042" max="12042" width="11.42578125" style="328" customWidth="1"/>
    <col min="12043" max="12043" width="11" style="328" customWidth="1"/>
    <col min="12044" max="12272" width="11.42578125" style="328"/>
    <col min="12273" max="12273" width="50.5703125" style="328" customWidth="1"/>
    <col min="12274" max="12274" width="15.28515625" style="328" bestFit="1" customWidth="1"/>
    <col min="12275" max="12275" width="16.7109375" style="328" customWidth="1"/>
    <col min="12276" max="12276" width="15.140625" style="328" bestFit="1" customWidth="1"/>
    <col min="12277" max="12277" width="15.42578125" style="328" customWidth="1"/>
    <col min="12278" max="12278" width="16.28515625" style="328" customWidth="1"/>
    <col min="12279" max="12279" width="16.42578125" style="328" customWidth="1"/>
    <col min="12280" max="12280" width="16.5703125" style="328" bestFit="1" customWidth="1"/>
    <col min="12281" max="12281" width="14.7109375" style="328" customWidth="1"/>
    <col min="12282" max="12283" width="11.42578125" style="328"/>
    <col min="12284" max="12284" width="13.85546875" style="328" customWidth="1"/>
    <col min="12285" max="12288" width="11.42578125" style="328"/>
    <col min="12289" max="12289" width="4.140625" style="328" customWidth="1"/>
    <col min="12290" max="12290" width="9.42578125" style="328" customWidth="1"/>
    <col min="12291" max="12291" width="35.5703125" style="328" customWidth="1"/>
    <col min="12292" max="12292" width="12.7109375" style="328" customWidth="1"/>
    <col min="12293" max="12293" width="13.85546875" style="328" customWidth="1"/>
    <col min="12294" max="12295" width="11.42578125" style="328" customWidth="1"/>
    <col min="12296" max="12296" width="11.7109375" style="328" customWidth="1"/>
    <col min="12297" max="12297" width="12" style="328" customWidth="1"/>
    <col min="12298" max="12298" width="11.42578125" style="328" customWidth="1"/>
    <col min="12299" max="12299" width="11" style="328" customWidth="1"/>
    <col min="12300" max="12528" width="11.42578125" style="328"/>
    <col min="12529" max="12529" width="50.5703125" style="328" customWidth="1"/>
    <col min="12530" max="12530" width="15.28515625" style="328" bestFit="1" customWidth="1"/>
    <col min="12531" max="12531" width="16.7109375" style="328" customWidth="1"/>
    <col min="12532" max="12532" width="15.140625" style="328" bestFit="1" customWidth="1"/>
    <col min="12533" max="12533" width="15.42578125" style="328" customWidth="1"/>
    <col min="12534" max="12534" width="16.28515625" style="328" customWidth="1"/>
    <col min="12535" max="12535" width="16.42578125" style="328" customWidth="1"/>
    <col min="12536" max="12536" width="16.5703125" style="328" bestFit="1" customWidth="1"/>
    <col min="12537" max="12537" width="14.7109375" style="328" customWidth="1"/>
    <col min="12538" max="12539" width="11.42578125" style="328"/>
    <col min="12540" max="12540" width="13.85546875" style="328" customWidth="1"/>
    <col min="12541" max="12544" width="11.42578125" style="328"/>
    <col min="12545" max="12545" width="4.140625" style="328" customWidth="1"/>
    <col min="12546" max="12546" width="9.42578125" style="328" customWidth="1"/>
    <col min="12547" max="12547" width="35.5703125" style="328" customWidth="1"/>
    <col min="12548" max="12548" width="12.7109375" style="328" customWidth="1"/>
    <col min="12549" max="12549" width="13.85546875" style="328" customWidth="1"/>
    <col min="12550" max="12551" width="11.42578125" style="328" customWidth="1"/>
    <col min="12552" max="12552" width="11.7109375" style="328" customWidth="1"/>
    <col min="12553" max="12553" width="12" style="328" customWidth="1"/>
    <col min="12554" max="12554" width="11.42578125" style="328" customWidth="1"/>
    <col min="12555" max="12555" width="11" style="328" customWidth="1"/>
    <col min="12556" max="12784" width="11.42578125" style="328"/>
    <col min="12785" max="12785" width="50.5703125" style="328" customWidth="1"/>
    <col min="12786" max="12786" width="15.28515625" style="328" bestFit="1" customWidth="1"/>
    <col min="12787" max="12787" width="16.7109375" style="328" customWidth="1"/>
    <col min="12788" max="12788" width="15.140625" style="328" bestFit="1" customWidth="1"/>
    <col min="12789" max="12789" width="15.42578125" style="328" customWidth="1"/>
    <col min="12790" max="12790" width="16.28515625" style="328" customWidth="1"/>
    <col min="12791" max="12791" width="16.42578125" style="328" customWidth="1"/>
    <col min="12792" max="12792" width="16.5703125" style="328" bestFit="1" customWidth="1"/>
    <col min="12793" max="12793" width="14.7109375" style="328" customWidth="1"/>
    <col min="12794" max="12795" width="11.42578125" style="328"/>
    <col min="12796" max="12796" width="13.85546875" style="328" customWidth="1"/>
    <col min="12797" max="12800" width="11.42578125" style="328"/>
    <col min="12801" max="12801" width="4.140625" style="328" customWidth="1"/>
    <col min="12802" max="12802" width="9.42578125" style="328" customWidth="1"/>
    <col min="12803" max="12803" width="35.5703125" style="328" customWidth="1"/>
    <col min="12804" max="12804" width="12.7109375" style="328" customWidth="1"/>
    <col min="12805" max="12805" width="13.85546875" style="328" customWidth="1"/>
    <col min="12806" max="12807" width="11.42578125" style="328" customWidth="1"/>
    <col min="12808" max="12808" width="11.7109375" style="328" customWidth="1"/>
    <col min="12809" max="12809" width="12" style="328" customWidth="1"/>
    <col min="12810" max="12810" width="11.42578125" style="328" customWidth="1"/>
    <col min="12811" max="12811" width="11" style="328" customWidth="1"/>
    <col min="12812" max="13040" width="11.42578125" style="328"/>
    <col min="13041" max="13041" width="50.5703125" style="328" customWidth="1"/>
    <col min="13042" max="13042" width="15.28515625" style="328" bestFit="1" customWidth="1"/>
    <col min="13043" max="13043" width="16.7109375" style="328" customWidth="1"/>
    <col min="13044" max="13044" width="15.140625" style="328" bestFit="1" customWidth="1"/>
    <col min="13045" max="13045" width="15.42578125" style="328" customWidth="1"/>
    <col min="13046" max="13046" width="16.28515625" style="328" customWidth="1"/>
    <col min="13047" max="13047" width="16.42578125" style="328" customWidth="1"/>
    <col min="13048" max="13048" width="16.5703125" style="328" bestFit="1" customWidth="1"/>
    <col min="13049" max="13049" width="14.7109375" style="328" customWidth="1"/>
    <col min="13050" max="13051" width="11.42578125" style="328"/>
    <col min="13052" max="13052" width="13.85546875" style="328" customWidth="1"/>
    <col min="13053" max="13056" width="11.42578125" style="328"/>
    <col min="13057" max="13057" width="4.140625" style="328" customWidth="1"/>
    <col min="13058" max="13058" width="9.42578125" style="328" customWidth="1"/>
    <col min="13059" max="13059" width="35.5703125" style="328" customWidth="1"/>
    <col min="13060" max="13060" width="12.7109375" style="328" customWidth="1"/>
    <col min="13061" max="13061" width="13.85546875" style="328" customWidth="1"/>
    <col min="13062" max="13063" width="11.42578125" style="328" customWidth="1"/>
    <col min="13064" max="13064" width="11.7109375" style="328" customWidth="1"/>
    <col min="13065" max="13065" width="12" style="328" customWidth="1"/>
    <col min="13066" max="13066" width="11.42578125" style="328" customWidth="1"/>
    <col min="13067" max="13067" width="11" style="328" customWidth="1"/>
    <col min="13068" max="13296" width="11.42578125" style="328"/>
    <col min="13297" max="13297" width="50.5703125" style="328" customWidth="1"/>
    <col min="13298" max="13298" width="15.28515625" style="328" bestFit="1" customWidth="1"/>
    <col min="13299" max="13299" width="16.7109375" style="328" customWidth="1"/>
    <col min="13300" max="13300" width="15.140625" style="328" bestFit="1" customWidth="1"/>
    <col min="13301" max="13301" width="15.42578125" style="328" customWidth="1"/>
    <col min="13302" max="13302" width="16.28515625" style="328" customWidth="1"/>
    <col min="13303" max="13303" width="16.42578125" style="328" customWidth="1"/>
    <col min="13304" max="13304" width="16.5703125" style="328" bestFit="1" customWidth="1"/>
    <col min="13305" max="13305" width="14.7109375" style="328" customWidth="1"/>
    <col min="13306" max="13307" width="11.42578125" style="328"/>
    <col min="13308" max="13308" width="13.85546875" style="328" customWidth="1"/>
    <col min="13309" max="13312" width="11.42578125" style="328"/>
    <col min="13313" max="13313" width="4.140625" style="328" customWidth="1"/>
    <col min="13314" max="13314" width="9.42578125" style="328" customWidth="1"/>
    <col min="13315" max="13315" width="35.5703125" style="328" customWidth="1"/>
    <col min="13316" max="13316" width="12.7109375" style="328" customWidth="1"/>
    <col min="13317" max="13317" width="13.85546875" style="328" customWidth="1"/>
    <col min="13318" max="13319" width="11.42578125" style="328" customWidth="1"/>
    <col min="13320" max="13320" width="11.7109375" style="328" customWidth="1"/>
    <col min="13321" max="13321" width="12" style="328" customWidth="1"/>
    <col min="13322" max="13322" width="11.42578125" style="328" customWidth="1"/>
    <col min="13323" max="13323" width="11" style="328" customWidth="1"/>
    <col min="13324" max="13552" width="11.42578125" style="328"/>
    <col min="13553" max="13553" width="50.5703125" style="328" customWidth="1"/>
    <col min="13554" max="13554" width="15.28515625" style="328" bestFit="1" customWidth="1"/>
    <col min="13555" max="13555" width="16.7109375" style="328" customWidth="1"/>
    <col min="13556" max="13556" width="15.140625" style="328" bestFit="1" customWidth="1"/>
    <col min="13557" max="13557" width="15.42578125" style="328" customWidth="1"/>
    <col min="13558" max="13558" width="16.28515625" style="328" customWidth="1"/>
    <col min="13559" max="13559" width="16.42578125" style="328" customWidth="1"/>
    <col min="13560" max="13560" width="16.5703125" style="328" bestFit="1" customWidth="1"/>
    <col min="13561" max="13561" width="14.7109375" style="328" customWidth="1"/>
    <col min="13562" max="13563" width="11.42578125" style="328"/>
    <col min="13564" max="13564" width="13.85546875" style="328" customWidth="1"/>
    <col min="13565" max="13568" width="11.42578125" style="328"/>
    <col min="13569" max="13569" width="4.140625" style="328" customWidth="1"/>
    <col min="13570" max="13570" width="9.42578125" style="328" customWidth="1"/>
    <col min="13571" max="13571" width="35.5703125" style="328" customWidth="1"/>
    <col min="13572" max="13572" width="12.7109375" style="328" customWidth="1"/>
    <col min="13573" max="13573" width="13.85546875" style="328" customWidth="1"/>
    <col min="13574" max="13575" width="11.42578125" style="328" customWidth="1"/>
    <col min="13576" max="13576" width="11.7109375" style="328" customWidth="1"/>
    <col min="13577" max="13577" width="12" style="328" customWidth="1"/>
    <col min="13578" max="13578" width="11.42578125" style="328" customWidth="1"/>
    <col min="13579" max="13579" width="11" style="328" customWidth="1"/>
    <col min="13580" max="13808" width="11.42578125" style="328"/>
    <col min="13809" max="13809" width="50.5703125" style="328" customWidth="1"/>
    <col min="13810" max="13810" width="15.28515625" style="328" bestFit="1" customWidth="1"/>
    <col min="13811" max="13811" width="16.7109375" style="328" customWidth="1"/>
    <col min="13812" max="13812" width="15.140625" style="328" bestFit="1" customWidth="1"/>
    <col min="13813" max="13813" width="15.42578125" style="328" customWidth="1"/>
    <col min="13814" max="13814" width="16.28515625" style="328" customWidth="1"/>
    <col min="13815" max="13815" width="16.42578125" style="328" customWidth="1"/>
    <col min="13816" max="13816" width="16.5703125" style="328" bestFit="1" customWidth="1"/>
    <col min="13817" max="13817" width="14.7109375" style="328" customWidth="1"/>
    <col min="13818" max="13819" width="11.42578125" style="328"/>
    <col min="13820" max="13820" width="13.85546875" style="328" customWidth="1"/>
    <col min="13821" max="13824" width="11.42578125" style="328"/>
    <col min="13825" max="13825" width="4.140625" style="328" customWidth="1"/>
    <col min="13826" max="13826" width="9.42578125" style="328" customWidth="1"/>
    <col min="13827" max="13827" width="35.5703125" style="328" customWidth="1"/>
    <col min="13828" max="13828" width="12.7109375" style="328" customWidth="1"/>
    <col min="13829" max="13829" width="13.85546875" style="328" customWidth="1"/>
    <col min="13830" max="13831" width="11.42578125" style="328" customWidth="1"/>
    <col min="13832" max="13832" width="11.7109375" style="328" customWidth="1"/>
    <col min="13833" max="13833" width="12" style="328" customWidth="1"/>
    <col min="13834" max="13834" width="11.42578125" style="328" customWidth="1"/>
    <col min="13835" max="13835" width="11" style="328" customWidth="1"/>
    <col min="13836" max="14064" width="11.42578125" style="328"/>
    <col min="14065" max="14065" width="50.5703125" style="328" customWidth="1"/>
    <col min="14066" max="14066" width="15.28515625" style="328" bestFit="1" customWidth="1"/>
    <col min="14067" max="14067" width="16.7109375" style="328" customWidth="1"/>
    <col min="14068" max="14068" width="15.140625" style="328" bestFit="1" customWidth="1"/>
    <col min="14069" max="14069" width="15.42578125" style="328" customWidth="1"/>
    <col min="14070" max="14070" width="16.28515625" style="328" customWidth="1"/>
    <col min="14071" max="14071" width="16.42578125" style="328" customWidth="1"/>
    <col min="14072" max="14072" width="16.5703125" style="328" bestFit="1" customWidth="1"/>
    <col min="14073" max="14073" width="14.7109375" style="328" customWidth="1"/>
    <col min="14074" max="14075" width="11.42578125" style="328"/>
    <col min="14076" max="14076" width="13.85546875" style="328" customWidth="1"/>
    <col min="14077" max="14080" width="11.42578125" style="328"/>
    <col min="14081" max="14081" width="4.140625" style="328" customWidth="1"/>
    <col min="14082" max="14082" width="9.42578125" style="328" customWidth="1"/>
    <col min="14083" max="14083" width="35.5703125" style="328" customWidth="1"/>
    <col min="14084" max="14084" width="12.7109375" style="328" customWidth="1"/>
    <col min="14085" max="14085" width="13.85546875" style="328" customWidth="1"/>
    <col min="14086" max="14087" width="11.42578125" style="328" customWidth="1"/>
    <col min="14088" max="14088" width="11.7109375" style="328" customWidth="1"/>
    <col min="14089" max="14089" width="12" style="328" customWidth="1"/>
    <col min="14090" max="14090" width="11.42578125" style="328" customWidth="1"/>
    <col min="14091" max="14091" width="11" style="328" customWidth="1"/>
    <col min="14092" max="14320" width="11.42578125" style="328"/>
    <col min="14321" max="14321" width="50.5703125" style="328" customWidth="1"/>
    <col min="14322" max="14322" width="15.28515625" style="328" bestFit="1" customWidth="1"/>
    <col min="14323" max="14323" width="16.7109375" style="328" customWidth="1"/>
    <col min="14324" max="14324" width="15.140625" style="328" bestFit="1" customWidth="1"/>
    <col min="14325" max="14325" width="15.42578125" style="328" customWidth="1"/>
    <col min="14326" max="14326" width="16.28515625" style="328" customWidth="1"/>
    <col min="14327" max="14327" width="16.42578125" style="328" customWidth="1"/>
    <col min="14328" max="14328" width="16.5703125" style="328" bestFit="1" customWidth="1"/>
    <col min="14329" max="14329" width="14.7109375" style="328" customWidth="1"/>
    <col min="14330" max="14331" width="11.42578125" style="328"/>
    <col min="14332" max="14332" width="13.85546875" style="328" customWidth="1"/>
    <col min="14333" max="14336" width="11.42578125" style="328"/>
    <col min="14337" max="14337" width="4.140625" style="328" customWidth="1"/>
    <col min="14338" max="14338" width="9.42578125" style="328" customWidth="1"/>
    <col min="14339" max="14339" width="35.5703125" style="328" customWidth="1"/>
    <col min="14340" max="14340" width="12.7109375" style="328" customWidth="1"/>
    <col min="14341" max="14341" width="13.85546875" style="328" customWidth="1"/>
    <col min="14342" max="14343" width="11.42578125" style="328" customWidth="1"/>
    <col min="14344" max="14344" width="11.7109375" style="328" customWidth="1"/>
    <col min="14345" max="14345" width="12" style="328" customWidth="1"/>
    <col min="14346" max="14346" width="11.42578125" style="328" customWidth="1"/>
    <col min="14347" max="14347" width="11" style="328" customWidth="1"/>
    <col min="14348" max="14576" width="11.42578125" style="328"/>
    <col min="14577" max="14577" width="50.5703125" style="328" customWidth="1"/>
    <col min="14578" max="14578" width="15.28515625" style="328" bestFit="1" customWidth="1"/>
    <col min="14579" max="14579" width="16.7109375" style="328" customWidth="1"/>
    <col min="14580" max="14580" width="15.140625" style="328" bestFit="1" customWidth="1"/>
    <col min="14581" max="14581" width="15.42578125" style="328" customWidth="1"/>
    <col min="14582" max="14582" width="16.28515625" style="328" customWidth="1"/>
    <col min="14583" max="14583" width="16.42578125" style="328" customWidth="1"/>
    <col min="14584" max="14584" width="16.5703125" style="328" bestFit="1" customWidth="1"/>
    <col min="14585" max="14585" width="14.7109375" style="328" customWidth="1"/>
    <col min="14586" max="14587" width="11.42578125" style="328"/>
    <col min="14588" max="14588" width="13.85546875" style="328" customWidth="1"/>
    <col min="14589" max="14592" width="11.42578125" style="328"/>
    <col min="14593" max="14593" width="4.140625" style="328" customWidth="1"/>
    <col min="14594" max="14594" width="9.42578125" style="328" customWidth="1"/>
    <col min="14595" max="14595" width="35.5703125" style="328" customWidth="1"/>
    <col min="14596" max="14596" width="12.7109375" style="328" customWidth="1"/>
    <col min="14597" max="14597" width="13.85546875" style="328" customWidth="1"/>
    <col min="14598" max="14599" width="11.42578125" style="328" customWidth="1"/>
    <col min="14600" max="14600" width="11.7109375" style="328" customWidth="1"/>
    <col min="14601" max="14601" width="12" style="328" customWidth="1"/>
    <col min="14602" max="14602" width="11.42578125" style="328" customWidth="1"/>
    <col min="14603" max="14603" width="11" style="328" customWidth="1"/>
    <col min="14604" max="14832" width="11.42578125" style="328"/>
    <col min="14833" max="14833" width="50.5703125" style="328" customWidth="1"/>
    <col min="14834" max="14834" width="15.28515625" style="328" bestFit="1" customWidth="1"/>
    <col min="14835" max="14835" width="16.7109375" style="328" customWidth="1"/>
    <col min="14836" max="14836" width="15.140625" style="328" bestFit="1" customWidth="1"/>
    <col min="14837" max="14837" width="15.42578125" style="328" customWidth="1"/>
    <col min="14838" max="14838" width="16.28515625" style="328" customWidth="1"/>
    <col min="14839" max="14839" width="16.42578125" style="328" customWidth="1"/>
    <col min="14840" max="14840" width="16.5703125" style="328" bestFit="1" customWidth="1"/>
    <col min="14841" max="14841" width="14.7109375" style="328" customWidth="1"/>
    <col min="14842" max="14843" width="11.42578125" style="328"/>
    <col min="14844" max="14844" width="13.85546875" style="328" customWidth="1"/>
    <col min="14845" max="14848" width="11.42578125" style="328"/>
    <col min="14849" max="14849" width="4.140625" style="328" customWidth="1"/>
    <col min="14850" max="14850" width="9.42578125" style="328" customWidth="1"/>
    <col min="14851" max="14851" width="35.5703125" style="328" customWidth="1"/>
    <col min="14852" max="14852" width="12.7109375" style="328" customWidth="1"/>
    <col min="14853" max="14853" width="13.85546875" style="328" customWidth="1"/>
    <col min="14854" max="14855" width="11.42578125" style="328" customWidth="1"/>
    <col min="14856" max="14856" width="11.7109375" style="328" customWidth="1"/>
    <col min="14857" max="14857" width="12" style="328" customWidth="1"/>
    <col min="14858" max="14858" width="11.42578125" style="328" customWidth="1"/>
    <col min="14859" max="14859" width="11" style="328" customWidth="1"/>
    <col min="14860" max="15088" width="11.42578125" style="328"/>
    <col min="15089" max="15089" width="50.5703125" style="328" customWidth="1"/>
    <col min="15090" max="15090" width="15.28515625" style="328" bestFit="1" customWidth="1"/>
    <col min="15091" max="15091" width="16.7109375" style="328" customWidth="1"/>
    <col min="15092" max="15092" width="15.140625" style="328" bestFit="1" customWidth="1"/>
    <col min="15093" max="15093" width="15.42578125" style="328" customWidth="1"/>
    <col min="15094" max="15094" width="16.28515625" style="328" customWidth="1"/>
    <col min="15095" max="15095" width="16.42578125" style="328" customWidth="1"/>
    <col min="15096" max="15096" width="16.5703125" style="328" bestFit="1" customWidth="1"/>
    <col min="15097" max="15097" width="14.7109375" style="328" customWidth="1"/>
    <col min="15098" max="15099" width="11.42578125" style="328"/>
    <col min="15100" max="15100" width="13.85546875" style="328" customWidth="1"/>
    <col min="15101" max="15104" width="11.42578125" style="328"/>
    <col min="15105" max="15105" width="4.140625" style="328" customWidth="1"/>
    <col min="15106" max="15106" width="9.42578125" style="328" customWidth="1"/>
    <col min="15107" max="15107" width="35.5703125" style="328" customWidth="1"/>
    <col min="15108" max="15108" width="12.7109375" style="328" customWidth="1"/>
    <col min="15109" max="15109" width="13.85546875" style="328" customWidth="1"/>
    <col min="15110" max="15111" width="11.42578125" style="328" customWidth="1"/>
    <col min="15112" max="15112" width="11.7109375" style="328" customWidth="1"/>
    <col min="15113" max="15113" width="12" style="328" customWidth="1"/>
    <col min="15114" max="15114" width="11.42578125" style="328" customWidth="1"/>
    <col min="15115" max="15115" width="11" style="328" customWidth="1"/>
    <col min="15116" max="15344" width="11.42578125" style="328"/>
    <col min="15345" max="15345" width="50.5703125" style="328" customWidth="1"/>
    <col min="15346" max="15346" width="15.28515625" style="328" bestFit="1" customWidth="1"/>
    <col min="15347" max="15347" width="16.7109375" style="328" customWidth="1"/>
    <col min="15348" max="15348" width="15.140625" style="328" bestFit="1" customWidth="1"/>
    <col min="15349" max="15349" width="15.42578125" style="328" customWidth="1"/>
    <col min="15350" max="15350" width="16.28515625" style="328" customWidth="1"/>
    <col min="15351" max="15351" width="16.42578125" style="328" customWidth="1"/>
    <col min="15352" max="15352" width="16.5703125" style="328" bestFit="1" customWidth="1"/>
    <col min="15353" max="15353" width="14.7109375" style="328" customWidth="1"/>
    <col min="15354" max="15355" width="11.42578125" style="328"/>
    <col min="15356" max="15356" width="13.85546875" style="328" customWidth="1"/>
    <col min="15357" max="15360" width="11.42578125" style="328"/>
    <col min="15361" max="15361" width="4.140625" style="328" customWidth="1"/>
    <col min="15362" max="15362" width="9.42578125" style="328" customWidth="1"/>
    <col min="15363" max="15363" width="35.5703125" style="328" customWidth="1"/>
    <col min="15364" max="15364" width="12.7109375" style="328" customWidth="1"/>
    <col min="15365" max="15365" width="13.85546875" style="328" customWidth="1"/>
    <col min="15366" max="15367" width="11.42578125" style="328" customWidth="1"/>
    <col min="15368" max="15368" width="11.7109375" style="328" customWidth="1"/>
    <col min="15369" max="15369" width="12" style="328" customWidth="1"/>
    <col min="15370" max="15370" width="11.42578125" style="328" customWidth="1"/>
    <col min="15371" max="15371" width="11" style="328" customWidth="1"/>
    <col min="15372" max="15600" width="11.42578125" style="328"/>
    <col min="15601" max="15601" width="50.5703125" style="328" customWidth="1"/>
    <col min="15602" max="15602" width="15.28515625" style="328" bestFit="1" customWidth="1"/>
    <col min="15603" max="15603" width="16.7109375" style="328" customWidth="1"/>
    <col min="15604" max="15604" width="15.140625" style="328" bestFit="1" customWidth="1"/>
    <col min="15605" max="15605" width="15.42578125" style="328" customWidth="1"/>
    <col min="15606" max="15606" width="16.28515625" style="328" customWidth="1"/>
    <col min="15607" max="15607" width="16.42578125" style="328" customWidth="1"/>
    <col min="15608" max="15608" width="16.5703125" style="328" bestFit="1" customWidth="1"/>
    <col min="15609" max="15609" width="14.7109375" style="328" customWidth="1"/>
    <col min="15610" max="15611" width="11.42578125" style="328"/>
    <col min="15612" max="15612" width="13.85546875" style="328" customWidth="1"/>
    <col min="15613" max="15616" width="11.42578125" style="328"/>
    <col min="15617" max="15617" width="4.140625" style="328" customWidth="1"/>
    <col min="15618" max="15618" width="9.42578125" style="328" customWidth="1"/>
    <col min="15619" max="15619" width="35.5703125" style="328" customWidth="1"/>
    <col min="15620" max="15620" width="12.7109375" style="328" customWidth="1"/>
    <col min="15621" max="15621" width="13.85546875" style="328" customWidth="1"/>
    <col min="15622" max="15623" width="11.42578125" style="328" customWidth="1"/>
    <col min="15624" max="15624" width="11.7109375" style="328" customWidth="1"/>
    <col min="15625" max="15625" width="12" style="328" customWidth="1"/>
    <col min="15626" max="15626" width="11.42578125" style="328" customWidth="1"/>
    <col min="15627" max="15627" width="11" style="328" customWidth="1"/>
    <col min="15628" max="15856" width="11.42578125" style="328"/>
    <col min="15857" max="15857" width="50.5703125" style="328" customWidth="1"/>
    <col min="15858" max="15858" width="15.28515625" style="328" bestFit="1" customWidth="1"/>
    <col min="15859" max="15859" width="16.7109375" style="328" customWidth="1"/>
    <col min="15860" max="15860" width="15.140625" style="328" bestFit="1" customWidth="1"/>
    <col min="15861" max="15861" width="15.42578125" style="328" customWidth="1"/>
    <col min="15862" max="15862" width="16.28515625" style="328" customWidth="1"/>
    <col min="15863" max="15863" width="16.42578125" style="328" customWidth="1"/>
    <col min="15864" max="15864" width="16.5703125" style="328" bestFit="1" customWidth="1"/>
    <col min="15865" max="15865" width="14.7109375" style="328" customWidth="1"/>
    <col min="15866" max="15867" width="11.42578125" style="328"/>
    <col min="15868" max="15868" width="13.85546875" style="328" customWidth="1"/>
    <col min="15869" max="15872" width="11.42578125" style="328"/>
    <col min="15873" max="15873" width="4.140625" style="328" customWidth="1"/>
    <col min="15874" max="15874" width="9.42578125" style="328" customWidth="1"/>
    <col min="15875" max="15875" width="35.5703125" style="328" customWidth="1"/>
    <col min="15876" max="15876" width="12.7109375" style="328" customWidth="1"/>
    <col min="15877" max="15877" width="13.85546875" style="328" customWidth="1"/>
    <col min="15878" max="15879" width="11.42578125" style="328" customWidth="1"/>
    <col min="15880" max="15880" width="11.7109375" style="328" customWidth="1"/>
    <col min="15881" max="15881" width="12" style="328" customWidth="1"/>
    <col min="15882" max="15882" width="11.42578125" style="328" customWidth="1"/>
    <col min="15883" max="15883" width="11" style="328" customWidth="1"/>
    <col min="15884" max="16112" width="11.42578125" style="328"/>
    <col min="16113" max="16113" width="50.5703125" style="328" customWidth="1"/>
    <col min="16114" max="16114" width="15.28515625" style="328" bestFit="1" customWidth="1"/>
    <col min="16115" max="16115" width="16.7109375" style="328" customWidth="1"/>
    <col min="16116" max="16116" width="15.140625" style="328" bestFit="1" customWidth="1"/>
    <col min="16117" max="16117" width="15.42578125" style="328" customWidth="1"/>
    <col min="16118" max="16118" width="16.28515625" style="328" customWidth="1"/>
    <col min="16119" max="16119" width="16.42578125" style="328" customWidth="1"/>
    <col min="16120" max="16120" width="16.5703125" style="328" bestFit="1" customWidth="1"/>
    <col min="16121" max="16121" width="14.7109375" style="328" customWidth="1"/>
    <col min="16122" max="16123" width="11.42578125" style="328"/>
    <col min="16124" max="16124" width="13.85546875" style="328" customWidth="1"/>
    <col min="16125" max="16128" width="11.42578125" style="328"/>
    <col min="16129" max="16129" width="4.140625" style="328" customWidth="1"/>
    <col min="16130" max="16130" width="9.42578125" style="328" customWidth="1"/>
    <col min="16131" max="16131" width="35.5703125" style="328" customWidth="1"/>
    <col min="16132" max="16132" width="12.7109375" style="328" customWidth="1"/>
    <col min="16133" max="16133" width="13.85546875" style="328" customWidth="1"/>
    <col min="16134" max="16135" width="11.42578125" style="328" customWidth="1"/>
    <col min="16136" max="16136" width="11.7109375" style="328" customWidth="1"/>
    <col min="16137" max="16137" width="12" style="328" customWidth="1"/>
    <col min="16138" max="16138" width="11.42578125" style="328" customWidth="1"/>
    <col min="16139" max="16139" width="11" style="328" customWidth="1"/>
    <col min="16140" max="16368" width="11.42578125" style="328"/>
    <col min="16369" max="16369" width="50.5703125" style="328" customWidth="1"/>
    <col min="16370" max="16370" width="15.28515625" style="328" bestFit="1" customWidth="1"/>
    <col min="16371" max="16371" width="16.7109375" style="328" customWidth="1"/>
    <col min="16372" max="16372" width="15.140625" style="328" bestFit="1" customWidth="1"/>
    <col min="16373" max="16373" width="15.42578125" style="328" customWidth="1"/>
    <col min="16374" max="16374" width="16.28515625" style="328" customWidth="1"/>
    <col min="16375" max="16375" width="16.42578125" style="328" customWidth="1"/>
    <col min="16376" max="16376" width="16.5703125" style="328" bestFit="1" customWidth="1"/>
    <col min="16377" max="16377" width="14.7109375" style="328" customWidth="1"/>
    <col min="16378" max="16379" width="11.42578125" style="328"/>
    <col min="16380" max="16380" width="13.85546875" style="328" customWidth="1"/>
    <col min="16381" max="16384" width="11.42578125" style="328"/>
  </cols>
  <sheetData>
    <row r="1" spans="2:12" ht="15.75">
      <c r="C1" s="327" t="s">
        <v>1201</v>
      </c>
    </row>
    <row r="2" spans="2:12" ht="15.75">
      <c r="C2" s="327" t="s">
        <v>1202</v>
      </c>
    </row>
    <row r="3" spans="2:12" ht="27">
      <c r="E3" s="329" t="s">
        <v>408</v>
      </c>
    </row>
    <row r="4" spans="2:12" ht="15.75">
      <c r="E4" s="330" t="s">
        <v>485</v>
      </c>
    </row>
    <row r="6" spans="2:12" ht="13.5" thickBot="1"/>
    <row r="7" spans="2:12" ht="13.5">
      <c r="B7" s="587" t="s">
        <v>409</v>
      </c>
      <c r="C7" s="587" t="s">
        <v>410</v>
      </c>
      <c r="D7" s="585" t="s">
        <v>411</v>
      </c>
      <c r="E7" s="589"/>
      <c r="F7" s="585" t="s">
        <v>412</v>
      </c>
      <c r="G7" s="586"/>
      <c r="H7" s="590" t="s">
        <v>413</v>
      </c>
      <c r="I7" s="589"/>
      <c r="J7" s="585" t="s">
        <v>414</v>
      </c>
      <c r="K7" s="586"/>
    </row>
    <row r="8" spans="2:12" ht="14.25" thickBot="1">
      <c r="B8" s="588"/>
      <c r="C8" s="588"/>
      <c r="D8" s="331" t="s">
        <v>415</v>
      </c>
      <c r="E8" s="332" t="s">
        <v>416</v>
      </c>
      <c r="F8" s="331" t="s">
        <v>417</v>
      </c>
      <c r="G8" s="333" t="s">
        <v>418</v>
      </c>
      <c r="H8" s="334" t="s">
        <v>419</v>
      </c>
      <c r="I8" s="332" t="s">
        <v>420</v>
      </c>
      <c r="J8" s="331" t="s">
        <v>421</v>
      </c>
      <c r="K8" s="333" t="s">
        <v>422</v>
      </c>
    </row>
    <row r="9" spans="2:12">
      <c r="B9" s="339">
        <v>101001</v>
      </c>
      <c r="C9" s="335" t="s">
        <v>423</v>
      </c>
      <c r="D9" s="336">
        <f>12800000+18258864</f>
        <v>31058864</v>
      </c>
      <c r="E9" s="336">
        <f>[7]Hoja1!$L$26</f>
        <v>12075880</v>
      </c>
      <c r="F9" s="336">
        <f>IF(D9&gt;E9,(D9-E9),0)</f>
        <v>18982984</v>
      </c>
      <c r="G9" s="336">
        <f>IF(E9&gt;D9,E9-D9,0)</f>
        <v>0</v>
      </c>
      <c r="H9" s="336">
        <f>IF(F9&gt;G9,F9,0)</f>
        <v>18982984</v>
      </c>
      <c r="I9" s="336">
        <f>IF(G9&gt;F9,G9,0)</f>
        <v>0</v>
      </c>
      <c r="J9" s="336"/>
      <c r="K9" s="344"/>
    </row>
    <row r="10" spans="2:12" hidden="1">
      <c r="B10" s="339">
        <v>102001</v>
      </c>
      <c r="C10" s="335" t="s">
        <v>468</v>
      </c>
      <c r="D10" s="336"/>
      <c r="E10" s="336"/>
      <c r="F10" s="336">
        <f>IF(D10&gt;E10,(D10-E10),0)</f>
        <v>0</v>
      </c>
      <c r="G10" s="336">
        <f>IF(E10&gt;D10,E10-D10,0)</f>
        <v>0</v>
      </c>
      <c r="H10" s="336">
        <f>IF(F10&gt;G10,F10,0)</f>
        <v>0</v>
      </c>
      <c r="I10" s="336">
        <f>IF(G10&gt;F10,G10,0)</f>
        <v>0</v>
      </c>
      <c r="J10" s="336"/>
      <c r="K10" s="344"/>
    </row>
    <row r="11" spans="2:12" hidden="1">
      <c r="B11" s="339">
        <v>103001</v>
      </c>
      <c r="C11" s="335" t="s">
        <v>424</v>
      </c>
      <c r="D11" s="337"/>
      <c r="E11" s="337"/>
      <c r="F11" s="336">
        <f t="shared" ref="F11:H31" si="0">IF(D11&gt;E11,(D11-E11),0)</f>
        <v>0</v>
      </c>
      <c r="G11" s="336">
        <f t="shared" ref="G11:G31" si="1">IF(E11&gt;D11,E11-D11,0)</f>
        <v>0</v>
      </c>
      <c r="H11" s="336">
        <f t="shared" ref="H11:H31" si="2">IF(F11&gt;G11,F11,0)</f>
        <v>0</v>
      </c>
      <c r="I11" s="336">
        <f t="shared" ref="I11:I31" si="3">IF(G11&gt;F11,G11,0)</f>
        <v>0</v>
      </c>
      <c r="J11" s="337"/>
      <c r="K11" s="340"/>
      <c r="L11" s="343"/>
    </row>
    <row r="12" spans="2:12" hidden="1">
      <c r="B12" s="519">
        <v>105005</v>
      </c>
      <c r="C12" s="520" t="s">
        <v>464</v>
      </c>
      <c r="D12" s="521"/>
      <c r="E12" s="521"/>
      <c r="F12" s="522">
        <f t="shared" si="0"/>
        <v>0</v>
      </c>
      <c r="G12" s="522">
        <f t="shared" si="1"/>
        <v>0</v>
      </c>
      <c r="H12" s="522">
        <f t="shared" si="2"/>
        <v>0</v>
      </c>
      <c r="I12" s="522">
        <f t="shared" si="3"/>
        <v>0</v>
      </c>
      <c r="J12" s="521"/>
      <c r="K12" s="523"/>
      <c r="L12" s="343"/>
    </row>
    <row r="13" spans="2:12">
      <c r="B13" s="519">
        <v>106001</v>
      </c>
      <c r="C13" s="520" t="s">
        <v>425</v>
      </c>
      <c r="D13" s="527">
        <v>17072</v>
      </c>
      <c r="E13" s="521"/>
      <c r="F13" s="522">
        <f t="shared" si="0"/>
        <v>17072</v>
      </c>
      <c r="G13" s="522">
        <f t="shared" si="1"/>
        <v>0</v>
      </c>
      <c r="H13" s="522">
        <f t="shared" si="2"/>
        <v>17072</v>
      </c>
      <c r="I13" s="522">
        <f t="shared" si="3"/>
        <v>0</v>
      </c>
      <c r="J13" s="521"/>
      <c r="K13" s="523"/>
    </row>
    <row r="14" spans="2:12">
      <c r="B14" s="519">
        <v>106002</v>
      </c>
      <c r="C14" s="520" t="s">
        <v>1194</v>
      </c>
      <c r="D14" s="527">
        <v>54909</v>
      </c>
      <c r="E14" s="521"/>
      <c r="F14" s="522">
        <f t="shared" si="0"/>
        <v>54909</v>
      </c>
      <c r="G14" s="522"/>
      <c r="H14" s="522">
        <f t="shared" si="0"/>
        <v>54909</v>
      </c>
      <c r="I14" s="522"/>
      <c r="J14" s="521"/>
      <c r="K14" s="523"/>
    </row>
    <row r="15" spans="2:12">
      <c r="B15" s="519">
        <v>107001</v>
      </c>
      <c r="C15" s="520" t="s">
        <v>1199</v>
      </c>
      <c r="D15" s="521">
        <v>7000000</v>
      </c>
      <c r="E15" s="521"/>
      <c r="F15" s="522">
        <f t="shared" si="0"/>
        <v>7000000</v>
      </c>
      <c r="G15" s="522">
        <f t="shared" si="1"/>
        <v>0</v>
      </c>
      <c r="H15" s="522">
        <f t="shared" si="2"/>
        <v>7000000</v>
      </c>
      <c r="I15" s="522">
        <f t="shared" si="3"/>
        <v>0</v>
      </c>
      <c r="J15" s="521"/>
      <c r="K15" s="523"/>
    </row>
    <row r="16" spans="2:12" hidden="1">
      <c r="B16" s="519">
        <v>108001</v>
      </c>
      <c r="C16" s="520" t="s">
        <v>426</v>
      </c>
      <c r="D16" s="521"/>
      <c r="E16" s="521"/>
      <c r="F16" s="522">
        <f t="shared" si="0"/>
        <v>0</v>
      </c>
      <c r="G16" s="522">
        <f t="shared" si="1"/>
        <v>0</v>
      </c>
      <c r="H16" s="522">
        <f t="shared" si="2"/>
        <v>0</v>
      </c>
      <c r="I16" s="522">
        <f t="shared" si="3"/>
        <v>0</v>
      </c>
      <c r="J16" s="521"/>
      <c r="K16" s="523"/>
    </row>
    <row r="17" spans="2:13" hidden="1">
      <c r="B17" s="519">
        <v>108004</v>
      </c>
      <c r="C17" s="520" t="s">
        <v>427</v>
      </c>
      <c r="D17" s="521"/>
      <c r="E17" s="521"/>
      <c r="F17" s="522">
        <f t="shared" si="0"/>
        <v>0</v>
      </c>
      <c r="G17" s="522">
        <f t="shared" si="1"/>
        <v>0</v>
      </c>
      <c r="H17" s="522">
        <f t="shared" si="2"/>
        <v>0</v>
      </c>
      <c r="I17" s="522">
        <f t="shared" si="3"/>
        <v>0</v>
      </c>
      <c r="J17" s="521"/>
      <c r="K17" s="523"/>
    </row>
    <row r="18" spans="2:13" hidden="1">
      <c r="B18" s="519">
        <v>108005</v>
      </c>
      <c r="C18" s="520" t="s">
        <v>480</v>
      </c>
      <c r="D18" s="521"/>
      <c r="E18" s="521"/>
      <c r="F18" s="522">
        <f t="shared" ref="F18" si="4">IF(D18&gt;E18,(D18-E18),0)</f>
        <v>0</v>
      </c>
      <c r="G18" s="522">
        <f t="shared" ref="G18" si="5">IF(E18&gt;D18,E18-D18,0)</f>
        <v>0</v>
      </c>
      <c r="H18" s="522">
        <f t="shared" ref="H18" si="6">IF(F18&gt;G18,F18,0)</f>
        <v>0</v>
      </c>
      <c r="I18" s="522">
        <f t="shared" ref="I18" si="7">IF(G18&gt;F18,G18,0)</f>
        <v>0</v>
      </c>
      <c r="J18" s="521"/>
      <c r="K18" s="523"/>
    </row>
    <row r="19" spans="2:13" hidden="1">
      <c r="B19" s="339">
        <v>108010</v>
      </c>
      <c r="C19" s="338" t="s">
        <v>428</v>
      </c>
      <c r="D19" s="337"/>
      <c r="E19" s="337"/>
      <c r="F19" s="336">
        <f t="shared" si="0"/>
        <v>0</v>
      </c>
      <c r="G19" s="336">
        <f t="shared" si="1"/>
        <v>0</v>
      </c>
      <c r="H19" s="336">
        <f t="shared" si="2"/>
        <v>0</v>
      </c>
      <c r="I19" s="336">
        <f t="shared" si="3"/>
        <v>0</v>
      </c>
      <c r="J19" s="337"/>
      <c r="K19" s="340"/>
    </row>
    <row r="20" spans="2:13" hidden="1">
      <c r="B20" s="339">
        <v>110001</v>
      </c>
      <c r="C20" s="338" t="s">
        <v>470</v>
      </c>
      <c r="D20" s="337"/>
      <c r="E20" s="337"/>
      <c r="F20" s="336">
        <f t="shared" si="0"/>
        <v>0</v>
      </c>
      <c r="G20" s="336">
        <f t="shared" si="1"/>
        <v>0</v>
      </c>
      <c r="H20" s="336">
        <f t="shared" si="2"/>
        <v>0</v>
      </c>
      <c r="I20" s="336">
        <f t="shared" si="3"/>
        <v>0</v>
      </c>
      <c r="J20" s="337"/>
      <c r="K20" s="340"/>
    </row>
    <row r="21" spans="2:13" hidden="1">
      <c r="B21" s="339">
        <v>110002</v>
      </c>
      <c r="C21" s="338" t="s">
        <v>471</v>
      </c>
      <c r="D21" s="337"/>
      <c r="E21" s="337"/>
      <c r="F21" s="336">
        <f t="shared" si="0"/>
        <v>0</v>
      </c>
      <c r="G21" s="336">
        <f t="shared" si="1"/>
        <v>0</v>
      </c>
      <c r="H21" s="336">
        <f t="shared" si="2"/>
        <v>0</v>
      </c>
      <c r="I21" s="336">
        <f t="shared" si="3"/>
        <v>0</v>
      </c>
      <c r="J21" s="337"/>
      <c r="K21" s="340"/>
    </row>
    <row r="22" spans="2:13" hidden="1">
      <c r="B22" s="339">
        <v>202001</v>
      </c>
      <c r="C22" s="338" t="s">
        <v>429</v>
      </c>
      <c r="D22" s="337"/>
      <c r="E22" s="337"/>
      <c r="F22" s="336">
        <f t="shared" si="0"/>
        <v>0</v>
      </c>
      <c r="G22" s="336">
        <f t="shared" si="1"/>
        <v>0</v>
      </c>
      <c r="H22" s="336">
        <f t="shared" si="2"/>
        <v>0</v>
      </c>
      <c r="I22" s="336">
        <f t="shared" si="3"/>
        <v>0</v>
      </c>
      <c r="J22" s="337"/>
      <c r="K22" s="340"/>
    </row>
    <row r="23" spans="2:13" hidden="1">
      <c r="B23" s="420">
        <v>202004</v>
      </c>
      <c r="C23" s="421" t="s">
        <v>430</v>
      </c>
      <c r="D23" s="422"/>
      <c r="E23" s="422"/>
      <c r="F23" s="423">
        <f t="shared" si="0"/>
        <v>0</v>
      </c>
      <c r="G23" s="423">
        <f t="shared" si="1"/>
        <v>0</v>
      </c>
      <c r="H23" s="423">
        <f t="shared" si="2"/>
        <v>0</v>
      </c>
      <c r="I23" s="423">
        <f t="shared" si="3"/>
        <v>0</v>
      </c>
      <c r="J23" s="422"/>
      <c r="K23" s="424"/>
    </row>
    <row r="24" spans="2:13" hidden="1">
      <c r="B24" s="339">
        <v>202005</v>
      </c>
      <c r="C24" s="338" t="s">
        <v>431</v>
      </c>
      <c r="D24" s="337"/>
      <c r="E24" s="337"/>
      <c r="F24" s="336">
        <f t="shared" si="0"/>
        <v>0</v>
      </c>
      <c r="G24" s="336">
        <f t="shared" si="1"/>
        <v>0</v>
      </c>
      <c r="H24" s="336">
        <f t="shared" si="2"/>
        <v>0</v>
      </c>
      <c r="I24" s="336">
        <f t="shared" si="3"/>
        <v>0</v>
      </c>
      <c r="J24" s="337"/>
      <c r="K24" s="340"/>
    </row>
    <row r="25" spans="2:13" hidden="1">
      <c r="B25" s="420">
        <v>202007</v>
      </c>
      <c r="C25" s="421" t="s">
        <v>432</v>
      </c>
      <c r="D25" s="422"/>
      <c r="E25" s="422"/>
      <c r="F25" s="423">
        <f t="shared" si="0"/>
        <v>0</v>
      </c>
      <c r="G25" s="423">
        <f t="shared" si="1"/>
        <v>0</v>
      </c>
      <c r="H25" s="423">
        <f t="shared" si="2"/>
        <v>0</v>
      </c>
      <c r="I25" s="423">
        <f t="shared" si="3"/>
        <v>0</v>
      </c>
      <c r="J25" s="422"/>
      <c r="K25" s="424"/>
    </row>
    <row r="26" spans="2:13" hidden="1">
      <c r="B26" s="339">
        <v>202008</v>
      </c>
      <c r="C26" s="338" t="s">
        <v>433</v>
      </c>
      <c r="D26" s="337"/>
      <c r="E26" s="337">
        <v>0</v>
      </c>
      <c r="F26" s="336">
        <f t="shared" si="0"/>
        <v>0</v>
      </c>
      <c r="G26" s="336">
        <f t="shared" si="1"/>
        <v>0</v>
      </c>
      <c r="H26" s="336">
        <f t="shared" si="2"/>
        <v>0</v>
      </c>
      <c r="I26" s="336">
        <f t="shared" si="3"/>
        <v>0</v>
      </c>
      <c r="J26" s="337"/>
      <c r="K26" s="340"/>
      <c r="M26" s="343"/>
    </row>
    <row r="27" spans="2:13">
      <c r="B27" s="339">
        <v>203001</v>
      </c>
      <c r="C27" s="338" t="s">
        <v>434</v>
      </c>
      <c r="D27" s="337"/>
      <c r="E27" s="337"/>
      <c r="F27" s="336">
        <f t="shared" si="0"/>
        <v>0</v>
      </c>
      <c r="G27" s="336">
        <f t="shared" si="1"/>
        <v>0</v>
      </c>
      <c r="H27" s="336">
        <f t="shared" si="2"/>
        <v>0</v>
      </c>
      <c r="I27" s="336">
        <f t="shared" si="3"/>
        <v>0</v>
      </c>
      <c r="J27" s="337"/>
      <c r="K27" s="340"/>
    </row>
    <row r="28" spans="2:13">
      <c r="B28" s="339">
        <v>204003</v>
      </c>
      <c r="C28" s="338" t="s">
        <v>435</v>
      </c>
      <c r="D28" s="337"/>
      <c r="E28" s="337">
        <f>[7]Hoja1!$J$18</f>
        <v>4869</v>
      </c>
      <c r="F28" s="336">
        <f t="shared" si="0"/>
        <v>0</v>
      </c>
      <c r="G28" s="336">
        <f t="shared" si="1"/>
        <v>4869</v>
      </c>
      <c r="H28" s="336">
        <f t="shared" si="2"/>
        <v>0</v>
      </c>
      <c r="I28" s="336">
        <f t="shared" si="3"/>
        <v>4869</v>
      </c>
      <c r="J28" s="337"/>
      <c r="K28" s="340"/>
      <c r="L28" s="343"/>
      <c r="M28" s="343"/>
    </row>
    <row r="29" spans="2:13">
      <c r="B29" s="339">
        <v>301001</v>
      </c>
      <c r="C29" s="338" t="s">
        <v>436</v>
      </c>
      <c r="D29" s="337"/>
      <c r="E29" s="337">
        <v>400000</v>
      </c>
      <c r="F29" s="336">
        <f t="shared" si="0"/>
        <v>0</v>
      </c>
      <c r="G29" s="336">
        <f t="shared" si="1"/>
        <v>400000</v>
      </c>
      <c r="H29" s="336">
        <f t="shared" si="2"/>
        <v>0</v>
      </c>
      <c r="I29" s="336">
        <f t="shared" si="3"/>
        <v>400000</v>
      </c>
      <c r="J29" s="337"/>
      <c r="K29" s="340"/>
      <c r="M29" s="343"/>
    </row>
    <row r="30" spans="2:13">
      <c r="B30" s="339">
        <v>340002</v>
      </c>
      <c r="C30" s="338" t="s">
        <v>437</v>
      </c>
      <c r="D30" s="337"/>
      <c r="E30" s="337">
        <v>9956209</v>
      </c>
      <c r="F30" s="336">
        <f t="shared" si="0"/>
        <v>0</v>
      </c>
      <c r="G30" s="336">
        <f t="shared" si="1"/>
        <v>9956209</v>
      </c>
      <c r="H30" s="336">
        <f t="shared" si="2"/>
        <v>0</v>
      </c>
      <c r="I30" s="336">
        <f t="shared" si="3"/>
        <v>9956209</v>
      </c>
      <c r="J30" s="337"/>
      <c r="K30" s="340"/>
    </row>
    <row r="31" spans="2:13">
      <c r="B31" s="339">
        <v>340003</v>
      </c>
      <c r="C31" s="338" t="s">
        <v>465</v>
      </c>
      <c r="D31" s="337"/>
      <c r="E31" s="337"/>
      <c r="F31" s="336">
        <f t="shared" si="0"/>
        <v>0</v>
      </c>
      <c r="G31" s="336">
        <f t="shared" si="1"/>
        <v>0</v>
      </c>
      <c r="H31" s="336">
        <f t="shared" si="2"/>
        <v>0</v>
      </c>
      <c r="I31" s="336">
        <f t="shared" si="3"/>
        <v>0</v>
      </c>
      <c r="J31" s="337"/>
      <c r="K31" s="340"/>
    </row>
    <row r="32" spans="2:13">
      <c r="B32" s="339">
        <v>340004</v>
      </c>
      <c r="C32" s="338" t="s">
        <v>479</v>
      </c>
      <c r="D32" s="337"/>
      <c r="E32" s="418">
        <v>5737678</v>
      </c>
      <c r="F32" s="417">
        <f t="shared" ref="F32" si="8">IF(D32&gt;E32,(D32-E32),0)</f>
        <v>0</v>
      </c>
      <c r="G32" s="417">
        <f t="shared" ref="G32" si="9">IF(E32&gt;D32,E32-D32,0)</f>
        <v>5737678</v>
      </c>
      <c r="H32" s="417">
        <f t="shared" ref="H32" si="10">IF(F32&gt;G32,F32,0)</f>
        <v>0</v>
      </c>
      <c r="I32" s="417">
        <f t="shared" ref="I32" si="11">IF(G32&gt;F32,G32,0)</f>
        <v>5737678</v>
      </c>
      <c r="J32" s="337"/>
      <c r="K32" s="340"/>
    </row>
    <row r="33" spans="2:12">
      <c r="B33" s="339">
        <v>501001</v>
      </c>
      <c r="C33" s="338" t="s">
        <v>438</v>
      </c>
      <c r="D33" s="337"/>
      <c r="E33" s="337">
        <v>12800000</v>
      </c>
      <c r="F33" s="337">
        <f>IF(D33&gt;E33,(D33-E33),0)</f>
        <v>0</v>
      </c>
      <c r="G33" s="337">
        <f>IF(E33&gt;D33,E33-D33,0)</f>
        <v>12800000</v>
      </c>
      <c r="H33" s="337"/>
      <c r="I33" s="337"/>
      <c r="J33" s="337">
        <f>IF(F33&gt;G33,F33,0)</f>
        <v>0</v>
      </c>
      <c r="K33" s="340">
        <f>IF(G33&gt;F33,G33,0)</f>
        <v>12800000</v>
      </c>
    </row>
    <row r="34" spans="2:12">
      <c r="B34" s="339">
        <v>503004</v>
      </c>
      <c r="C34" s="338" t="s">
        <v>439</v>
      </c>
      <c r="D34" s="337"/>
      <c r="E34" s="337">
        <v>1072</v>
      </c>
      <c r="F34" s="337">
        <f>IF(D34&gt;E34,(D34-E34),0)</f>
        <v>0</v>
      </c>
      <c r="G34" s="337">
        <f>IF(E34&gt;D34,E34-D34,0)</f>
        <v>1072</v>
      </c>
      <c r="H34" s="337"/>
      <c r="I34" s="337"/>
      <c r="J34" s="337">
        <f>IF(F34&gt;G34,F34,0)</f>
        <v>0</v>
      </c>
      <c r="K34" s="340">
        <f t="shared" ref="K34:K50" si="12">IF(G34&gt;F34,G34,0)</f>
        <v>1072</v>
      </c>
    </row>
    <row r="35" spans="2:12" hidden="1">
      <c r="B35" s="339">
        <v>505002</v>
      </c>
      <c r="C35" s="338" t="s">
        <v>440</v>
      </c>
      <c r="D35" s="337"/>
      <c r="E35" s="337"/>
      <c r="F35" s="337">
        <f t="shared" ref="F35:F50" si="13">IF(D35&gt;E35,(D35-E35),0)</f>
        <v>0</v>
      </c>
      <c r="G35" s="337">
        <f t="shared" ref="G35:G50" si="14">IF(E35&gt;D35,E35-D35,0)</f>
        <v>0</v>
      </c>
      <c r="H35" s="337"/>
      <c r="I35" s="337"/>
      <c r="J35" s="337">
        <f t="shared" ref="J35:J50" si="15">IF(F35&gt;G35,F35,0)</f>
        <v>0</v>
      </c>
      <c r="K35" s="340">
        <f t="shared" si="12"/>
        <v>0</v>
      </c>
    </row>
    <row r="36" spans="2:12" hidden="1">
      <c r="B36" s="339">
        <v>506001</v>
      </c>
      <c r="C36" s="338" t="s">
        <v>472</v>
      </c>
      <c r="D36" s="337"/>
      <c r="E36" s="337"/>
      <c r="F36" s="337">
        <f t="shared" si="13"/>
        <v>0</v>
      </c>
      <c r="G36" s="337">
        <f t="shared" si="14"/>
        <v>0</v>
      </c>
      <c r="H36" s="337"/>
      <c r="I36" s="337"/>
      <c r="J36" s="337">
        <f t="shared" si="15"/>
        <v>0</v>
      </c>
      <c r="K36" s="340">
        <f t="shared" si="12"/>
        <v>0</v>
      </c>
    </row>
    <row r="37" spans="2:12" hidden="1">
      <c r="B37" s="339">
        <v>506002</v>
      </c>
      <c r="C37" s="338" t="s">
        <v>473</v>
      </c>
      <c r="D37" s="337"/>
      <c r="E37" s="337"/>
      <c r="F37" s="337">
        <f t="shared" si="13"/>
        <v>0</v>
      </c>
      <c r="G37" s="337">
        <f t="shared" si="14"/>
        <v>0</v>
      </c>
      <c r="H37" s="337"/>
      <c r="I37" s="337"/>
      <c r="J37" s="337">
        <f t="shared" si="15"/>
        <v>0</v>
      </c>
      <c r="K37" s="340">
        <f t="shared" si="12"/>
        <v>0</v>
      </c>
    </row>
    <row r="38" spans="2:12" hidden="1">
      <c r="B38" s="339">
        <v>506003</v>
      </c>
      <c r="C38" s="338" t="s">
        <v>469</v>
      </c>
      <c r="D38" s="337"/>
      <c r="E38" s="337"/>
      <c r="F38" s="337">
        <f t="shared" ref="F38" si="16">IF(D38&gt;E38,(D38-E38),0)</f>
        <v>0</v>
      </c>
      <c r="G38" s="337">
        <f t="shared" ref="G38" si="17">IF(E38&gt;D38,E38-D38,0)</f>
        <v>0</v>
      </c>
      <c r="H38" s="337"/>
      <c r="I38" s="337"/>
      <c r="J38" s="337">
        <f t="shared" ref="J38" si="18">IF(F38&gt;G38,F38,0)</f>
        <v>0</v>
      </c>
      <c r="K38" s="340">
        <f t="shared" ref="K38" si="19">IF(G38&gt;F38,G38,0)</f>
        <v>0</v>
      </c>
    </row>
    <row r="39" spans="2:12" hidden="1">
      <c r="B39" s="420">
        <v>506004</v>
      </c>
      <c r="C39" s="421" t="s">
        <v>477</v>
      </c>
      <c r="D39" s="422"/>
      <c r="E39" s="422"/>
      <c r="F39" s="422">
        <f t="shared" ref="F39:F40" si="20">IF(D39&gt;E39,(D39-E39),0)</f>
        <v>0</v>
      </c>
      <c r="G39" s="422">
        <f t="shared" ref="G39:G40" si="21">IF(E39&gt;D39,E39-D39,0)</f>
        <v>0</v>
      </c>
      <c r="H39" s="422"/>
      <c r="I39" s="422"/>
      <c r="J39" s="422">
        <f t="shared" ref="J39:J40" si="22">IF(F39&gt;G39,F39,0)</f>
        <v>0</v>
      </c>
      <c r="K39" s="424">
        <f t="shared" ref="K39:K40" si="23">IF(G39&gt;F39,G39,0)</f>
        <v>0</v>
      </c>
    </row>
    <row r="40" spans="2:12" hidden="1">
      <c r="B40" s="420">
        <v>506005</v>
      </c>
      <c r="C40" s="421" t="s">
        <v>478</v>
      </c>
      <c r="D40" s="422"/>
      <c r="E40" s="422"/>
      <c r="F40" s="422">
        <f t="shared" si="20"/>
        <v>0</v>
      </c>
      <c r="G40" s="422">
        <f t="shared" si="21"/>
        <v>0</v>
      </c>
      <c r="H40" s="422"/>
      <c r="I40" s="422"/>
      <c r="J40" s="422">
        <f t="shared" si="22"/>
        <v>0</v>
      </c>
      <c r="K40" s="424">
        <f t="shared" si="23"/>
        <v>0</v>
      </c>
    </row>
    <row r="41" spans="2:12">
      <c r="B41" s="339">
        <v>401001</v>
      </c>
      <c r="C41" s="338" t="s">
        <v>466</v>
      </c>
      <c r="D41" s="337">
        <f>[7]Hoja1!$D$19</f>
        <v>623318</v>
      </c>
      <c r="E41" s="337"/>
      <c r="F41" s="337">
        <f t="shared" si="13"/>
        <v>623318</v>
      </c>
      <c r="G41" s="337">
        <f t="shared" si="14"/>
        <v>0</v>
      </c>
      <c r="H41" s="337"/>
      <c r="I41" s="337"/>
      <c r="J41" s="337">
        <f t="shared" si="15"/>
        <v>623318</v>
      </c>
      <c r="K41" s="340">
        <f t="shared" si="12"/>
        <v>0</v>
      </c>
    </row>
    <row r="42" spans="2:12" hidden="1">
      <c r="B42" s="339">
        <v>404001</v>
      </c>
      <c r="C42" s="338" t="s">
        <v>441</v>
      </c>
      <c r="D42" s="337"/>
      <c r="E42" s="337"/>
      <c r="F42" s="337">
        <f t="shared" si="13"/>
        <v>0</v>
      </c>
      <c r="G42" s="337">
        <f t="shared" si="14"/>
        <v>0</v>
      </c>
      <c r="H42" s="337"/>
      <c r="I42" s="337"/>
      <c r="J42" s="337">
        <f t="shared" si="15"/>
        <v>0</v>
      </c>
      <c r="K42" s="340">
        <f t="shared" si="12"/>
        <v>0</v>
      </c>
    </row>
    <row r="43" spans="2:12" hidden="1">
      <c r="B43" s="339">
        <v>404007</v>
      </c>
      <c r="C43" s="338" t="s">
        <v>442</v>
      </c>
      <c r="D43" s="337"/>
      <c r="E43" s="337"/>
      <c r="F43" s="337">
        <f t="shared" si="13"/>
        <v>0</v>
      </c>
      <c r="G43" s="337">
        <f t="shared" si="14"/>
        <v>0</v>
      </c>
      <c r="H43" s="337"/>
      <c r="I43" s="337"/>
      <c r="J43" s="337">
        <f t="shared" si="15"/>
        <v>0</v>
      </c>
      <c r="K43" s="340">
        <f t="shared" si="12"/>
        <v>0</v>
      </c>
    </row>
    <row r="44" spans="2:12">
      <c r="B44" s="339">
        <v>405006</v>
      </c>
      <c r="C44" s="338" t="s">
        <v>152</v>
      </c>
      <c r="D44" s="337">
        <f>[7]Hoja1!$I$19+[7]Hoja1!$J$19</f>
        <v>800908</v>
      </c>
      <c r="E44" s="337"/>
      <c r="F44" s="337">
        <f t="shared" si="13"/>
        <v>800908</v>
      </c>
      <c r="G44" s="337">
        <f t="shared" si="14"/>
        <v>0</v>
      </c>
      <c r="H44" s="337"/>
      <c r="I44" s="337"/>
      <c r="J44" s="337">
        <f t="shared" si="15"/>
        <v>800908</v>
      </c>
      <c r="K44" s="340">
        <f t="shared" si="12"/>
        <v>0</v>
      </c>
    </row>
    <row r="45" spans="2:12" s="526" customFormat="1" hidden="1">
      <c r="B45" s="519">
        <v>409001</v>
      </c>
      <c r="C45" s="520" t="s">
        <v>1184</v>
      </c>
      <c r="D45" s="521"/>
      <c r="E45" s="521"/>
      <c r="F45" s="521">
        <f t="shared" si="13"/>
        <v>0</v>
      </c>
      <c r="G45" s="521">
        <f t="shared" si="14"/>
        <v>0</v>
      </c>
      <c r="H45" s="521"/>
      <c r="I45" s="521"/>
      <c r="J45" s="521">
        <f t="shared" si="15"/>
        <v>0</v>
      </c>
      <c r="K45" s="523">
        <f t="shared" si="12"/>
        <v>0</v>
      </c>
      <c r="L45" s="526" t="s">
        <v>1196</v>
      </c>
    </row>
    <row r="46" spans="2:12" s="526" customFormat="1">
      <c r="B46" s="519">
        <v>415003</v>
      </c>
      <c r="C46" s="520" t="s">
        <v>443</v>
      </c>
      <c r="D46" s="521">
        <f>[7]Hoja1!$K$19+[7]Hoja1!$L$19</f>
        <v>515267</v>
      </c>
      <c r="E46" s="521"/>
      <c r="F46" s="521">
        <f t="shared" si="13"/>
        <v>515267</v>
      </c>
      <c r="G46" s="521">
        <f t="shared" si="14"/>
        <v>0</v>
      </c>
      <c r="H46" s="521"/>
      <c r="I46" s="521"/>
      <c r="J46" s="521">
        <f t="shared" si="15"/>
        <v>515267</v>
      </c>
      <c r="K46" s="523">
        <f t="shared" si="12"/>
        <v>0</v>
      </c>
    </row>
    <row r="47" spans="2:12" s="526" customFormat="1" hidden="1">
      <c r="B47" s="519">
        <v>415004</v>
      </c>
      <c r="C47" s="520" t="s">
        <v>481</v>
      </c>
      <c r="D47" s="521"/>
      <c r="E47" s="521"/>
      <c r="F47" s="521">
        <f t="shared" si="13"/>
        <v>0</v>
      </c>
      <c r="G47" s="521">
        <f t="shared" si="14"/>
        <v>0</v>
      </c>
      <c r="H47" s="521"/>
      <c r="I47" s="521"/>
      <c r="J47" s="521">
        <f t="shared" si="15"/>
        <v>0</v>
      </c>
      <c r="K47" s="523">
        <f t="shared" si="12"/>
        <v>0</v>
      </c>
      <c r="L47" s="526" t="s">
        <v>1197</v>
      </c>
    </row>
    <row r="48" spans="2:12" s="526" customFormat="1">
      <c r="B48" s="519">
        <v>415005</v>
      </c>
      <c r="C48" s="520" t="s">
        <v>484</v>
      </c>
      <c r="D48" s="521">
        <v>905370</v>
      </c>
      <c r="E48" s="521"/>
      <c r="F48" s="521">
        <f t="shared" ref="F48" si="24">IF(D48&gt;E48,(D48-E48),0)</f>
        <v>905370</v>
      </c>
      <c r="G48" s="521">
        <f t="shared" ref="G48" si="25">IF(E48&gt;D48,E48-D48,0)</f>
        <v>0</v>
      </c>
      <c r="H48" s="521"/>
      <c r="I48" s="521"/>
      <c r="J48" s="521">
        <f t="shared" ref="J48" si="26">IF(F48&gt;G48,F48,0)</f>
        <v>905370</v>
      </c>
      <c r="K48" s="523">
        <f t="shared" ref="K48" si="27">IF(G48&gt;F48,G48,0)</f>
        <v>0</v>
      </c>
      <c r="L48" s="526" t="s">
        <v>1198</v>
      </c>
    </row>
    <row r="49" spans="2:12" s="526" customFormat="1" ht="13.5" thickBot="1">
      <c r="B49" s="519">
        <v>415006</v>
      </c>
      <c r="C49" s="520" t="s">
        <v>467</v>
      </c>
      <c r="D49" s="521"/>
      <c r="E49" s="521"/>
      <c r="F49" s="521">
        <f t="shared" si="13"/>
        <v>0</v>
      </c>
      <c r="G49" s="521">
        <f t="shared" si="14"/>
        <v>0</v>
      </c>
      <c r="H49" s="521"/>
      <c r="I49" s="521"/>
      <c r="J49" s="521">
        <f t="shared" si="15"/>
        <v>0</v>
      </c>
      <c r="K49" s="523">
        <f t="shared" si="12"/>
        <v>0</v>
      </c>
      <c r="L49" s="526" t="s">
        <v>1198</v>
      </c>
    </row>
    <row r="50" spans="2:12" ht="13.5" hidden="1" thickBot="1">
      <c r="B50" s="339">
        <v>418001</v>
      </c>
      <c r="C50" s="338" t="s">
        <v>444</v>
      </c>
      <c r="D50" s="337"/>
      <c r="E50" s="337"/>
      <c r="F50" s="337">
        <f t="shared" si="13"/>
        <v>0</v>
      </c>
      <c r="G50" s="337">
        <f t="shared" si="14"/>
        <v>0</v>
      </c>
      <c r="H50" s="337"/>
      <c r="I50" s="337"/>
      <c r="J50" s="337">
        <f t="shared" si="15"/>
        <v>0</v>
      </c>
      <c r="K50" s="340">
        <f t="shared" si="12"/>
        <v>0</v>
      </c>
    </row>
    <row r="51" spans="2:12">
      <c r="B51" s="368"/>
      <c r="C51" s="369" t="s">
        <v>445</v>
      </c>
      <c r="D51" s="341">
        <f t="shared" ref="D51:K51" si="28">SUM(D9:D50)</f>
        <v>40975708</v>
      </c>
      <c r="E51" s="341">
        <f t="shared" si="28"/>
        <v>40975708</v>
      </c>
      <c r="F51" s="341">
        <f t="shared" si="28"/>
        <v>28899828</v>
      </c>
      <c r="G51" s="341">
        <f t="shared" si="28"/>
        <v>28899828</v>
      </c>
      <c r="H51" s="341">
        <f t="shared" si="28"/>
        <v>26054965</v>
      </c>
      <c r="I51" s="341">
        <f t="shared" si="28"/>
        <v>16098756</v>
      </c>
      <c r="J51" s="341">
        <f t="shared" si="28"/>
        <v>2844863</v>
      </c>
      <c r="K51" s="341">
        <f t="shared" si="28"/>
        <v>12801072</v>
      </c>
    </row>
    <row r="52" spans="2:12">
      <c r="B52" s="368"/>
      <c r="C52" s="370" t="s">
        <v>446</v>
      </c>
      <c r="D52" s="337"/>
      <c r="E52" s="337"/>
      <c r="F52" s="371">
        <v>0</v>
      </c>
      <c r="G52" s="372">
        <f>F51-G51</f>
        <v>0</v>
      </c>
      <c r="H52" s="371">
        <v>0</v>
      </c>
      <c r="I52" s="372">
        <f>+H51-I51</f>
        <v>9956209</v>
      </c>
      <c r="J52" s="372">
        <f>+K51-J51</f>
        <v>9956209</v>
      </c>
      <c r="K52" s="371">
        <v>0</v>
      </c>
    </row>
    <row r="53" spans="2:12" ht="13.5" thickBot="1">
      <c r="B53" s="368"/>
      <c r="C53" s="373" t="s">
        <v>447</v>
      </c>
      <c r="D53" s="342">
        <f>+D51+D52</f>
        <v>40975708</v>
      </c>
      <c r="E53" s="342">
        <f t="shared" ref="E53:K53" si="29">+E51+E52</f>
        <v>40975708</v>
      </c>
      <c r="F53" s="342">
        <f t="shared" si="29"/>
        <v>28899828</v>
      </c>
      <c r="G53" s="342">
        <f t="shared" si="29"/>
        <v>28899828</v>
      </c>
      <c r="H53" s="342">
        <f t="shared" si="29"/>
        <v>26054965</v>
      </c>
      <c r="I53" s="342">
        <f t="shared" si="29"/>
        <v>26054965</v>
      </c>
      <c r="J53" s="342">
        <f t="shared" si="29"/>
        <v>12801072</v>
      </c>
      <c r="K53" s="342">
        <f t="shared" si="29"/>
        <v>12801072</v>
      </c>
    </row>
    <row r="62" spans="2:12">
      <c r="E62" s="343"/>
      <c r="J62" s="578">
        <f>+J52-I52</f>
        <v>0</v>
      </c>
    </row>
  </sheetData>
  <mergeCells count="6">
    <mergeCell ref="J7:K7"/>
    <mergeCell ref="B7:B8"/>
    <mergeCell ref="C7:C8"/>
    <mergeCell ref="D7:E7"/>
    <mergeCell ref="F7:G7"/>
    <mergeCell ref="H7:I7"/>
  </mergeCells>
  <pageMargins left="0.25" right="0.25" top="0.75" bottom="0.75" header="0.3" footer="0.3"/>
  <pageSetup paperSize="345" scale="82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9"/>
  <sheetViews>
    <sheetView topLeftCell="A7" zoomScale="86" zoomScaleNormal="86" workbookViewId="0">
      <selection activeCell="B36" sqref="B36:H36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0" max="10" width="12.5703125" bestFit="1" customWidth="1"/>
    <col min="16" max="16" width="12.5703125" bestFit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1" spans="1:8">
      <c r="A1" s="3" t="s">
        <v>483</v>
      </c>
    </row>
    <row r="2" spans="1:8">
      <c r="A2" s="3"/>
    </row>
    <row r="3" spans="1:8">
      <c r="A3" s="10"/>
      <c r="B3" s="591" t="s">
        <v>136</v>
      </c>
      <c r="C3" s="591"/>
      <c r="D3" s="591"/>
      <c r="E3" s="591"/>
    </row>
    <row r="4" spans="1:8">
      <c r="A4" s="11" t="s">
        <v>153</v>
      </c>
      <c r="B4" s="512"/>
      <c r="C4" s="325">
        <v>2</v>
      </c>
      <c r="D4" s="12">
        <v>3</v>
      </c>
      <c r="E4" s="12">
        <v>4</v>
      </c>
      <c r="F4" s="12">
        <v>5</v>
      </c>
      <c r="G4" s="12">
        <v>6</v>
      </c>
      <c r="H4" s="325" t="s">
        <v>137</v>
      </c>
    </row>
    <row r="5" spans="1:8">
      <c r="A5" s="11" t="s">
        <v>138</v>
      </c>
      <c r="B5" s="13">
        <v>0</v>
      </c>
      <c r="C5" s="13"/>
      <c r="D5" s="13"/>
      <c r="E5" s="13"/>
      <c r="F5" s="14"/>
      <c r="G5" s="14"/>
      <c r="H5" s="14">
        <f>SUM(B5:G5)</f>
        <v>0</v>
      </c>
    </row>
    <row r="6" spans="1:8">
      <c r="A6" s="11" t="s">
        <v>139</v>
      </c>
      <c r="B6" s="13">
        <v>0</v>
      </c>
      <c r="C6" s="13"/>
      <c r="D6" s="13"/>
      <c r="E6" s="13"/>
      <c r="F6" s="14"/>
      <c r="G6" s="14"/>
      <c r="H6" s="14">
        <f t="shared" ref="H6:H16" si="0">SUM(B6:G6)</f>
        <v>0</v>
      </c>
    </row>
    <row r="7" spans="1:8">
      <c r="A7" s="11" t="s">
        <v>140</v>
      </c>
      <c r="B7" s="13">
        <v>0</v>
      </c>
      <c r="C7" s="13"/>
      <c r="D7" s="13"/>
      <c r="E7" s="13"/>
      <c r="F7" s="14"/>
      <c r="G7" s="14"/>
      <c r="H7" s="14">
        <f t="shared" si="0"/>
        <v>0</v>
      </c>
    </row>
    <row r="8" spans="1:8">
      <c r="A8" s="11" t="s">
        <v>141</v>
      </c>
      <c r="B8" s="13">
        <v>0</v>
      </c>
      <c r="C8" s="13"/>
      <c r="D8" s="13"/>
      <c r="E8" s="13"/>
      <c r="F8" s="14"/>
      <c r="G8" s="14"/>
      <c r="H8" s="14">
        <f t="shared" si="0"/>
        <v>0</v>
      </c>
    </row>
    <row r="9" spans="1:8">
      <c r="A9" s="11" t="s">
        <v>142</v>
      </c>
      <c r="B9" s="13">
        <v>0</v>
      </c>
      <c r="C9" s="13"/>
      <c r="D9" s="13"/>
      <c r="E9" s="13"/>
      <c r="F9" s="14"/>
      <c r="G9" s="14"/>
      <c r="H9" s="14">
        <f t="shared" si="0"/>
        <v>0</v>
      </c>
    </row>
    <row r="10" spans="1:8">
      <c r="A10" s="11" t="s">
        <v>143</v>
      </c>
      <c r="B10" s="13">
        <v>0</v>
      </c>
      <c r="C10" s="13"/>
      <c r="D10" s="13"/>
      <c r="E10" s="13"/>
      <c r="F10" s="14"/>
      <c r="G10" s="14"/>
      <c r="H10" s="14">
        <f t="shared" si="0"/>
        <v>0</v>
      </c>
    </row>
    <row r="11" spans="1:8">
      <c r="A11" s="11" t="s">
        <v>144</v>
      </c>
      <c r="B11" s="13">
        <v>0</v>
      </c>
      <c r="C11" s="13"/>
      <c r="D11" s="13"/>
      <c r="E11" s="13"/>
      <c r="F11" s="14"/>
      <c r="G11" s="14"/>
      <c r="H11" s="14">
        <f t="shared" si="0"/>
        <v>0</v>
      </c>
    </row>
    <row r="12" spans="1:8">
      <c r="A12" s="11" t="s">
        <v>145</v>
      </c>
      <c r="B12" s="13">
        <v>0</v>
      </c>
      <c r="C12" s="13"/>
      <c r="D12" s="13"/>
      <c r="E12" s="13"/>
      <c r="F12" s="14"/>
      <c r="G12" s="14"/>
      <c r="H12" s="14">
        <f t="shared" si="0"/>
        <v>0</v>
      </c>
    </row>
    <row r="13" spans="1:8">
      <c r="A13" s="11" t="s">
        <v>146</v>
      </c>
      <c r="B13" s="13">
        <v>0</v>
      </c>
      <c r="C13" s="13"/>
      <c r="D13" s="13"/>
      <c r="E13" s="13"/>
      <c r="F13" s="14"/>
      <c r="G13" s="14"/>
      <c r="H13" s="14">
        <f t="shared" si="0"/>
        <v>0</v>
      </c>
    </row>
    <row r="14" spans="1:8">
      <c r="A14" s="11" t="s">
        <v>147</v>
      </c>
      <c r="B14" s="13">
        <v>0</v>
      </c>
      <c r="C14" s="13"/>
      <c r="D14" s="13"/>
      <c r="E14" s="13"/>
      <c r="F14" s="14"/>
      <c r="G14" s="14"/>
      <c r="H14" s="14">
        <f t="shared" si="0"/>
        <v>0</v>
      </c>
    </row>
    <row r="15" spans="1:8">
      <c r="A15" s="11" t="s">
        <v>148</v>
      </c>
      <c r="B15" s="13">
        <v>7000000</v>
      </c>
      <c r="C15" s="13"/>
      <c r="D15" s="13"/>
      <c r="E15" s="13"/>
      <c r="F15" s="14"/>
      <c r="G15" s="14"/>
      <c r="H15" s="14">
        <f t="shared" si="0"/>
        <v>7000000</v>
      </c>
    </row>
    <row r="16" spans="1:8">
      <c r="A16" s="11" t="s">
        <v>149</v>
      </c>
      <c r="B16" s="13">
        <v>0</v>
      </c>
      <c r="C16" s="13"/>
      <c r="D16" s="13"/>
      <c r="E16" s="13"/>
      <c r="F16" s="14"/>
      <c r="G16" s="14"/>
      <c r="H16" s="14">
        <f t="shared" si="0"/>
        <v>0</v>
      </c>
    </row>
    <row r="17" spans="1:18" ht="15.75" thickBot="1">
      <c r="A17" s="11" t="s">
        <v>137</v>
      </c>
      <c r="B17" s="13">
        <f>SUM(B5:B16)</f>
        <v>7000000</v>
      </c>
      <c r="C17" s="13">
        <v>0</v>
      </c>
      <c r="D17" s="13">
        <f t="shared" ref="D17:H17" si="1">SUM(D5:D16)</f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  <c r="H17" s="13">
        <f t="shared" si="1"/>
        <v>7000000</v>
      </c>
    </row>
    <row r="18" spans="1:18" ht="15.75" thickBot="1">
      <c r="H18" s="17">
        <f>SUM(B17:G17)</f>
        <v>7000000</v>
      </c>
    </row>
    <row r="22" spans="1:18">
      <c r="A22" s="3" t="s">
        <v>483</v>
      </c>
      <c r="B22" s="3"/>
      <c r="C22" s="3"/>
      <c r="D22" s="3"/>
      <c r="E22" s="3"/>
      <c r="F22" s="3"/>
      <c r="G22" s="3"/>
      <c r="H22" s="3"/>
    </row>
    <row r="23" spans="1:18">
      <c r="A23" s="3"/>
      <c r="B23" s="3"/>
      <c r="C23" s="3"/>
      <c r="D23" s="3"/>
      <c r="E23" s="3"/>
      <c r="F23" s="3"/>
      <c r="G23" s="3"/>
      <c r="H23" s="3"/>
      <c r="O23">
        <v>0</v>
      </c>
    </row>
    <row r="24" spans="1:18">
      <c r="A24" s="10"/>
      <c r="B24" s="591" t="s">
        <v>136</v>
      </c>
      <c r="C24" s="591"/>
      <c r="D24" s="591"/>
      <c r="E24" s="591"/>
      <c r="F24" s="10"/>
      <c r="G24" s="10"/>
      <c r="H24" s="10"/>
      <c r="I24" s="10"/>
      <c r="J24" s="591" t="s">
        <v>460</v>
      </c>
      <c r="K24" s="591"/>
      <c r="L24" s="591"/>
      <c r="M24" s="591"/>
    </row>
    <row r="25" spans="1:18">
      <c r="A25" s="11" t="s">
        <v>153</v>
      </c>
      <c r="B25" s="12"/>
      <c r="C25" s="12">
        <v>2</v>
      </c>
      <c r="D25" s="12">
        <v>3</v>
      </c>
      <c r="E25" s="12">
        <v>4</v>
      </c>
      <c r="F25" s="12">
        <v>5</v>
      </c>
      <c r="G25" s="12">
        <v>6</v>
      </c>
      <c r="H25" s="2" t="s">
        <v>461</v>
      </c>
      <c r="I25" s="11" t="s">
        <v>462</v>
      </c>
      <c r="J25" s="12">
        <v>1</v>
      </c>
      <c r="K25" s="12">
        <v>2</v>
      </c>
      <c r="L25" s="12">
        <v>3</v>
      </c>
      <c r="M25" s="12">
        <v>4</v>
      </c>
      <c r="N25" s="12">
        <v>5</v>
      </c>
      <c r="O25" s="12">
        <v>6</v>
      </c>
      <c r="P25" s="12" t="str">
        <f>+H25</f>
        <v>total</v>
      </c>
    </row>
    <row r="26" spans="1:18">
      <c r="A26" s="11" t="s">
        <v>138</v>
      </c>
      <c r="B26" s="13">
        <f>+B5</f>
        <v>0</v>
      </c>
      <c r="C26" s="13">
        <f>+C5</f>
        <v>0</v>
      </c>
      <c r="D26" s="13"/>
      <c r="E26" s="13"/>
      <c r="F26" s="13"/>
      <c r="G26" s="13"/>
      <c r="H26" s="13">
        <f>SUM(B26:G26)</f>
        <v>0</v>
      </c>
      <c r="I26" s="419">
        <v>1.125</v>
      </c>
      <c r="J26" s="13">
        <f t="shared" ref="J26:J37" si="2">+B26*I26</f>
        <v>0</v>
      </c>
      <c r="K26" s="13">
        <f t="shared" ref="K26:K37" si="3">+I26*C26</f>
        <v>0</v>
      </c>
      <c r="L26" s="13">
        <f t="shared" ref="L26:L37" si="4">+I26*D26</f>
        <v>0</v>
      </c>
      <c r="M26" s="13">
        <f t="shared" ref="M26:M37" si="5">+I26*E26</f>
        <v>0</v>
      </c>
      <c r="N26" s="14">
        <f>+F26*I26</f>
        <v>0</v>
      </c>
      <c r="O26" s="14">
        <f>+G26*I26</f>
        <v>0</v>
      </c>
      <c r="P26" s="14">
        <f>SUM(J26:O26)</f>
        <v>0</v>
      </c>
      <c r="R26">
        <f>+J26*0.11111</f>
        <v>0</v>
      </c>
    </row>
    <row r="27" spans="1:18">
      <c r="A27" s="11" t="s">
        <v>139</v>
      </c>
      <c r="B27" s="13">
        <f t="shared" ref="B27:C27" si="6">+B6</f>
        <v>0</v>
      </c>
      <c r="C27" s="13">
        <f t="shared" si="6"/>
        <v>0</v>
      </c>
      <c r="D27" s="13"/>
      <c r="E27" s="13"/>
      <c r="F27" s="13"/>
      <c r="G27" s="13"/>
      <c r="H27" s="13">
        <f t="shared" ref="H27:H38" si="7">SUM(B27:G27)</f>
        <v>0</v>
      </c>
      <c r="I27" s="419">
        <v>1.111</v>
      </c>
      <c r="J27" s="13">
        <f t="shared" si="2"/>
        <v>0</v>
      </c>
      <c r="K27" s="13">
        <f t="shared" si="3"/>
        <v>0</v>
      </c>
      <c r="L27" s="13">
        <f t="shared" si="4"/>
        <v>0</v>
      </c>
      <c r="M27" s="13">
        <f t="shared" si="5"/>
        <v>0</v>
      </c>
      <c r="N27" s="14">
        <f t="shared" ref="N27:N37" si="8">+F27*I27</f>
        <v>0</v>
      </c>
      <c r="O27" s="14">
        <f t="shared" ref="O27:O37" si="9">+G27*I27</f>
        <v>0</v>
      </c>
      <c r="P27" s="14">
        <f t="shared" ref="P27:P37" si="10">SUM(J27:O27)</f>
        <v>0</v>
      </c>
    </row>
    <row r="28" spans="1:18">
      <c r="A28" s="11" t="s">
        <v>140</v>
      </c>
      <c r="B28" s="13">
        <f t="shared" ref="B28:C28" si="11">+B7</f>
        <v>0</v>
      </c>
      <c r="C28" s="13">
        <f t="shared" si="11"/>
        <v>0</v>
      </c>
      <c r="D28" s="13"/>
      <c r="E28" s="13"/>
      <c r="F28" s="13"/>
      <c r="G28" s="13"/>
      <c r="H28" s="13">
        <f t="shared" si="7"/>
        <v>0</v>
      </c>
      <c r="I28" s="419">
        <v>1.1080000000000001</v>
      </c>
      <c r="J28" s="13">
        <f t="shared" si="2"/>
        <v>0</v>
      </c>
      <c r="K28" s="13">
        <f t="shared" si="3"/>
        <v>0</v>
      </c>
      <c r="L28" s="13">
        <f t="shared" si="4"/>
        <v>0</v>
      </c>
      <c r="M28" s="13">
        <f t="shared" si="5"/>
        <v>0</v>
      </c>
      <c r="N28" s="14">
        <f t="shared" si="8"/>
        <v>0</v>
      </c>
      <c r="O28" s="14">
        <f t="shared" si="9"/>
        <v>0</v>
      </c>
      <c r="P28" s="14">
        <f t="shared" si="10"/>
        <v>0</v>
      </c>
    </row>
    <row r="29" spans="1:18">
      <c r="A29" s="11" t="s">
        <v>141</v>
      </c>
      <c r="B29" s="13">
        <f t="shared" ref="B29:C29" si="12">+B8</f>
        <v>0</v>
      </c>
      <c r="C29" s="13">
        <f t="shared" si="12"/>
        <v>0</v>
      </c>
      <c r="D29" s="13"/>
      <c r="E29" s="13"/>
      <c r="F29" s="13"/>
      <c r="G29" s="13"/>
      <c r="H29" s="13">
        <f t="shared" si="7"/>
        <v>0</v>
      </c>
      <c r="I29" s="419">
        <v>1.0880000000000001</v>
      </c>
      <c r="J29" s="13">
        <f t="shared" si="2"/>
        <v>0</v>
      </c>
      <c r="K29" s="13">
        <f t="shared" si="3"/>
        <v>0</v>
      </c>
      <c r="L29" s="13">
        <f t="shared" si="4"/>
        <v>0</v>
      </c>
      <c r="M29" s="13">
        <f t="shared" si="5"/>
        <v>0</v>
      </c>
      <c r="N29" s="14">
        <f t="shared" si="8"/>
        <v>0</v>
      </c>
      <c r="O29" s="14">
        <f t="shared" si="9"/>
        <v>0</v>
      </c>
      <c r="P29" s="14">
        <f t="shared" si="10"/>
        <v>0</v>
      </c>
    </row>
    <row r="30" spans="1:18">
      <c r="A30" s="11" t="s">
        <v>142</v>
      </c>
      <c r="B30" s="13">
        <f t="shared" ref="B30:C30" si="13">+B9</f>
        <v>0</v>
      </c>
      <c r="C30" s="13">
        <f t="shared" si="13"/>
        <v>0</v>
      </c>
      <c r="D30" s="13"/>
      <c r="E30" s="13"/>
      <c r="F30" s="13"/>
      <c r="G30" s="13"/>
      <c r="H30" s="13">
        <f t="shared" si="7"/>
        <v>0</v>
      </c>
      <c r="I30" s="419">
        <v>1.073</v>
      </c>
      <c r="J30" s="13">
        <f t="shared" si="2"/>
        <v>0</v>
      </c>
      <c r="K30" s="13">
        <f t="shared" si="3"/>
        <v>0</v>
      </c>
      <c r="L30" s="13">
        <f t="shared" si="4"/>
        <v>0</v>
      </c>
      <c r="M30" s="13">
        <f t="shared" si="5"/>
        <v>0</v>
      </c>
      <c r="N30" s="14">
        <f t="shared" si="8"/>
        <v>0</v>
      </c>
      <c r="O30" s="14">
        <f t="shared" si="9"/>
        <v>0</v>
      </c>
      <c r="P30" s="14">
        <f t="shared" si="10"/>
        <v>0</v>
      </c>
    </row>
    <row r="31" spans="1:18">
      <c r="A31" s="11" t="s">
        <v>143</v>
      </c>
      <c r="B31" s="13">
        <f t="shared" ref="B31:C31" si="14">+B10</f>
        <v>0</v>
      </c>
      <c r="C31" s="13">
        <f t="shared" si="14"/>
        <v>0</v>
      </c>
      <c r="D31" s="13"/>
      <c r="E31" s="13"/>
      <c r="F31" s="13"/>
      <c r="G31" s="13"/>
      <c r="H31" s="13">
        <f t="shared" si="7"/>
        <v>0</v>
      </c>
      <c r="I31" s="419">
        <v>1.06</v>
      </c>
      <c r="J31" s="13">
        <f t="shared" si="2"/>
        <v>0</v>
      </c>
      <c r="K31" s="13">
        <f t="shared" si="3"/>
        <v>0</v>
      </c>
      <c r="L31" s="13">
        <f t="shared" si="4"/>
        <v>0</v>
      </c>
      <c r="M31" s="13">
        <f t="shared" si="5"/>
        <v>0</v>
      </c>
      <c r="N31" s="14">
        <f t="shared" si="8"/>
        <v>0</v>
      </c>
      <c r="O31" s="14">
        <f t="shared" si="9"/>
        <v>0</v>
      </c>
      <c r="P31" s="14">
        <f t="shared" si="10"/>
        <v>0</v>
      </c>
    </row>
    <row r="32" spans="1:18">
      <c r="A32" s="11" t="s">
        <v>144</v>
      </c>
      <c r="B32" s="13">
        <f t="shared" ref="B32:C32" si="15">+B11</f>
        <v>0</v>
      </c>
      <c r="C32" s="13">
        <f t="shared" si="15"/>
        <v>0</v>
      </c>
      <c r="D32" s="13"/>
      <c r="E32" s="13"/>
      <c r="F32" s="13"/>
      <c r="G32" s="13"/>
      <c r="H32" s="13">
        <f t="shared" si="7"/>
        <v>0</v>
      </c>
      <c r="I32" s="419">
        <v>1.05</v>
      </c>
      <c r="J32" s="13">
        <f t="shared" si="2"/>
        <v>0</v>
      </c>
      <c r="K32" s="13">
        <f t="shared" si="3"/>
        <v>0</v>
      </c>
      <c r="L32" s="13">
        <f t="shared" si="4"/>
        <v>0</v>
      </c>
      <c r="M32" s="13">
        <f t="shared" si="5"/>
        <v>0</v>
      </c>
      <c r="N32" s="14">
        <f t="shared" si="8"/>
        <v>0</v>
      </c>
      <c r="O32" s="14">
        <f t="shared" si="9"/>
        <v>0</v>
      </c>
      <c r="P32" s="14">
        <f t="shared" si="10"/>
        <v>0</v>
      </c>
    </row>
    <row r="33" spans="1:16">
      <c r="A33" s="11" t="s">
        <v>145</v>
      </c>
      <c r="B33" s="13">
        <f t="shared" ref="B33:C33" si="16">+B12</f>
        <v>0</v>
      </c>
      <c r="C33" s="13">
        <f t="shared" si="16"/>
        <v>0</v>
      </c>
      <c r="D33" s="13"/>
      <c r="E33" s="13"/>
      <c r="F33" s="13"/>
      <c r="G33" s="13"/>
      <c r="H33" s="13">
        <f t="shared" si="7"/>
        <v>0</v>
      </c>
      <c r="I33" s="419">
        <v>1.036</v>
      </c>
      <c r="J33" s="13">
        <f t="shared" si="2"/>
        <v>0</v>
      </c>
      <c r="K33" s="13">
        <f t="shared" si="3"/>
        <v>0</v>
      </c>
      <c r="L33" s="13">
        <f t="shared" si="4"/>
        <v>0</v>
      </c>
      <c r="M33" s="13">
        <f t="shared" si="5"/>
        <v>0</v>
      </c>
      <c r="N33" s="14">
        <f t="shared" si="8"/>
        <v>0</v>
      </c>
      <c r="O33" s="14">
        <f t="shared" si="9"/>
        <v>0</v>
      </c>
      <c r="P33" s="14">
        <f t="shared" si="10"/>
        <v>0</v>
      </c>
    </row>
    <row r="34" spans="1:16">
      <c r="A34" s="11" t="s">
        <v>146</v>
      </c>
      <c r="B34" s="13">
        <f t="shared" ref="B34:C34" si="17">+B13</f>
        <v>0</v>
      </c>
      <c r="C34" s="13">
        <f t="shared" si="17"/>
        <v>0</v>
      </c>
      <c r="D34" s="13"/>
      <c r="E34" s="13"/>
      <c r="F34" s="13"/>
      <c r="G34" s="13"/>
      <c r="H34" s="13">
        <f t="shared" si="7"/>
        <v>0</v>
      </c>
      <c r="I34" s="419">
        <v>1.024</v>
      </c>
      <c r="J34" s="13">
        <f t="shared" si="2"/>
        <v>0</v>
      </c>
      <c r="K34" s="13">
        <f t="shared" si="3"/>
        <v>0</v>
      </c>
      <c r="L34" s="13">
        <f t="shared" si="4"/>
        <v>0</v>
      </c>
      <c r="M34" s="13">
        <f t="shared" si="5"/>
        <v>0</v>
      </c>
      <c r="N34" s="14">
        <f t="shared" si="8"/>
        <v>0</v>
      </c>
      <c r="O34" s="14">
        <f t="shared" si="9"/>
        <v>0</v>
      </c>
      <c r="P34" s="14">
        <f t="shared" si="10"/>
        <v>0</v>
      </c>
    </row>
    <row r="35" spans="1:16">
      <c r="A35" s="11" t="s">
        <v>147</v>
      </c>
      <c r="B35" s="13">
        <f t="shared" ref="B35:C35" si="18">+B14</f>
        <v>0</v>
      </c>
      <c r="C35" s="13">
        <f t="shared" si="18"/>
        <v>0</v>
      </c>
      <c r="D35" s="13"/>
      <c r="E35" s="13"/>
      <c r="F35" s="13"/>
      <c r="G35" s="13"/>
      <c r="H35" s="13">
        <f t="shared" si="7"/>
        <v>0</v>
      </c>
      <c r="I35" s="419">
        <v>1.0149999999999999</v>
      </c>
      <c r="J35" s="13">
        <f t="shared" si="2"/>
        <v>0</v>
      </c>
      <c r="K35" s="13">
        <f t="shared" si="3"/>
        <v>0</v>
      </c>
      <c r="L35" s="13">
        <f t="shared" si="4"/>
        <v>0</v>
      </c>
      <c r="M35" s="13">
        <f t="shared" si="5"/>
        <v>0</v>
      </c>
      <c r="N35" s="14">
        <f t="shared" si="8"/>
        <v>0</v>
      </c>
      <c r="O35" s="14">
        <f t="shared" si="9"/>
        <v>0</v>
      </c>
      <c r="P35" s="14">
        <f t="shared" si="10"/>
        <v>0</v>
      </c>
    </row>
    <row r="36" spans="1:16">
      <c r="A36" s="11" t="s">
        <v>148</v>
      </c>
      <c r="B36" s="13">
        <v>7000000</v>
      </c>
      <c r="C36" s="13">
        <f t="shared" ref="C36" si="19">+C15</f>
        <v>0</v>
      </c>
      <c r="D36" s="13"/>
      <c r="E36" s="13"/>
      <c r="F36" s="13"/>
      <c r="G36" s="13"/>
      <c r="H36" s="13">
        <f t="shared" si="7"/>
        <v>7000000</v>
      </c>
      <c r="I36" s="419">
        <v>1.01</v>
      </c>
      <c r="J36" s="13">
        <f t="shared" si="2"/>
        <v>7070000</v>
      </c>
      <c r="K36" s="13">
        <f t="shared" si="3"/>
        <v>0</v>
      </c>
      <c r="L36" s="13">
        <f t="shared" si="4"/>
        <v>0</v>
      </c>
      <c r="M36" s="13">
        <f t="shared" si="5"/>
        <v>0</v>
      </c>
      <c r="N36" s="14">
        <f t="shared" si="8"/>
        <v>0</v>
      </c>
      <c r="O36" s="14">
        <f t="shared" si="9"/>
        <v>0</v>
      </c>
      <c r="P36" s="14">
        <f t="shared" si="10"/>
        <v>7070000</v>
      </c>
    </row>
    <row r="37" spans="1:16">
      <c r="A37" s="11" t="s">
        <v>149</v>
      </c>
      <c r="B37" s="13">
        <f t="shared" ref="B37:C37" si="20">+B16</f>
        <v>0</v>
      </c>
      <c r="C37" s="13">
        <f t="shared" si="20"/>
        <v>0</v>
      </c>
      <c r="D37" s="13"/>
      <c r="E37" s="13"/>
      <c r="F37" s="13"/>
      <c r="G37" s="13"/>
      <c r="H37" s="13">
        <f t="shared" si="7"/>
        <v>0</v>
      </c>
      <c r="I37" s="419">
        <v>1</v>
      </c>
      <c r="J37" s="13">
        <f t="shared" si="2"/>
        <v>0</v>
      </c>
      <c r="K37" s="13">
        <f t="shared" si="3"/>
        <v>0</v>
      </c>
      <c r="L37" s="13">
        <f t="shared" si="4"/>
        <v>0</v>
      </c>
      <c r="M37" s="13">
        <f t="shared" si="5"/>
        <v>0</v>
      </c>
      <c r="N37" s="14">
        <f t="shared" si="8"/>
        <v>0</v>
      </c>
      <c r="O37" s="14">
        <f t="shared" si="9"/>
        <v>0</v>
      </c>
      <c r="P37" s="14">
        <f t="shared" si="10"/>
        <v>0</v>
      </c>
    </row>
    <row r="38" spans="1:16" ht="15.75" thickBot="1">
      <c r="A38" s="11" t="s">
        <v>137</v>
      </c>
      <c r="B38" s="13">
        <f t="shared" ref="B38:G38" si="21">SUM(B26:B37)</f>
        <v>7000000</v>
      </c>
      <c r="C38" s="13">
        <f t="shared" si="21"/>
        <v>0</v>
      </c>
      <c r="D38" s="13">
        <f t="shared" si="21"/>
        <v>0</v>
      </c>
      <c r="E38" s="13">
        <f t="shared" si="21"/>
        <v>0</v>
      </c>
      <c r="F38" s="13">
        <f t="shared" si="21"/>
        <v>0</v>
      </c>
      <c r="G38" s="13">
        <f t="shared" si="21"/>
        <v>0</v>
      </c>
      <c r="H38" s="15">
        <f t="shared" si="7"/>
        <v>7000000</v>
      </c>
      <c r="I38" s="16"/>
      <c r="J38" s="13">
        <f t="shared" ref="J38:P38" si="22">SUM(J26:J37)</f>
        <v>7070000</v>
      </c>
      <c r="K38" s="13">
        <f t="shared" si="22"/>
        <v>0</v>
      </c>
      <c r="L38" s="13">
        <f t="shared" si="22"/>
        <v>0</v>
      </c>
      <c r="M38" s="13">
        <f t="shared" si="22"/>
        <v>0</v>
      </c>
      <c r="N38" s="13">
        <f t="shared" si="22"/>
        <v>0</v>
      </c>
      <c r="O38" s="13">
        <f t="shared" si="22"/>
        <v>0</v>
      </c>
      <c r="P38" s="13">
        <f t="shared" si="22"/>
        <v>7070000</v>
      </c>
    </row>
    <row r="39" spans="1:16" ht="15.75" thickBot="1">
      <c r="H39" s="17">
        <f>SUM(H26:H37)</f>
        <v>7000000</v>
      </c>
      <c r="P39" s="17">
        <f>SUM(J38:O38)</f>
        <v>7070000</v>
      </c>
    </row>
  </sheetData>
  <mergeCells count="3">
    <mergeCell ref="B3:E3"/>
    <mergeCell ref="B24:E24"/>
    <mergeCell ref="J24:M24"/>
  </mergeCells>
  <pageMargins left="0.7" right="0.7" top="0.75" bottom="0.75" header="0.3" footer="0.3"/>
  <pageSetup scale="55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3"/>
  <sheetViews>
    <sheetView showGridLines="0" topLeftCell="C59" zoomScale="96" zoomScaleNormal="96" workbookViewId="0">
      <selection activeCell="R81" sqref="R81"/>
    </sheetView>
  </sheetViews>
  <sheetFormatPr baseColWidth="10" defaultColWidth="14.5703125" defaultRowHeight="15"/>
  <cols>
    <col min="1" max="1" width="2.7109375" customWidth="1"/>
    <col min="2" max="2" width="114.28515625" customWidth="1"/>
    <col min="3" max="3" width="4" style="275" customWidth="1"/>
    <col min="4" max="4" width="14.85546875" style="395" bestFit="1" customWidth="1"/>
    <col min="5" max="6" width="17.140625" style="1" customWidth="1"/>
    <col min="7" max="7" width="17.85546875" style="1" customWidth="1"/>
    <col min="8" max="209" width="11.42578125" customWidth="1"/>
    <col min="210" max="211" width="2.7109375" customWidth="1"/>
    <col min="216" max="216" width="2.7109375" customWidth="1"/>
    <col min="217" max="217" width="48.28515625" customWidth="1"/>
    <col min="218" max="218" width="34.28515625" customWidth="1"/>
    <col min="219" max="219" width="24.28515625" customWidth="1"/>
    <col min="220" max="220" width="16.5703125" customWidth="1"/>
    <col min="221" max="222" width="3.42578125" customWidth="1"/>
    <col min="223" max="223" width="11.42578125" customWidth="1"/>
    <col min="224" max="224" width="21.42578125" customWidth="1"/>
    <col min="225" max="465" width="11.42578125" customWidth="1"/>
    <col min="466" max="467" width="2.7109375" customWidth="1"/>
    <col min="472" max="472" width="2.7109375" customWidth="1"/>
    <col min="473" max="473" width="48.28515625" customWidth="1"/>
    <col min="474" max="474" width="34.28515625" customWidth="1"/>
    <col min="475" max="475" width="24.28515625" customWidth="1"/>
    <col min="476" max="476" width="16.5703125" customWidth="1"/>
    <col min="477" max="478" width="3.42578125" customWidth="1"/>
    <col min="479" max="479" width="11.42578125" customWidth="1"/>
    <col min="480" max="480" width="21.42578125" customWidth="1"/>
    <col min="481" max="721" width="11.42578125" customWidth="1"/>
    <col min="722" max="723" width="2.7109375" customWidth="1"/>
    <col min="728" max="728" width="2.7109375" customWidth="1"/>
    <col min="729" max="729" width="48.28515625" customWidth="1"/>
    <col min="730" max="730" width="34.28515625" customWidth="1"/>
    <col min="731" max="731" width="24.28515625" customWidth="1"/>
    <col min="732" max="732" width="16.5703125" customWidth="1"/>
    <col min="733" max="734" width="3.42578125" customWidth="1"/>
    <col min="735" max="735" width="11.42578125" customWidth="1"/>
    <col min="736" max="736" width="21.42578125" customWidth="1"/>
    <col min="737" max="977" width="11.42578125" customWidth="1"/>
    <col min="978" max="979" width="2.7109375" customWidth="1"/>
    <col min="984" max="984" width="2.7109375" customWidth="1"/>
    <col min="985" max="985" width="48.28515625" customWidth="1"/>
    <col min="986" max="986" width="34.28515625" customWidth="1"/>
    <col min="987" max="987" width="24.28515625" customWidth="1"/>
    <col min="988" max="988" width="16.5703125" customWidth="1"/>
    <col min="989" max="990" width="3.42578125" customWidth="1"/>
    <col min="991" max="991" width="11.42578125" customWidth="1"/>
    <col min="992" max="992" width="21.42578125" customWidth="1"/>
    <col min="993" max="1233" width="11.42578125" customWidth="1"/>
    <col min="1234" max="1235" width="2.7109375" customWidth="1"/>
    <col min="1240" max="1240" width="2.7109375" customWidth="1"/>
    <col min="1241" max="1241" width="48.28515625" customWidth="1"/>
    <col min="1242" max="1242" width="34.28515625" customWidth="1"/>
    <col min="1243" max="1243" width="24.28515625" customWidth="1"/>
    <col min="1244" max="1244" width="16.5703125" customWidth="1"/>
    <col min="1245" max="1246" width="3.42578125" customWidth="1"/>
    <col min="1247" max="1247" width="11.42578125" customWidth="1"/>
    <col min="1248" max="1248" width="21.42578125" customWidth="1"/>
    <col min="1249" max="1489" width="11.42578125" customWidth="1"/>
    <col min="1490" max="1491" width="2.7109375" customWidth="1"/>
    <col min="1496" max="1496" width="2.7109375" customWidth="1"/>
    <col min="1497" max="1497" width="48.28515625" customWidth="1"/>
    <col min="1498" max="1498" width="34.28515625" customWidth="1"/>
    <col min="1499" max="1499" width="24.28515625" customWidth="1"/>
    <col min="1500" max="1500" width="16.5703125" customWidth="1"/>
    <col min="1501" max="1502" width="3.42578125" customWidth="1"/>
    <col min="1503" max="1503" width="11.42578125" customWidth="1"/>
    <col min="1504" max="1504" width="21.42578125" customWidth="1"/>
    <col min="1505" max="1745" width="11.42578125" customWidth="1"/>
    <col min="1746" max="1747" width="2.7109375" customWidth="1"/>
    <col min="1752" max="1752" width="2.7109375" customWidth="1"/>
    <col min="1753" max="1753" width="48.28515625" customWidth="1"/>
    <col min="1754" max="1754" width="34.28515625" customWidth="1"/>
    <col min="1755" max="1755" width="24.28515625" customWidth="1"/>
    <col min="1756" max="1756" width="16.5703125" customWidth="1"/>
    <col min="1757" max="1758" width="3.42578125" customWidth="1"/>
    <col min="1759" max="1759" width="11.42578125" customWidth="1"/>
    <col min="1760" max="1760" width="21.42578125" customWidth="1"/>
    <col min="1761" max="2001" width="11.42578125" customWidth="1"/>
    <col min="2002" max="2003" width="2.7109375" customWidth="1"/>
    <col min="2008" max="2008" width="2.7109375" customWidth="1"/>
    <col min="2009" max="2009" width="48.28515625" customWidth="1"/>
    <col min="2010" max="2010" width="34.28515625" customWidth="1"/>
    <col min="2011" max="2011" width="24.28515625" customWidth="1"/>
    <col min="2012" max="2012" width="16.5703125" customWidth="1"/>
    <col min="2013" max="2014" width="3.42578125" customWidth="1"/>
    <col min="2015" max="2015" width="11.42578125" customWidth="1"/>
    <col min="2016" max="2016" width="21.42578125" customWidth="1"/>
    <col min="2017" max="2257" width="11.42578125" customWidth="1"/>
    <col min="2258" max="2259" width="2.7109375" customWidth="1"/>
    <col min="2264" max="2264" width="2.7109375" customWidth="1"/>
    <col min="2265" max="2265" width="48.28515625" customWidth="1"/>
    <col min="2266" max="2266" width="34.28515625" customWidth="1"/>
    <col min="2267" max="2267" width="24.28515625" customWidth="1"/>
    <col min="2268" max="2268" width="16.5703125" customWidth="1"/>
    <col min="2269" max="2270" width="3.42578125" customWidth="1"/>
    <col min="2271" max="2271" width="11.42578125" customWidth="1"/>
    <col min="2272" max="2272" width="21.42578125" customWidth="1"/>
    <col min="2273" max="2513" width="11.42578125" customWidth="1"/>
    <col min="2514" max="2515" width="2.7109375" customWidth="1"/>
    <col min="2520" max="2520" width="2.7109375" customWidth="1"/>
    <col min="2521" max="2521" width="48.28515625" customWidth="1"/>
    <col min="2522" max="2522" width="34.28515625" customWidth="1"/>
    <col min="2523" max="2523" width="24.28515625" customWidth="1"/>
    <col min="2524" max="2524" width="16.5703125" customWidth="1"/>
    <col min="2525" max="2526" width="3.42578125" customWidth="1"/>
    <col min="2527" max="2527" width="11.42578125" customWidth="1"/>
    <col min="2528" max="2528" width="21.42578125" customWidth="1"/>
    <col min="2529" max="2769" width="11.42578125" customWidth="1"/>
    <col min="2770" max="2771" width="2.7109375" customWidth="1"/>
    <col min="2776" max="2776" width="2.7109375" customWidth="1"/>
    <col min="2777" max="2777" width="48.28515625" customWidth="1"/>
    <col min="2778" max="2778" width="34.28515625" customWidth="1"/>
    <col min="2779" max="2779" width="24.28515625" customWidth="1"/>
    <col min="2780" max="2780" width="16.5703125" customWidth="1"/>
    <col min="2781" max="2782" width="3.42578125" customWidth="1"/>
    <col min="2783" max="2783" width="11.42578125" customWidth="1"/>
    <col min="2784" max="2784" width="21.42578125" customWidth="1"/>
    <col min="2785" max="3025" width="11.42578125" customWidth="1"/>
    <col min="3026" max="3027" width="2.7109375" customWidth="1"/>
    <col min="3032" max="3032" width="2.7109375" customWidth="1"/>
    <col min="3033" max="3033" width="48.28515625" customWidth="1"/>
    <col min="3034" max="3034" width="34.28515625" customWidth="1"/>
    <col min="3035" max="3035" width="24.28515625" customWidth="1"/>
    <col min="3036" max="3036" width="16.5703125" customWidth="1"/>
    <col min="3037" max="3038" width="3.42578125" customWidth="1"/>
    <col min="3039" max="3039" width="11.42578125" customWidth="1"/>
    <col min="3040" max="3040" width="21.42578125" customWidth="1"/>
    <col min="3041" max="3281" width="11.42578125" customWidth="1"/>
    <col min="3282" max="3283" width="2.7109375" customWidth="1"/>
    <col min="3288" max="3288" width="2.7109375" customWidth="1"/>
    <col min="3289" max="3289" width="48.28515625" customWidth="1"/>
    <col min="3290" max="3290" width="34.28515625" customWidth="1"/>
    <col min="3291" max="3291" width="24.28515625" customWidth="1"/>
    <col min="3292" max="3292" width="16.5703125" customWidth="1"/>
    <col min="3293" max="3294" width="3.42578125" customWidth="1"/>
    <col min="3295" max="3295" width="11.42578125" customWidth="1"/>
    <col min="3296" max="3296" width="21.42578125" customWidth="1"/>
    <col min="3297" max="3537" width="11.42578125" customWidth="1"/>
    <col min="3538" max="3539" width="2.7109375" customWidth="1"/>
    <col min="3544" max="3544" width="2.7109375" customWidth="1"/>
    <col min="3545" max="3545" width="48.28515625" customWidth="1"/>
    <col min="3546" max="3546" width="34.28515625" customWidth="1"/>
    <col min="3547" max="3547" width="24.28515625" customWidth="1"/>
    <col min="3548" max="3548" width="16.5703125" customWidth="1"/>
    <col min="3549" max="3550" width="3.42578125" customWidth="1"/>
    <col min="3551" max="3551" width="11.42578125" customWidth="1"/>
    <col min="3552" max="3552" width="21.42578125" customWidth="1"/>
    <col min="3553" max="3793" width="11.42578125" customWidth="1"/>
    <col min="3794" max="3795" width="2.7109375" customWidth="1"/>
    <col min="3800" max="3800" width="2.7109375" customWidth="1"/>
    <col min="3801" max="3801" width="48.28515625" customWidth="1"/>
    <col min="3802" max="3802" width="34.28515625" customWidth="1"/>
    <col min="3803" max="3803" width="24.28515625" customWidth="1"/>
    <col min="3804" max="3804" width="16.5703125" customWidth="1"/>
    <col min="3805" max="3806" width="3.42578125" customWidth="1"/>
    <col min="3807" max="3807" width="11.42578125" customWidth="1"/>
    <col min="3808" max="3808" width="21.42578125" customWidth="1"/>
    <col min="3809" max="4049" width="11.42578125" customWidth="1"/>
    <col min="4050" max="4051" width="2.7109375" customWidth="1"/>
    <col min="4056" max="4056" width="2.7109375" customWidth="1"/>
    <col min="4057" max="4057" width="48.28515625" customWidth="1"/>
    <col min="4058" max="4058" width="34.28515625" customWidth="1"/>
    <col min="4059" max="4059" width="24.28515625" customWidth="1"/>
    <col min="4060" max="4060" width="16.5703125" customWidth="1"/>
    <col min="4061" max="4062" width="3.42578125" customWidth="1"/>
    <col min="4063" max="4063" width="11.42578125" customWidth="1"/>
    <col min="4064" max="4064" width="21.42578125" customWidth="1"/>
    <col min="4065" max="4305" width="11.42578125" customWidth="1"/>
    <col min="4306" max="4307" width="2.7109375" customWidth="1"/>
    <col min="4312" max="4312" width="2.7109375" customWidth="1"/>
    <col min="4313" max="4313" width="48.28515625" customWidth="1"/>
    <col min="4314" max="4314" width="34.28515625" customWidth="1"/>
    <col min="4315" max="4315" width="24.28515625" customWidth="1"/>
    <col min="4316" max="4316" width="16.5703125" customWidth="1"/>
    <col min="4317" max="4318" width="3.42578125" customWidth="1"/>
    <col min="4319" max="4319" width="11.42578125" customWidth="1"/>
    <col min="4320" max="4320" width="21.42578125" customWidth="1"/>
    <col min="4321" max="4561" width="11.42578125" customWidth="1"/>
    <col min="4562" max="4563" width="2.7109375" customWidth="1"/>
    <col min="4568" max="4568" width="2.7109375" customWidth="1"/>
    <col min="4569" max="4569" width="48.28515625" customWidth="1"/>
    <col min="4570" max="4570" width="34.28515625" customWidth="1"/>
    <col min="4571" max="4571" width="24.28515625" customWidth="1"/>
    <col min="4572" max="4572" width="16.5703125" customWidth="1"/>
    <col min="4573" max="4574" width="3.42578125" customWidth="1"/>
    <col min="4575" max="4575" width="11.42578125" customWidth="1"/>
    <col min="4576" max="4576" width="21.42578125" customWidth="1"/>
    <col min="4577" max="4817" width="11.42578125" customWidth="1"/>
    <col min="4818" max="4819" width="2.7109375" customWidth="1"/>
    <col min="4824" max="4824" width="2.7109375" customWidth="1"/>
    <col min="4825" max="4825" width="48.28515625" customWidth="1"/>
    <col min="4826" max="4826" width="34.28515625" customWidth="1"/>
    <col min="4827" max="4827" width="24.28515625" customWidth="1"/>
    <col min="4828" max="4828" width="16.5703125" customWidth="1"/>
    <col min="4829" max="4830" width="3.42578125" customWidth="1"/>
    <col min="4831" max="4831" width="11.42578125" customWidth="1"/>
    <col min="4832" max="4832" width="21.42578125" customWidth="1"/>
    <col min="4833" max="5073" width="11.42578125" customWidth="1"/>
    <col min="5074" max="5075" width="2.7109375" customWidth="1"/>
    <col min="5080" max="5080" width="2.7109375" customWidth="1"/>
    <col min="5081" max="5081" width="48.28515625" customWidth="1"/>
    <col min="5082" max="5082" width="34.28515625" customWidth="1"/>
    <col min="5083" max="5083" width="24.28515625" customWidth="1"/>
    <col min="5084" max="5084" width="16.5703125" customWidth="1"/>
    <col min="5085" max="5086" width="3.42578125" customWidth="1"/>
    <col min="5087" max="5087" width="11.42578125" customWidth="1"/>
    <col min="5088" max="5088" width="21.42578125" customWidth="1"/>
    <col min="5089" max="5329" width="11.42578125" customWidth="1"/>
    <col min="5330" max="5331" width="2.7109375" customWidth="1"/>
    <col min="5336" max="5336" width="2.7109375" customWidth="1"/>
    <col min="5337" max="5337" width="48.28515625" customWidth="1"/>
    <col min="5338" max="5338" width="34.28515625" customWidth="1"/>
    <col min="5339" max="5339" width="24.28515625" customWidth="1"/>
    <col min="5340" max="5340" width="16.5703125" customWidth="1"/>
    <col min="5341" max="5342" width="3.42578125" customWidth="1"/>
    <col min="5343" max="5343" width="11.42578125" customWidth="1"/>
    <col min="5344" max="5344" width="21.42578125" customWidth="1"/>
    <col min="5345" max="5585" width="11.42578125" customWidth="1"/>
    <col min="5586" max="5587" width="2.7109375" customWidth="1"/>
    <col min="5592" max="5592" width="2.7109375" customWidth="1"/>
    <col min="5593" max="5593" width="48.28515625" customWidth="1"/>
    <col min="5594" max="5594" width="34.28515625" customWidth="1"/>
    <col min="5595" max="5595" width="24.28515625" customWidth="1"/>
    <col min="5596" max="5596" width="16.5703125" customWidth="1"/>
    <col min="5597" max="5598" width="3.42578125" customWidth="1"/>
    <col min="5599" max="5599" width="11.42578125" customWidth="1"/>
    <col min="5600" max="5600" width="21.42578125" customWidth="1"/>
    <col min="5601" max="5841" width="11.42578125" customWidth="1"/>
    <col min="5842" max="5843" width="2.7109375" customWidth="1"/>
    <col min="5848" max="5848" width="2.7109375" customWidth="1"/>
    <col min="5849" max="5849" width="48.28515625" customWidth="1"/>
    <col min="5850" max="5850" width="34.28515625" customWidth="1"/>
    <col min="5851" max="5851" width="24.28515625" customWidth="1"/>
    <col min="5852" max="5852" width="16.5703125" customWidth="1"/>
    <col min="5853" max="5854" width="3.42578125" customWidth="1"/>
    <col min="5855" max="5855" width="11.42578125" customWidth="1"/>
    <col min="5856" max="5856" width="21.42578125" customWidth="1"/>
    <col min="5857" max="6097" width="11.42578125" customWidth="1"/>
    <col min="6098" max="6099" width="2.7109375" customWidth="1"/>
    <col min="6104" max="6104" width="2.7109375" customWidth="1"/>
    <col min="6105" max="6105" width="48.28515625" customWidth="1"/>
    <col min="6106" max="6106" width="34.28515625" customWidth="1"/>
    <col min="6107" max="6107" width="24.28515625" customWidth="1"/>
    <col min="6108" max="6108" width="16.5703125" customWidth="1"/>
    <col min="6109" max="6110" width="3.42578125" customWidth="1"/>
    <col min="6111" max="6111" width="11.42578125" customWidth="1"/>
    <col min="6112" max="6112" width="21.42578125" customWidth="1"/>
    <col min="6113" max="6353" width="11.42578125" customWidth="1"/>
    <col min="6354" max="6355" width="2.7109375" customWidth="1"/>
    <col min="6360" max="6360" width="2.7109375" customWidth="1"/>
    <col min="6361" max="6361" width="48.28515625" customWidth="1"/>
    <col min="6362" max="6362" width="34.28515625" customWidth="1"/>
    <col min="6363" max="6363" width="24.28515625" customWidth="1"/>
    <col min="6364" max="6364" width="16.5703125" customWidth="1"/>
    <col min="6365" max="6366" width="3.42578125" customWidth="1"/>
    <col min="6367" max="6367" width="11.42578125" customWidth="1"/>
    <col min="6368" max="6368" width="21.42578125" customWidth="1"/>
    <col min="6369" max="6609" width="11.42578125" customWidth="1"/>
    <col min="6610" max="6611" width="2.7109375" customWidth="1"/>
    <col min="6616" max="6616" width="2.7109375" customWidth="1"/>
    <col min="6617" max="6617" width="48.28515625" customWidth="1"/>
    <col min="6618" max="6618" width="34.28515625" customWidth="1"/>
    <col min="6619" max="6619" width="24.28515625" customWidth="1"/>
    <col min="6620" max="6620" width="16.5703125" customWidth="1"/>
    <col min="6621" max="6622" width="3.42578125" customWidth="1"/>
    <col min="6623" max="6623" width="11.42578125" customWidth="1"/>
    <col min="6624" max="6624" width="21.42578125" customWidth="1"/>
    <col min="6625" max="6865" width="11.42578125" customWidth="1"/>
    <col min="6866" max="6867" width="2.7109375" customWidth="1"/>
    <col min="6872" max="6872" width="2.7109375" customWidth="1"/>
    <col min="6873" max="6873" width="48.28515625" customWidth="1"/>
    <col min="6874" max="6874" width="34.28515625" customWidth="1"/>
    <col min="6875" max="6875" width="24.28515625" customWidth="1"/>
    <col min="6876" max="6876" width="16.5703125" customWidth="1"/>
    <col min="6877" max="6878" width="3.42578125" customWidth="1"/>
    <col min="6879" max="6879" width="11.42578125" customWidth="1"/>
    <col min="6880" max="6880" width="21.42578125" customWidth="1"/>
    <col min="6881" max="7121" width="11.42578125" customWidth="1"/>
    <col min="7122" max="7123" width="2.7109375" customWidth="1"/>
    <col min="7128" max="7128" width="2.7109375" customWidth="1"/>
    <col min="7129" max="7129" width="48.28515625" customWidth="1"/>
    <col min="7130" max="7130" width="34.28515625" customWidth="1"/>
    <col min="7131" max="7131" width="24.28515625" customWidth="1"/>
    <col min="7132" max="7132" width="16.5703125" customWidth="1"/>
    <col min="7133" max="7134" width="3.42578125" customWidth="1"/>
    <col min="7135" max="7135" width="11.42578125" customWidth="1"/>
    <col min="7136" max="7136" width="21.42578125" customWidth="1"/>
    <col min="7137" max="7377" width="11.42578125" customWidth="1"/>
    <col min="7378" max="7379" width="2.7109375" customWidth="1"/>
    <col min="7384" max="7384" width="2.7109375" customWidth="1"/>
    <col min="7385" max="7385" width="48.28515625" customWidth="1"/>
    <col min="7386" max="7386" width="34.28515625" customWidth="1"/>
    <col min="7387" max="7387" width="24.28515625" customWidth="1"/>
    <col min="7388" max="7388" width="16.5703125" customWidth="1"/>
    <col min="7389" max="7390" width="3.42578125" customWidth="1"/>
    <col min="7391" max="7391" width="11.42578125" customWidth="1"/>
    <col min="7392" max="7392" width="21.42578125" customWidth="1"/>
    <col min="7393" max="7633" width="11.42578125" customWidth="1"/>
    <col min="7634" max="7635" width="2.7109375" customWidth="1"/>
    <col min="7640" max="7640" width="2.7109375" customWidth="1"/>
    <col min="7641" max="7641" width="48.28515625" customWidth="1"/>
    <col min="7642" max="7642" width="34.28515625" customWidth="1"/>
    <col min="7643" max="7643" width="24.28515625" customWidth="1"/>
    <col min="7644" max="7644" width="16.5703125" customWidth="1"/>
    <col min="7645" max="7646" width="3.42578125" customWidth="1"/>
    <col min="7647" max="7647" width="11.42578125" customWidth="1"/>
    <col min="7648" max="7648" width="21.42578125" customWidth="1"/>
    <col min="7649" max="7889" width="11.42578125" customWidth="1"/>
    <col min="7890" max="7891" width="2.7109375" customWidth="1"/>
    <col min="7896" max="7896" width="2.7109375" customWidth="1"/>
    <col min="7897" max="7897" width="48.28515625" customWidth="1"/>
    <col min="7898" max="7898" width="34.28515625" customWidth="1"/>
    <col min="7899" max="7899" width="24.28515625" customWidth="1"/>
    <col min="7900" max="7900" width="16.5703125" customWidth="1"/>
    <col min="7901" max="7902" width="3.42578125" customWidth="1"/>
    <col min="7903" max="7903" width="11.42578125" customWidth="1"/>
    <col min="7904" max="7904" width="21.42578125" customWidth="1"/>
    <col min="7905" max="8145" width="11.42578125" customWidth="1"/>
    <col min="8146" max="8147" width="2.7109375" customWidth="1"/>
    <col min="8152" max="8152" width="2.7109375" customWidth="1"/>
    <col min="8153" max="8153" width="48.28515625" customWidth="1"/>
    <col min="8154" max="8154" width="34.28515625" customWidth="1"/>
    <col min="8155" max="8155" width="24.28515625" customWidth="1"/>
    <col min="8156" max="8156" width="16.5703125" customWidth="1"/>
    <col min="8157" max="8158" width="3.42578125" customWidth="1"/>
    <col min="8159" max="8159" width="11.42578125" customWidth="1"/>
    <col min="8160" max="8160" width="21.42578125" customWidth="1"/>
    <col min="8161" max="8401" width="11.42578125" customWidth="1"/>
    <col min="8402" max="8403" width="2.7109375" customWidth="1"/>
    <col min="8408" max="8408" width="2.7109375" customWidth="1"/>
    <col min="8409" max="8409" width="48.28515625" customWidth="1"/>
    <col min="8410" max="8410" width="34.28515625" customWidth="1"/>
    <col min="8411" max="8411" width="24.28515625" customWidth="1"/>
    <col min="8412" max="8412" width="16.5703125" customWidth="1"/>
    <col min="8413" max="8414" width="3.42578125" customWidth="1"/>
    <col min="8415" max="8415" width="11.42578125" customWidth="1"/>
    <col min="8416" max="8416" width="21.42578125" customWidth="1"/>
    <col min="8417" max="8657" width="11.42578125" customWidth="1"/>
    <col min="8658" max="8659" width="2.7109375" customWidth="1"/>
    <col min="8664" max="8664" width="2.7109375" customWidth="1"/>
    <col min="8665" max="8665" width="48.28515625" customWidth="1"/>
    <col min="8666" max="8666" width="34.28515625" customWidth="1"/>
    <col min="8667" max="8667" width="24.28515625" customWidth="1"/>
    <col min="8668" max="8668" width="16.5703125" customWidth="1"/>
    <col min="8669" max="8670" width="3.42578125" customWidth="1"/>
    <col min="8671" max="8671" width="11.42578125" customWidth="1"/>
    <col min="8672" max="8672" width="21.42578125" customWidth="1"/>
    <col min="8673" max="8913" width="11.42578125" customWidth="1"/>
    <col min="8914" max="8915" width="2.7109375" customWidth="1"/>
    <col min="8920" max="8920" width="2.7109375" customWidth="1"/>
    <col min="8921" max="8921" width="48.28515625" customWidth="1"/>
    <col min="8922" max="8922" width="34.28515625" customWidth="1"/>
    <col min="8923" max="8923" width="24.28515625" customWidth="1"/>
    <col min="8924" max="8924" width="16.5703125" customWidth="1"/>
    <col min="8925" max="8926" width="3.42578125" customWidth="1"/>
    <col min="8927" max="8927" width="11.42578125" customWidth="1"/>
    <col min="8928" max="8928" width="21.42578125" customWidth="1"/>
    <col min="8929" max="9169" width="11.42578125" customWidth="1"/>
    <col min="9170" max="9171" width="2.7109375" customWidth="1"/>
    <col min="9176" max="9176" width="2.7109375" customWidth="1"/>
    <col min="9177" max="9177" width="48.28515625" customWidth="1"/>
    <col min="9178" max="9178" width="34.28515625" customWidth="1"/>
    <col min="9179" max="9179" width="24.28515625" customWidth="1"/>
    <col min="9180" max="9180" width="16.5703125" customWidth="1"/>
    <col min="9181" max="9182" width="3.42578125" customWidth="1"/>
    <col min="9183" max="9183" width="11.42578125" customWidth="1"/>
    <col min="9184" max="9184" width="21.42578125" customWidth="1"/>
    <col min="9185" max="9425" width="11.42578125" customWidth="1"/>
    <col min="9426" max="9427" width="2.7109375" customWidth="1"/>
    <col min="9432" max="9432" width="2.7109375" customWidth="1"/>
    <col min="9433" max="9433" width="48.28515625" customWidth="1"/>
    <col min="9434" max="9434" width="34.28515625" customWidth="1"/>
    <col min="9435" max="9435" width="24.28515625" customWidth="1"/>
    <col min="9436" max="9436" width="16.5703125" customWidth="1"/>
    <col min="9437" max="9438" width="3.42578125" customWidth="1"/>
    <col min="9439" max="9439" width="11.42578125" customWidth="1"/>
    <col min="9440" max="9440" width="21.42578125" customWidth="1"/>
    <col min="9441" max="9681" width="11.42578125" customWidth="1"/>
    <col min="9682" max="9683" width="2.7109375" customWidth="1"/>
    <col min="9688" max="9688" width="2.7109375" customWidth="1"/>
    <col min="9689" max="9689" width="48.28515625" customWidth="1"/>
    <col min="9690" max="9690" width="34.28515625" customWidth="1"/>
    <col min="9691" max="9691" width="24.28515625" customWidth="1"/>
    <col min="9692" max="9692" width="16.5703125" customWidth="1"/>
    <col min="9693" max="9694" width="3.42578125" customWidth="1"/>
    <col min="9695" max="9695" width="11.42578125" customWidth="1"/>
    <col min="9696" max="9696" width="21.42578125" customWidth="1"/>
    <col min="9697" max="9937" width="11.42578125" customWidth="1"/>
    <col min="9938" max="9939" width="2.7109375" customWidth="1"/>
    <col min="9944" max="9944" width="2.7109375" customWidth="1"/>
    <col min="9945" max="9945" width="48.28515625" customWidth="1"/>
    <col min="9946" max="9946" width="34.28515625" customWidth="1"/>
    <col min="9947" max="9947" width="24.28515625" customWidth="1"/>
    <col min="9948" max="9948" width="16.5703125" customWidth="1"/>
    <col min="9949" max="9950" width="3.42578125" customWidth="1"/>
    <col min="9951" max="9951" width="11.42578125" customWidth="1"/>
    <col min="9952" max="9952" width="21.42578125" customWidth="1"/>
    <col min="9953" max="10193" width="11.42578125" customWidth="1"/>
    <col min="10194" max="10195" width="2.7109375" customWidth="1"/>
    <col min="10200" max="10200" width="2.7109375" customWidth="1"/>
    <col min="10201" max="10201" width="48.28515625" customWidth="1"/>
    <col min="10202" max="10202" width="34.28515625" customWidth="1"/>
    <col min="10203" max="10203" width="24.28515625" customWidth="1"/>
    <col min="10204" max="10204" width="16.5703125" customWidth="1"/>
    <col min="10205" max="10206" width="3.42578125" customWidth="1"/>
    <col min="10207" max="10207" width="11.42578125" customWidth="1"/>
    <col min="10208" max="10208" width="21.42578125" customWidth="1"/>
    <col min="10209" max="10449" width="11.42578125" customWidth="1"/>
    <col min="10450" max="10451" width="2.7109375" customWidth="1"/>
    <col min="10456" max="10456" width="2.7109375" customWidth="1"/>
    <col min="10457" max="10457" width="48.28515625" customWidth="1"/>
    <col min="10458" max="10458" width="34.28515625" customWidth="1"/>
    <col min="10459" max="10459" width="24.28515625" customWidth="1"/>
    <col min="10460" max="10460" width="16.5703125" customWidth="1"/>
    <col min="10461" max="10462" width="3.42578125" customWidth="1"/>
    <col min="10463" max="10463" width="11.42578125" customWidth="1"/>
    <col min="10464" max="10464" width="21.42578125" customWidth="1"/>
    <col min="10465" max="10705" width="11.42578125" customWidth="1"/>
    <col min="10706" max="10707" width="2.7109375" customWidth="1"/>
    <col min="10712" max="10712" width="2.7109375" customWidth="1"/>
    <col min="10713" max="10713" width="48.28515625" customWidth="1"/>
    <col min="10714" max="10714" width="34.28515625" customWidth="1"/>
    <col min="10715" max="10715" width="24.28515625" customWidth="1"/>
    <col min="10716" max="10716" width="16.5703125" customWidth="1"/>
    <col min="10717" max="10718" width="3.42578125" customWidth="1"/>
    <col min="10719" max="10719" width="11.42578125" customWidth="1"/>
    <col min="10720" max="10720" width="21.42578125" customWidth="1"/>
    <col min="10721" max="10961" width="11.42578125" customWidth="1"/>
    <col min="10962" max="10963" width="2.7109375" customWidth="1"/>
    <col min="10968" max="10968" width="2.7109375" customWidth="1"/>
    <col min="10969" max="10969" width="48.28515625" customWidth="1"/>
    <col min="10970" max="10970" width="34.28515625" customWidth="1"/>
    <col min="10971" max="10971" width="24.28515625" customWidth="1"/>
    <col min="10972" max="10972" width="16.5703125" customWidth="1"/>
    <col min="10973" max="10974" width="3.42578125" customWidth="1"/>
    <col min="10975" max="10975" width="11.42578125" customWidth="1"/>
    <col min="10976" max="10976" width="21.42578125" customWidth="1"/>
    <col min="10977" max="11217" width="11.42578125" customWidth="1"/>
    <col min="11218" max="11219" width="2.7109375" customWidth="1"/>
    <col min="11224" max="11224" width="2.7109375" customWidth="1"/>
    <col min="11225" max="11225" width="48.28515625" customWidth="1"/>
    <col min="11226" max="11226" width="34.28515625" customWidth="1"/>
    <col min="11227" max="11227" width="24.28515625" customWidth="1"/>
    <col min="11228" max="11228" width="16.5703125" customWidth="1"/>
    <col min="11229" max="11230" width="3.42578125" customWidth="1"/>
    <col min="11231" max="11231" width="11.42578125" customWidth="1"/>
    <col min="11232" max="11232" width="21.42578125" customWidth="1"/>
    <col min="11233" max="11473" width="11.42578125" customWidth="1"/>
    <col min="11474" max="11475" width="2.7109375" customWidth="1"/>
    <col min="11480" max="11480" width="2.7109375" customWidth="1"/>
    <col min="11481" max="11481" width="48.28515625" customWidth="1"/>
    <col min="11482" max="11482" width="34.28515625" customWidth="1"/>
    <col min="11483" max="11483" width="24.28515625" customWidth="1"/>
    <col min="11484" max="11484" width="16.5703125" customWidth="1"/>
    <col min="11485" max="11486" width="3.42578125" customWidth="1"/>
    <col min="11487" max="11487" width="11.42578125" customWidth="1"/>
    <col min="11488" max="11488" width="21.42578125" customWidth="1"/>
    <col min="11489" max="11729" width="11.42578125" customWidth="1"/>
    <col min="11730" max="11731" width="2.7109375" customWidth="1"/>
    <col min="11736" max="11736" width="2.7109375" customWidth="1"/>
    <col min="11737" max="11737" width="48.28515625" customWidth="1"/>
    <col min="11738" max="11738" width="34.28515625" customWidth="1"/>
    <col min="11739" max="11739" width="24.28515625" customWidth="1"/>
    <col min="11740" max="11740" width="16.5703125" customWidth="1"/>
    <col min="11741" max="11742" width="3.42578125" customWidth="1"/>
    <col min="11743" max="11743" width="11.42578125" customWidth="1"/>
    <col min="11744" max="11744" width="21.42578125" customWidth="1"/>
    <col min="11745" max="11985" width="11.42578125" customWidth="1"/>
    <col min="11986" max="11987" width="2.7109375" customWidth="1"/>
    <col min="11992" max="11992" width="2.7109375" customWidth="1"/>
    <col min="11993" max="11993" width="48.28515625" customWidth="1"/>
    <col min="11994" max="11994" width="34.28515625" customWidth="1"/>
    <col min="11995" max="11995" width="24.28515625" customWidth="1"/>
    <col min="11996" max="11996" width="16.5703125" customWidth="1"/>
    <col min="11997" max="11998" width="3.42578125" customWidth="1"/>
    <col min="11999" max="11999" width="11.42578125" customWidth="1"/>
    <col min="12000" max="12000" width="21.42578125" customWidth="1"/>
    <col min="12001" max="12241" width="11.42578125" customWidth="1"/>
    <col min="12242" max="12243" width="2.7109375" customWidth="1"/>
    <col min="12248" max="12248" width="2.7109375" customWidth="1"/>
    <col min="12249" max="12249" width="48.28515625" customWidth="1"/>
    <col min="12250" max="12250" width="34.28515625" customWidth="1"/>
    <col min="12251" max="12251" width="24.28515625" customWidth="1"/>
    <col min="12252" max="12252" width="16.5703125" customWidth="1"/>
    <col min="12253" max="12254" width="3.42578125" customWidth="1"/>
    <col min="12255" max="12255" width="11.42578125" customWidth="1"/>
    <col min="12256" max="12256" width="21.42578125" customWidth="1"/>
    <col min="12257" max="12497" width="11.42578125" customWidth="1"/>
    <col min="12498" max="12499" width="2.7109375" customWidth="1"/>
    <col min="12504" max="12504" width="2.7109375" customWidth="1"/>
    <col min="12505" max="12505" width="48.28515625" customWidth="1"/>
    <col min="12506" max="12506" width="34.28515625" customWidth="1"/>
    <col min="12507" max="12507" width="24.28515625" customWidth="1"/>
    <col min="12508" max="12508" width="16.5703125" customWidth="1"/>
    <col min="12509" max="12510" width="3.42578125" customWidth="1"/>
    <col min="12511" max="12511" width="11.42578125" customWidth="1"/>
    <col min="12512" max="12512" width="21.42578125" customWidth="1"/>
    <col min="12513" max="12753" width="11.42578125" customWidth="1"/>
    <col min="12754" max="12755" width="2.7109375" customWidth="1"/>
    <col min="12760" max="12760" width="2.7109375" customWidth="1"/>
    <col min="12761" max="12761" width="48.28515625" customWidth="1"/>
    <col min="12762" max="12762" width="34.28515625" customWidth="1"/>
    <col min="12763" max="12763" width="24.28515625" customWidth="1"/>
    <col min="12764" max="12764" width="16.5703125" customWidth="1"/>
    <col min="12765" max="12766" width="3.42578125" customWidth="1"/>
    <col min="12767" max="12767" width="11.42578125" customWidth="1"/>
    <col min="12768" max="12768" width="21.42578125" customWidth="1"/>
    <col min="12769" max="13009" width="11.42578125" customWidth="1"/>
    <col min="13010" max="13011" width="2.7109375" customWidth="1"/>
    <col min="13016" max="13016" width="2.7109375" customWidth="1"/>
    <col min="13017" max="13017" width="48.28515625" customWidth="1"/>
    <col min="13018" max="13018" width="34.28515625" customWidth="1"/>
    <col min="13019" max="13019" width="24.28515625" customWidth="1"/>
    <col min="13020" max="13020" width="16.5703125" customWidth="1"/>
    <col min="13021" max="13022" width="3.42578125" customWidth="1"/>
    <col min="13023" max="13023" width="11.42578125" customWidth="1"/>
    <col min="13024" max="13024" width="21.42578125" customWidth="1"/>
    <col min="13025" max="13265" width="11.42578125" customWidth="1"/>
    <col min="13266" max="13267" width="2.7109375" customWidth="1"/>
    <col min="13272" max="13272" width="2.7109375" customWidth="1"/>
    <col min="13273" max="13273" width="48.28515625" customWidth="1"/>
    <col min="13274" max="13274" width="34.28515625" customWidth="1"/>
    <col min="13275" max="13275" width="24.28515625" customWidth="1"/>
    <col min="13276" max="13276" width="16.5703125" customWidth="1"/>
    <col min="13277" max="13278" width="3.42578125" customWidth="1"/>
    <col min="13279" max="13279" width="11.42578125" customWidth="1"/>
    <col min="13280" max="13280" width="21.42578125" customWidth="1"/>
    <col min="13281" max="13521" width="11.42578125" customWidth="1"/>
    <col min="13522" max="13523" width="2.7109375" customWidth="1"/>
    <col min="13528" max="13528" width="2.7109375" customWidth="1"/>
    <col min="13529" max="13529" width="48.28515625" customWidth="1"/>
    <col min="13530" max="13530" width="34.28515625" customWidth="1"/>
    <col min="13531" max="13531" width="24.28515625" customWidth="1"/>
    <col min="13532" max="13532" width="16.5703125" customWidth="1"/>
    <col min="13533" max="13534" width="3.42578125" customWidth="1"/>
    <col min="13535" max="13535" width="11.42578125" customWidth="1"/>
    <col min="13536" max="13536" width="21.42578125" customWidth="1"/>
    <col min="13537" max="13777" width="11.42578125" customWidth="1"/>
    <col min="13778" max="13779" width="2.7109375" customWidth="1"/>
    <col min="13784" max="13784" width="2.7109375" customWidth="1"/>
    <col min="13785" max="13785" width="48.28515625" customWidth="1"/>
    <col min="13786" max="13786" width="34.28515625" customWidth="1"/>
    <col min="13787" max="13787" width="24.28515625" customWidth="1"/>
    <col min="13788" max="13788" width="16.5703125" customWidth="1"/>
    <col min="13789" max="13790" width="3.42578125" customWidth="1"/>
    <col min="13791" max="13791" width="11.42578125" customWidth="1"/>
    <col min="13792" max="13792" width="21.42578125" customWidth="1"/>
    <col min="13793" max="14033" width="11.42578125" customWidth="1"/>
    <col min="14034" max="14035" width="2.7109375" customWidth="1"/>
    <col min="14040" max="14040" width="2.7109375" customWidth="1"/>
    <col min="14041" max="14041" width="48.28515625" customWidth="1"/>
    <col min="14042" max="14042" width="34.28515625" customWidth="1"/>
    <col min="14043" max="14043" width="24.28515625" customWidth="1"/>
    <col min="14044" max="14044" width="16.5703125" customWidth="1"/>
    <col min="14045" max="14046" width="3.42578125" customWidth="1"/>
    <col min="14047" max="14047" width="11.42578125" customWidth="1"/>
    <col min="14048" max="14048" width="21.42578125" customWidth="1"/>
    <col min="14049" max="14289" width="11.42578125" customWidth="1"/>
    <col min="14290" max="14291" width="2.7109375" customWidth="1"/>
    <col min="14296" max="14296" width="2.7109375" customWidth="1"/>
    <col min="14297" max="14297" width="48.28515625" customWidth="1"/>
    <col min="14298" max="14298" width="34.28515625" customWidth="1"/>
    <col min="14299" max="14299" width="24.28515625" customWidth="1"/>
    <col min="14300" max="14300" width="16.5703125" customWidth="1"/>
    <col min="14301" max="14302" width="3.42578125" customWidth="1"/>
    <col min="14303" max="14303" width="11.42578125" customWidth="1"/>
    <col min="14304" max="14304" width="21.42578125" customWidth="1"/>
    <col min="14305" max="14545" width="11.42578125" customWidth="1"/>
    <col min="14546" max="14547" width="2.7109375" customWidth="1"/>
    <col min="14552" max="14552" width="2.7109375" customWidth="1"/>
    <col min="14553" max="14553" width="48.28515625" customWidth="1"/>
    <col min="14554" max="14554" width="34.28515625" customWidth="1"/>
    <col min="14555" max="14555" width="24.28515625" customWidth="1"/>
    <col min="14556" max="14556" width="16.5703125" customWidth="1"/>
    <col min="14557" max="14558" width="3.42578125" customWidth="1"/>
    <col min="14559" max="14559" width="11.42578125" customWidth="1"/>
    <col min="14560" max="14560" width="21.42578125" customWidth="1"/>
    <col min="14561" max="14801" width="11.42578125" customWidth="1"/>
    <col min="14802" max="14803" width="2.7109375" customWidth="1"/>
    <col min="14808" max="14808" width="2.7109375" customWidth="1"/>
    <col min="14809" max="14809" width="48.28515625" customWidth="1"/>
    <col min="14810" max="14810" width="34.28515625" customWidth="1"/>
    <col min="14811" max="14811" width="24.28515625" customWidth="1"/>
    <col min="14812" max="14812" width="16.5703125" customWidth="1"/>
    <col min="14813" max="14814" width="3.42578125" customWidth="1"/>
    <col min="14815" max="14815" width="11.42578125" customWidth="1"/>
    <col min="14816" max="14816" width="21.42578125" customWidth="1"/>
    <col min="14817" max="15057" width="11.42578125" customWidth="1"/>
    <col min="15058" max="15059" width="2.7109375" customWidth="1"/>
    <col min="15064" max="15064" width="2.7109375" customWidth="1"/>
    <col min="15065" max="15065" width="48.28515625" customWidth="1"/>
    <col min="15066" max="15066" width="34.28515625" customWidth="1"/>
    <col min="15067" max="15067" width="24.28515625" customWidth="1"/>
    <col min="15068" max="15068" width="16.5703125" customWidth="1"/>
    <col min="15069" max="15070" width="3.42578125" customWidth="1"/>
    <col min="15071" max="15071" width="11.42578125" customWidth="1"/>
    <col min="15072" max="15072" width="21.42578125" customWidth="1"/>
    <col min="15073" max="15313" width="11.42578125" customWidth="1"/>
    <col min="15314" max="15315" width="2.7109375" customWidth="1"/>
    <col min="15320" max="15320" width="2.7109375" customWidth="1"/>
    <col min="15321" max="15321" width="48.28515625" customWidth="1"/>
    <col min="15322" max="15322" width="34.28515625" customWidth="1"/>
    <col min="15323" max="15323" width="24.28515625" customWidth="1"/>
    <col min="15324" max="15324" width="16.5703125" customWidth="1"/>
    <col min="15325" max="15326" width="3.42578125" customWidth="1"/>
    <col min="15327" max="15327" width="11.42578125" customWidth="1"/>
    <col min="15328" max="15328" width="21.42578125" customWidth="1"/>
    <col min="15329" max="15569" width="11.42578125" customWidth="1"/>
    <col min="15570" max="15571" width="2.7109375" customWidth="1"/>
    <col min="15576" max="15576" width="2.7109375" customWidth="1"/>
    <col min="15577" max="15577" width="48.28515625" customWidth="1"/>
    <col min="15578" max="15578" width="34.28515625" customWidth="1"/>
    <col min="15579" max="15579" width="24.28515625" customWidth="1"/>
    <col min="15580" max="15580" width="16.5703125" customWidth="1"/>
    <col min="15581" max="15582" width="3.42578125" customWidth="1"/>
    <col min="15583" max="15583" width="11.42578125" customWidth="1"/>
    <col min="15584" max="15584" width="21.42578125" customWidth="1"/>
    <col min="15585" max="15825" width="11.42578125" customWidth="1"/>
    <col min="15826" max="15827" width="2.7109375" customWidth="1"/>
    <col min="15832" max="15832" width="2.7109375" customWidth="1"/>
    <col min="15833" max="15833" width="48.28515625" customWidth="1"/>
    <col min="15834" max="15834" width="34.28515625" customWidth="1"/>
    <col min="15835" max="15835" width="24.28515625" customWidth="1"/>
    <col min="15836" max="15836" width="16.5703125" customWidth="1"/>
    <col min="15837" max="15838" width="3.42578125" customWidth="1"/>
    <col min="15839" max="15839" width="11.42578125" customWidth="1"/>
    <col min="15840" max="15840" width="21.42578125" customWidth="1"/>
    <col min="15841" max="16081" width="11.42578125" customWidth="1"/>
    <col min="16082" max="16083" width="2.7109375" customWidth="1"/>
    <col min="16088" max="16088" width="2.7109375" customWidth="1"/>
    <col min="16089" max="16089" width="48.28515625" customWidth="1"/>
    <col min="16090" max="16090" width="34.28515625" customWidth="1"/>
    <col min="16091" max="16091" width="24.28515625" customWidth="1"/>
    <col min="16092" max="16092" width="16.5703125" customWidth="1"/>
    <col min="16093" max="16094" width="3.42578125" customWidth="1"/>
    <col min="16095" max="16095" width="11.42578125" customWidth="1"/>
    <col min="16096" max="16096" width="21.42578125" customWidth="1"/>
    <col min="16097" max="16337" width="11.42578125" customWidth="1"/>
    <col min="16338" max="16339" width="2.7109375" customWidth="1"/>
  </cols>
  <sheetData>
    <row r="1" spans="1:7" ht="15.75" thickBot="1">
      <c r="D1" s="513"/>
    </row>
    <row r="2" spans="1:7" ht="22.5" customHeight="1">
      <c r="A2" s="7"/>
      <c r="B2" s="304" t="s">
        <v>486</v>
      </c>
      <c r="C2" s="305"/>
      <c r="D2" s="396" t="s">
        <v>375</v>
      </c>
      <c r="E2" s="306" t="s">
        <v>375</v>
      </c>
      <c r="F2" s="306" t="s">
        <v>375</v>
      </c>
      <c r="G2" s="307" t="s">
        <v>375</v>
      </c>
    </row>
    <row r="3" spans="1:7" ht="22.5" customHeight="1">
      <c r="A3" s="7"/>
      <c r="B3" s="308"/>
      <c r="C3" s="276"/>
      <c r="D3" s="397" t="s">
        <v>449</v>
      </c>
      <c r="E3" s="277" t="s">
        <v>457</v>
      </c>
      <c r="F3" s="277" t="s">
        <v>459</v>
      </c>
      <c r="G3" s="309" t="s">
        <v>376</v>
      </c>
    </row>
    <row r="4" spans="1:7" ht="22.5" customHeight="1" thickBot="1">
      <c r="A4" s="7"/>
      <c r="B4" s="308"/>
      <c r="C4" s="276"/>
      <c r="D4" s="397" t="s">
        <v>450</v>
      </c>
      <c r="E4" s="277" t="s">
        <v>456</v>
      </c>
      <c r="F4" s="277" t="s">
        <v>458</v>
      </c>
      <c r="G4" s="309"/>
    </row>
    <row r="5" spans="1:7">
      <c r="A5" s="7"/>
      <c r="B5" s="279" t="s">
        <v>377</v>
      </c>
      <c r="C5" s="181" t="s">
        <v>4</v>
      </c>
      <c r="D5" s="398">
        <f>SUM(D6:D8)</f>
        <v>12800000</v>
      </c>
      <c r="E5" s="181">
        <f>SUM(E6:E8)</f>
        <v>0</v>
      </c>
      <c r="F5" s="70">
        <f>SUM(F6:F8)</f>
        <v>0</v>
      </c>
      <c r="G5" s="382">
        <f>SUM(G6:G8)</f>
        <v>12800000</v>
      </c>
    </row>
    <row r="6" spans="1:7">
      <c r="A6" s="7"/>
      <c r="B6" s="280" t="s">
        <v>487</v>
      </c>
      <c r="C6" s="20" t="s">
        <v>2</v>
      </c>
      <c r="D6" s="399">
        <f>'BALANCE 2022 '!K33</f>
        <v>12800000</v>
      </c>
      <c r="E6" s="162"/>
      <c r="F6" s="376"/>
      <c r="G6" s="383">
        <f>+D6-E6</f>
        <v>12800000</v>
      </c>
    </row>
    <row r="7" spans="1:7">
      <c r="A7" s="7"/>
      <c r="B7" s="280" t="s">
        <v>488</v>
      </c>
      <c r="C7" s="20" t="s">
        <v>2</v>
      </c>
      <c r="D7" s="399"/>
      <c r="E7" s="162"/>
      <c r="F7" s="376"/>
      <c r="G7" s="383">
        <f>+D7-E7</f>
        <v>0</v>
      </c>
    </row>
    <row r="8" spans="1:7" ht="15.75" thickBot="1">
      <c r="A8" s="7"/>
      <c r="B8" s="281" t="s">
        <v>489</v>
      </c>
      <c r="C8" s="23" t="s">
        <v>2</v>
      </c>
      <c r="D8" s="400"/>
      <c r="E8" s="354"/>
      <c r="F8" s="377"/>
      <c r="G8" s="384">
        <f>+F8</f>
        <v>0</v>
      </c>
    </row>
    <row r="9" spans="1:7">
      <c r="A9" s="7"/>
      <c r="B9" s="310" t="s">
        <v>297</v>
      </c>
      <c r="C9" s="51" t="s">
        <v>2</v>
      </c>
      <c r="D9" s="401"/>
      <c r="E9" s="355"/>
      <c r="F9" s="378"/>
      <c r="G9" s="385"/>
    </row>
    <row r="10" spans="1:7">
      <c r="A10" s="7"/>
      <c r="B10" s="289" t="s">
        <v>298</v>
      </c>
      <c r="C10" s="20" t="s">
        <v>2</v>
      </c>
      <c r="D10" s="399">
        <f>+'BALANCE 2022 '!K38</f>
        <v>0</v>
      </c>
      <c r="E10" s="288"/>
      <c r="F10" s="379"/>
      <c r="G10" s="386">
        <f>+D10</f>
        <v>0</v>
      </c>
    </row>
    <row r="11" spans="1:7" ht="15" customHeight="1" thickBot="1">
      <c r="A11" s="7"/>
      <c r="B11" s="290" t="s">
        <v>299</v>
      </c>
      <c r="C11" s="50" t="s">
        <v>2</v>
      </c>
      <c r="D11" s="399"/>
      <c r="E11" s="356"/>
      <c r="F11" s="376">
        <v>0</v>
      </c>
      <c r="G11" s="387">
        <f>+F11</f>
        <v>0</v>
      </c>
    </row>
    <row r="12" spans="1:7" ht="15" customHeight="1">
      <c r="A12" s="7"/>
      <c r="B12" s="282" t="s">
        <v>300</v>
      </c>
      <c r="C12" s="181" t="s">
        <v>4</v>
      </c>
      <c r="D12" s="398">
        <f>SUM(D13:D14)</f>
        <v>0</v>
      </c>
      <c r="E12" s="181">
        <f t="shared" ref="E12:G12" si="0">SUM(E13:E14)</f>
        <v>0</v>
      </c>
      <c r="F12" s="70">
        <f t="shared" si="0"/>
        <v>0</v>
      </c>
      <c r="G12" s="382">
        <f t="shared" si="0"/>
        <v>0</v>
      </c>
    </row>
    <row r="13" spans="1:7" ht="15" customHeight="1">
      <c r="A13" s="7"/>
      <c r="B13" s="280" t="s">
        <v>490</v>
      </c>
      <c r="C13" s="20" t="s">
        <v>2</v>
      </c>
      <c r="D13" s="399"/>
      <c r="E13" s="162"/>
      <c r="F13" s="376"/>
      <c r="G13" s="386">
        <f>+D13</f>
        <v>0</v>
      </c>
    </row>
    <row r="14" spans="1:7" ht="15" customHeight="1" thickBot="1">
      <c r="A14" s="7"/>
      <c r="B14" s="281" t="s">
        <v>491</v>
      </c>
      <c r="C14" s="23" t="s">
        <v>2</v>
      </c>
      <c r="D14" s="400"/>
      <c r="E14" s="354"/>
      <c r="F14" s="377"/>
      <c r="G14" s="388"/>
    </row>
    <row r="15" spans="1:7">
      <c r="A15" s="7"/>
      <c r="B15" s="279" t="s">
        <v>46</v>
      </c>
      <c r="C15" s="283" t="s">
        <v>4</v>
      </c>
      <c r="D15" s="398">
        <f>SUM(D16:D26)</f>
        <v>1072</v>
      </c>
      <c r="E15" s="181">
        <f t="shared" ref="E15:F15" si="1">SUM(E16:E26)</f>
        <v>0</v>
      </c>
      <c r="F15" s="70">
        <f t="shared" si="1"/>
        <v>0</v>
      </c>
      <c r="G15" s="382">
        <f>SUM(G16:G26)</f>
        <v>1072</v>
      </c>
    </row>
    <row r="16" spans="1:7">
      <c r="A16" s="7"/>
      <c r="B16" s="311" t="s">
        <v>378</v>
      </c>
      <c r="C16" s="20" t="s">
        <v>2</v>
      </c>
      <c r="D16" s="402"/>
      <c r="E16" s="51"/>
      <c r="F16" s="375"/>
      <c r="G16" s="389"/>
    </row>
    <row r="17" spans="1:7">
      <c r="A17" s="7"/>
      <c r="B17" s="311" t="s">
        <v>482</v>
      </c>
      <c r="C17" s="20" t="s">
        <v>2</v>
      </c>
      <c r="D17" s="402">
        <f>+'BALANCE 2022 '!K39</f>
        <v>0</v>
      </c>
      <c r="E17" s="51"/>
      <c r="F17" s="162"/>
      <c r="G17" s="389">
        <f>+D17</f>
        <v>0</v>
      </c>
    </row>
    <row r="18" spans="1:7">
      <c r="A18" s="7"/>
      <c r="B18" s="284" t="s">
        <v>451</v>
      </c>
      <c r="C18" s="20" t="s">
        <v>2</v>
      </c>
      <c r="D18" s="402">
        <f>+'BALANCE 2022 '!K35+'BALANCE 2022 '!K40</f>
        <v>0</v>
      </c>
      <c r="E18" s="162"/>
      <c r="F18" s="162"/>
      <c r="G18" s="390"/>
    </row>
    <row r="19" spans="1:7">
      <c r="A19" s="7"/>
      <c r="B19" s="297" t="s">
        <v>379</v>
      </c>
      <c r="C19" s="20" t="s">
        <v>2</v>
      </c>
      <c r="D19" s="402">
        <f>+'BALANCE 2022 '!K34</f>
        <v>1072</v>
      </c>
      <c r="E19" s="162"/>
      <c r="F19" s="162"/>
      <c r="G19" s="390">
        <f>+D19</f>
        <v>1072</v>
      </c>
    </row>
    <row r="20" spans="1:7" ht="15" customHeight="1">
      <c r="A20" s="7"/>
      <c r="B20" s="284" t="s">
        <v>393</v>
      </c>
      <c r="C20" s="20" t="s">
        <v>2</v>
      </c>
      <c r="D20" s="402"/>
      <c r="E20" s="162"/>
      <c r="F20" s="162"/>
      <c r="G20" s="391"/>
    </row>
    <row r="21" spans="1:7" ht="15" customHeight="1">
      <c r="A21" s="7"/>
      <c r="B21" s="284" t="s">
        <v>394</v>
      </c>
      <c r="C21" s="20" t="s">
        <v>2</v>
      </c>
      <c r="D21" s="402"/>
      <c r="E21" s="162"/>
      <c r="F21" s="162"/>
      <c r="G21" s="391"/>
    </row>
    <row r="22" spans="1:7" ht="15" customHeight="1">
      <c r="A22" s="7"/>
      <c r="B22" s="284" t="s">
        <v>395</v>
      </c>
      <c r="C22" s="20" t="s">
        <v>2</v>
      </c>
      <c r="D22" s="402"/>
      <c r="E22" s="162"/>
      <c r="F22" s="162"/>
      <c r="G22" s="391"/>
    </row>
    <row r="23" spans="1:7" ht="15" customHeight="1">
      <c r="A23" s="7"/>
      <c r="B23" s="284" t="s">
        <v>380</v>
      </c>
      <c r="C23" s="20" t="s">
        <v>2</v>
      </c>
      <c r="D23" s="403"/>
      <c r="E23" s="288"/>
      <c r="F23" s="288"/>
      <c r="G23" s="391"/>
    </row>
    <row r="24" spans="1:7" ht="15" customHeight="1">
      <c r="A24" s="7"/>
      <c r="B24" s="284" t="s">
        <v>397</v>
      </c>
      <c r="C24" s="20" t="s">
        <v>2</v>
      </c>
      <c r="D24" s="404"/>
      <c r="E24" s="163"/>
      <c r="F24" s="163"/>
      <c r="G24" s="392"/>
    </row>
    <row r="25" spans="1:7" ht="15" customHeight="1">
      <c r="A25" s="7"/>
      <c r="B25" s="284" t="s">
        <v>398</v>
      </c>
      <c r="C25" s="20" t="s">
        <v>2</v>
      </c>
      <c r="D25" s="404"/>
      <c r="E25" s="163"/>
      <c r="F25" s="163"/>
      <c r="G25" s="392"/>
    </row>
    <row r="26" spans="1:7" ht="15" customHeight="1" thickBot="1">
      <c r="A26" s="7"/>
      <c r="B26" s="285" t="s">
        <v>399</v>
      </c>
      <c r="C26" s="23" t="s">
        <v>2</v>
      </c>
      <c r="D26" s="405"/>
      <c r="E26" s="357"/>
      <c r="F26" s="380"/>
      <c r="G26" s="388"/>
    </row>
    <row r="27" spans="1:7" ht="15" customHeight="1">
      <c r="A27" s="7"/>
      <c r="B27" s="291" t="s">
        <v>301</v>
      </c>
      <c r="C27" s="51" t="s">
        <v>2</v>
      </c>
      <c r="D27" s="401"/>
      <c r="E27" s="355"/>
      <c r="F27" s="378"/>
      <c r="G27" s="385"/>
    </row>
    <row r="28" spans="1:7" ht="15.75" customHeight="1" thickBot="1">
      <c r="A28" s="7"/>
      <c r="B28" s="292" t="s">
        <v>302</v>
      </c>
      <c r="C28" s="23" t="s">
        <v>2</v>
      </c>
      <c r="D28" s="406"/>
      <c r="E28" s="354"/>
      <c r="F28" s="381"/>
      <c r="G28" s="388"/>
    </row>
    <row r="29" spans="1:7" ht="15.75" thickBot="1">
      <c r="A29" s="7"/>
      <c r="B29" s="287" t="s">
        <v>303</v>
      </c>
      <c r="C29" s="60" t="s">
        <v>4</v>
      </c>
      <c r="D29" s="407">
        <f>+D5+D9+D10+D11+D12+D15+D27+D28</f>
        <v>12801072</v>
      </c>
      <c r="E29" s="60">
        <f>+E5+E9+E10+E11+E12+E15+E27+E28</f>
        <v>0</v>
      </c>
      <c r="F29" s="60">
        <f>+F5+F9+F10+F11+F12+F15+F27+F28</f>
        <v>0</v>
      </c>
      <c r="G29" s="300">
        <f>+G5+G9+G10+G11+G12+G15+G27+G28</f>
        <v>12801072</v>
      </c>
    </row>
    <row r="30" spans="1:7" ht="15" customHeight="1">
      <c r="A30" s="7"/>
      <c r="B30" s="282" t="s">
        <v>381</v>
      </c>
      <c r="C30" s="294" t="s">
        <v>129</v>
      </c>
      <c r="D30" s="402"/>
      <c r="E30" s="162"/>
      <c r="F30" s="162"/>
      <c r="G30" s="360">
        <f>+F30</f>
        <v>0</v>
      </c>
    </row>
    <row r="31" spans="1:7" ht="15" customHeight="1">
      <c r="A31" s="7"/>
      <c r="B31" s="295" t="s">
        <v>383</v>
      </c>
      <c r="C31" s="278" t="s">
        <v>129</v>
      </c>
      <c r="D31" s="402"/>
      <c r="E31" s="162"/>
      <c r="F31" s="162"/>
      <c r="G31" s="353">
        <f>+F31</f>
        <v>0</v>
      </c>
    </row>
    <row r="32" spans="1:7" ht="15" customHeight="1">
      <c r="A32" s="7"/>
      <c r="B32" s="295" t="s">
        <v>307</v>
      </c>
      <c r="C32" s="278" t="s">
        <v>129</v>
      </c>
      <c r="D32" s="402"/>
      <c r="E32" s="162"/>
      <c r="F32" s="162"/>
      <c r="G32" s="319"/>
    </row>
    <row r="33" spans="1:10" ht="15" customHeight="1">
      <c r="A33" s="7"/>
      <c r="B33" s="295" t="s">
        <v>384</v>
      </c>
      <c r="C33" s="278" t="s">
        <v>129</v>
      </c>
      <c r="D33" s="402">
        <f>+'BALANCE 2022 '!J41</f>
        <v>623318</v>
      </c>
      <c r="E33" s="162"/>
      <c r="F33" s="374">
        <v>0</v>
      </c>
      <c r="G33" s="353">
        <f>+D33</f>
        <v>623318</v>
      </c>
    </row>
    <row r="34" spans="1:10" ht="15" customHeight="1">
      <c r="A34" s="7"/>
      <c r="B34" s="295" t="s">
        <v>385</v>
      </c>
      <c r="C34" s="278" t="s">
        <v>129</v>
      </c>
      <c r="D34" s="402"/>
      <c r="E34" s="162"/>
      <c r="F34" s="162"/>
      <c r="G34" s="319"/>
    </row>
    <row r="35" spans="1:10">
      <c r="A35" s="7"/>
      <c r="B35" s="295" t="s">
        <v>386</v>
      </c>
      <c r="C35" s="278" t="s">
        <v>129</v>
      </c>
      <c r="D35" s="402">
        <f>SUM('BALANCE 2022 '!J42:J43)</f>
        <v>0</v>
      </c>
      <c r="E35" s="162">
        <f>+'BALANCE 2022 '!I25</f>
        <v>0</v>
      </c>
      <c r="F35" s="393"/>
      <c r="G35" s="353">
        <f>+F35+D35-E35</f>
        <v>0</v>
      </c>
    </row>
    <row r="36" spans="1:10">
      <c r="A36" s="7"/>
      <c r="B36" s="295" t="s">
        <v>382</v>
      </c>
      <c r="C36" s="278" t="s">
        <v>129</v>
      </c>
      <c r="D36" s="402">
        <f>+'BALANCE 2022 '!J44</f>
        <v>800908</v>
      </c>
      <c r="E36" s="162">
        <f>+'BALANCE 2022 '!I28</f>
        <v>4869</v>
      </c>
      <c r="F36" s="393">
        <v>4014</v>
      </c>
      <c r="G36" s="353">
        <f>+D36-E36+F36</f>
        <v>800053</v>
      </c>
    </row>
    <row r="37" spans="1:10">
      <c r="A37" s="7"/>
      <c r="B37" s="295" t="s">
        <v>388</v>
      </c>
      <c r="C37" s="278" t="s">
        <v>129</v>
      </c>
      <c r="D37" s="402"/>
      <c r="E37" s="162"/>
      <c r="F37" s="162"/>
      <c r="G37" s="353">
        <f>+F37</f>
        <v>0</v>
      </c>
    </row>
    <row r="38" spans="1:10">
      <c r="A38" s="7"/>
      <c r="B38" s="295" t="s">
        <v>389</v>
      </c>
      <c r="C38" s="278" t="s">
        <v>129</v>
      </c>
      <c r="D38" s="402"/>
      <c r="E38" s="162"/>
      <c r="F38" s="162"/>
      <c r="G38" s="353">
        <f>+F38</f>
        <v>0</v>
      </c>
    </row>
    <row r="39" spans="1:10">
      <c r="A39" s="7"/>
      <c r="B39" s="295" t="s">
        <v>390</v>
      </c>
      <c r="C39" s="278" t="s">
        <v>129</v>
      </c>
      <c r="D39" s="404"/>
      <c r="E39" s="162"/>
      <c r="F39" s="162"/>
      <c r="G39" s="319"/>
    </row>
    <row r="40" spans="1:10">
      <c r="A40" s="7"/>
      <c r="B40" s="296" t="s">
        <v>387</v>
      </c>
      <c r="C40" s="278" t="s">
        <v>129</v>
      </c>
      <c r="D40" s="404"/>
      <c r="E40" s="162"/>
      <c r="F40" s="162"/>
      <c r="G40" s="319"/>
    </row>
    <row r="41" spans="1:10" ht="15" customHeight="1">
      <c r="A41" s="7"/>
      <c r="B41" s="296" t="s">
        <v>316</v>
      </c>
      <c r="C41" s="278" t="s">
        <v>129</v>
      </c>
      <c r="D41" s="402"/>
      <c r="E41" s="162"/>
      <c r="F41" s="162"/>
      <c r="G41" s="319"/>
    </row>
    <row r="42" spans="1:10" ht="15" customHeight="1">
      <c r="A42" s="7"/>
      <c r="B42" s="296" t="s">
        <v>317</v>
      </c>
      <c r="C42" s="278" t="s">
        <v>129</v>
      </c>
      <c r="D42" s="402"/>
      <c r="E42" s="162"/>
      <c r="F42" s="162"/>
      <c r="G42" s="319"/>
    </row>
    <row r="43" spans="1:10" ht="15" customHeight="1">
      <c r="A43" s="7"/>
      <c r="B43" s="296" t="s">
        <v>318</v>
      </c>
      <c r="C43" s="278" t="s">
        <v>129</v>
      </c>
      <c r="D43" s="402"/>
      <c r="E43" s="162"/>
      <c r="F43" s="162"/>
      <c r="G43" s="319"/>
    </row>
    <row r="44" spans="1:10" ht="15" customHeight="1">
      <c r="A44" s="7"/>
      <c r="B44" s="296" t="s">
        <v>319</v>
      </c>
      <c r="C44" s="278" t="s">
        <v>129</v>
      </c>
      <c r="D44" s="402"/>
      <c r="E44" s="162"/>
      <c r="F44" s="162"/>
      <c r="G44" s="319"/>
    </row>
    <row r="45" spans="1:10">
      <c r="A45" s="7"/>
      <c r="B45" s="313" t="s">
        <v>391</v>
      </c>
      <c r="C45" s="278" t="s">
        <v>129</v>
      </c>
      <c r="D45" s="402">
        <f>+'BALANCE 2022 '!J45</f>
        <v>0</v>
      </c>
      <c r="E45" s="162"/>
      <c r="F45" s="162"/>
      <c r="G45" s="353">
        <f>+D45</f>
        <v>0</v>
      </c>
    </row>
    <row r="46" spans="1:10">
      <c r="A46" s="7"/>
      <c r="B46" s="313" t="s">
        <v>392</v>
      </c>
      <c r="C46" s="278" t="s">
        <v>129</v>
      </c>
      <c r="D46" s="402">
        <f>+'BALANCE 2022 '!J47</f>
        <v>0</v>
      </c>
      <c r="E46" s="162"/>
      <c r="F46" s="162"/>
      <c r="G46" s="353">
        <f>+D46</f>
        <v>0</v>
      </c>
    </row>
    <row r="47" spans="1:10" ht="15" customHeight="1">
      <c r="A47" s="7"/>
      <c r="B47" s="313" t="s">
        <v>404</v>
      </c>
      <c r="C47" s="278" t="s">
        <v>129</v>
      </c>
      <c r="D47" s="402"/>
      <c r="E47" s="162"/>
      <c r="F47" s="162"/>
      <c r="G47" s="353">
        <f t="shared" ref="G47:G49" si="2">+F47</f>
        <v>0</v>
      </c>
    </row>
    <row r="48" spans="1:10" ht="15" customHeight="1">
      <c r="A48" s="7"/>
      <c r="B48" s="313" t="s">
        <v>405</v>
      </c>
      <c r="C48" s="278" t="s">
        <v>129</v>
      </c>
      <c r="D48" s="402">
        <f>+'BALANCE 2022 '!J49+'BALANCE 2022 '!J48</f>
        <v>905370</v>
      </c>
      <c r="E48" s="162"/>
      <c r="F48" s="162"/>
      <c r="G48" s="353">
        <f>+D48</f>
        <v>905370</v>
      </c>
      <c r="J48" s="4">
        <f>+'BALANCE 2022 '!J52</f>
        <v>9956209</v>
      </c>
    </row>
    <row r="49" spans="1:10" ht="15" customHeight="1">
      <c r="A49" s="7"/>
      <c r="B49" s="296" t="s">
        <v>322</v>
      </c>
      <c r="C49" s="278" t="s">
        <v>129</v>
      </c>
      <c r="D49" s="402"/>
      <c r="E49" s="162"/>
      <c r="F49" s="162">
        <v>0</v>
      </c>
      <c r="G49" s="353">
        <f t="shared" si="2"/>
        <v>0</v>
      </c>
      <c r="J49" s="4">
        <f>+G48</f>
        <v>905370</v>
      </c>
    </row>
    <row r="50" spans="1:10">
      <c r="A50" s="7"/>
      <c r="B50" s="296" t="s">
        <v>452</v>
      </c>
      <c r="C50" s="278" t="s">
        <v>129</v>
      </c>
      <c r="D50" s="402">
        <f>+'BALANCE 2022 '!J46</f>
        <v>515267</v>
      </c>
      <c r="E50" s="162">
        <f>+'BALANCE 2022 '!I23/1.19</f>
        <v>0</v>
      </c>
      <c r="F50" s="393"/>
      <c r="G50" s="353">
        <f>+F50+D50-E50</f>
        <v>515267</v>
      </c>
      <c r="J50" s="4">
        <f>+E36</f>
        <v>4869</v>
      </c>
    </row>
    <row r="51" spans="1:10" ht="15" customHeight="1">
      <c r="A51" s="7"/>
      <c r="B51" s="296" t="s">
        <v>324</v>
      </c>
      <c r="C51" s="278" t="s">
        <v>129</v>
      </c>
      <c r="D51" s="402"/>
      <c r="E51" s="162"/>
      <c r="F51" s="162"/>
      <c r="G51" s="319"/>
      <c r="J51" s="4">
        <f>-F36</f>
        <v>-4014</v>
      </c>
    </row>
    <row r="52" spans="1:10">
      <c r="A52" s="7"/>
      <c r="B52" s="296" t="s">
        <v>325</v>
      </c>
      <c r="C52" s="278" t="s">
        <v>129</v>
      </c>
      <c r="D52" s="402"/>
      <c r="E52" s="162"/>
      <c r="F52" s="162"/>
      <c r="G52" s="353"/>
      <c r="J52" s="4">
        <f>SUM(J48:J51)</f>
        <v>10862434</v>
      </c>
    </row>
    <row r="53" spans="1:10" ht="16.5" customHeight="1">
      <c r="A53" s="7"/>
      <c r="B53" s="295" t="s">
        <v>327</v>
      </c>
      <c r="C53" s="278" t="s">
        <v>129</v>
      </c>
      <c r="D53" s="402"/>
      <c r="E53" s="162"/>
      <c r="F53" s="162"/>
      <c r="G53" s="319"/>
    </row>
    <row r="54" spans="1:10">
      <c r="A54" s="7"/>
      <c r="B54" s="295" t="s">
        <v>47</v>
      </c>
      <c r="C54" s="278" t="s">
        <v>129</v>
      </c>
      <c r="D54" s="402"/>
      <c r="E54" s="162"/>
      <c r="F54" s="162"/>
      <c r="G54" s="319"/>
    </row>
    <row r="55" spans="1:10">
      <c r="A55" s="7"/>
      <c r="B55" s="295" t="s">
        <v>453</v>
      </c>
      <c r="C55" s="64"/>
      <c r="D55" s="402"/>
      <c r="E55" s="162"/>
      <c r="F55" s="162"/>
      <c r="G55" s="319"/>
    </row>
    <row r="56" spans="1:10" ht="15" customHeight="1">
      <c r="A56" s="7"/>
      <c r="B56" s="284" t="s">
        <v>454</v>
      </c>
      <c r="C56" s="278" t="s">
        <v>129</v>
      </c>
      <c r="D56" s="402">
        <f>+'BALANCE 2022 '!J50</f>
        <v>0</v>
      </c>
      <c r="E56" s="162"/>
      <c r="F56" s="162"/>
      <c r="G56" s="319"/>
    </row>
    <row r="57" spans="1:10" ht="15" customHeight="1">
      <c r="A57" s="7"/>
      <c r="B57" s="284" t="s">
        <v>474</v>
      </c>
      <c r="C57" s="278" t="s">
        <v>129</v>
      </c>
      <c r="D57" s="402"/>
      <c r="E57" s="162"/>
      <c r="F57" s="162"/>
      <c r="G57" s="361">
        <f>D57</f>
        <v>0</v>
      </c>
    </row>
    <row r="58" spans="1:10" ht="15" customHeight="1">
      <c r="A58" s="7"/>
      <c r="B58" s="284" t="s">
        <v>396</v>
      </c>
      <c r="C58" s="278" t="s">
        <v>129</v>
      </c>
      <c r="D58" s="402"/>
      <c r="E58" s="162"/>
      <c r="F58" s="162"/>
      <c r="G58" s="361"/>
    </row>
    <row r="59" spans="1:10" ht="15" customHeight="1">
      <c r="A59" s="7"/>
      <c r="B59" s="284" t="s">
        <v>396</v>
      </c>
      <c r="C59" s="278" t="s">
        <v>129</v>
      </c>
      <c r="D59" s="402"/>
      <c r="E59" s="162"/>
      <c r="F59" s="162"/>
      <c r="G59" s="320"/>
    </row>
    <row r="60" spans="1:10" ht="15" customHeight="1">
      <c r="A60" s="7"/>
      <c r="B60" s="284" t="s">
        <v>396</v>
      </c>
      <c r="C60" s="278" t="s">
        <v>129</v>
      </c>
      <c r="D60" s="402"/>
      <c r="E60" s="162"/>
      <c r="F60" s="162"/>
      <c r="G60" s="320"/>
    </row>
    <row r="61" spans="1:10" ht="15" customHeight="1" thickBot="1">
      <c r="A61" s="7"/>
      <c r="B61" s="297" t="s">
        <v>396</v>
      </c>
      <c r="C61" s="298" t="s">
        <v>129</v>
      </c>
      <c r="D61" s="402"/>
      <c r="E61" s="162"/>
      <c r="F61" s="162"/>
      <c r="G61" s="320"/>
    </row>
    <row r="62" spans="1:10" ht="15.75" thickBot="1">
      <c r="A62" s="7"/>
      <c r="B62" s="314" t="s">
        <v>328</v>
      </c>
      <c r="C62" s="315" t="s">
        <v>4</v>
      </c>
      <c r="D62" s="408">
        <f>SUM(D30:D61)</f>
        <v>2844863</v>
      </c>
      <c r="E62" s="315">
        <f>SUM(E30:E61)</f>
        <v>4869</v>
      </c>
      <c r="F62" s="316">
        <f>SUM(F30:F61)</f>
        <v>4014</v>
      </c>
      <c r="G62" s="362">
        <f>SUM(G30:G61)</f>
        <v>2844008</v>
      </c>
      <c r="I62" s="345"/>
    </row>
    <row r="63" spans="1:10" ht="15.75" thickBot="1">
      <c r="A63" s="7"/>
      <c r="B63" s="314" t="s">
        <v>455</v>
      </c>
      <c r="C63" s="315" t="s">
        <v>4</v>
      </c>
      <c r="D63" s="408">
        <f>+D29-D62</f>
        <v>9956209</v>
      </c>
      <c r="E63" s="346"/>
      <c r="F63" s="346"/>
      <c r="G63" s="363"/>
      <c r="I63" s="345"/>
    </row>
    <row r="64" spans="1:10" ht="45.75" customHeight="1" thickBot="1">
      <c r="A64" s="7"/>
      <c r="B64" s="317" t="s">
        <v>329</v>
      </c>
      <c r="C64" s="318" t="s">
        <v>2</v>
      </c>
      <c r="D64" s="407"/>
      <c r="E64" s="346"/>
      <c r="F64" s="346"/>
      <c r="G64" s="362">
        <f>+G47+G48</f>
        <v>905370</v>
      </c>
      <c r="I64" s="4"/>
    </row>
    <row r="65" spans="1:18" ht="41.25" customHeight="1" thickBot="1">
      <c r="A65" s="7"/>
      <c r="B65" s="302" t="s">
        <v>372</v>
      </c>
      <c r="C65" s="53" t="s">
        <v>4</v>
      </c>
      <c r="D65" s="409"/>
      <c r="E65" s="347"/>
      <c r="F65" s="347"/>
      <c r="G65" s="362">
        <f>+G29-G62+G64</f>
        <v>10862434</v>
      </c>
      <c r="I65" s="345"/>
    </row>
    <row r="66" spans="1:18" ht="36" customHeight="1" thickBot="1">
      <c r="A66" s="7"/>
      <c r="B66" s="302" t="s">
        <v>373</v>
      </c>
      <c r="C66" s="303"/>
      <c r="D66" s="410"/>
      <c r="E66" s="358"/>
      <c r="F66" s="358"/>
      <c r="G66" s="362"/>
    </row>
    <row r="67" spans="1:18" ht="15.75" thickBot="1">
      <c r="A67" s="7"/>
      <c r="B67" s="291" t="s">
        <v>62</v>
      </c>
      <c r="C67" s="286" t="s">
        <v>129</v>
      </c>
      <c r="D67" s="411"/>
      <c r="E67" s="348"/>
      <c r="F67" s="348"/>
      <c r="G67" s="362">
        <f>+R83</f>
        <v>1478532</v>
      </c>
      <c r="I67" s="524">
        <f>G65*50%</f>
        <v>5431217</v>
      </c>
    </row>
    <row r="68" spans="1:18" ht="15.75" customHeight="1" thickBot="1">
      <c r="A68" s="7"/>
      <c r="B68" s="290" t="s">
        <v>48</v>
      </c>
      <c r="C68" s="298" t="s">
        <v>129</v>
      </c>
      <c r="D68" s="412"/>
      <c r="E68" s="349"/>
      <c r="F68" s="349"/>
      <c r="G68" s="362"/>
    </row>
    <row r="69" spans="1:18" ht="36.75" customHeight="1" thickBot="1">
      <c r="A69" s="7"/>
      <c r="B69" s="299" t="s">
        <v>331</v>
      </c>
      <c r="C69" s="60" t="s">
        <v>4</v>
      </c>
      <c r="D69" s="407"/>
      <c r="E69" s="346"/>
      <c r="F69" s="346"/>
      <c r="G69" s="362">
        <f>+G65-G67-G68</f>
        <v>9383902</v>
      </c>
      <c r="P69" t="s">
        <v>1203</v>
      </c>
    </row>
    <row r="70" spans="1:18" ht="15.75" customHeight="1" thickBot="1">
      <c r="A70" s="6"/>
      <c r="B70" s="301"/>
      <c r="C70" s="324"/>
      <c r="D70" s="413"/>
      <c r="E70" s="350"/>
      <c r="F70" s="350"/>
      <c r="G70" s="362"/>
      <c r="P70" s="4">
        <v>2022</v>
      </c>
      <c r="R70" s="4">
        <f>+'BALANCE 2022 '!K33</f>
        <v>12800000</v>
      </c>
    </row>
    <row r="71" spans="1:18" ht="15.75" thickBot="1">
      <c r="B71" s="321" t="s">
        <v>374</v>
      </c>
      <c r="C71" s="322"/>
      <c r="D71" s="414"/>
      <c r="E71" s="359"/>
      <c r="F71" s="359"/>
      <c r="G71" s="362"/>
      <c r="K71" s="4">
        <v>3556586</v>
      </c>
      <c r="P71" s="4">
        <v>2021</v>
      </c>
      <c r="R71" s="4">
        <v>23000000</v>
      </c>
    </row>
    <row r="72" spans="1:18" ht="15.75" thickBot="1">
      <c r="B72" s="295" t="s">
        <v>50</v>
      </c>
      <c r="C72" s="20" t="s">
        <v>2</v>
      </c>
      <c r="D72" s="415"/>
      <c r="E72" s="351"/>
      <c r="F72" s="351"/>
      <c r="G72" s="362"/>
      <c r="P72" s="4"/>
      <c r="R72" s="4">
        <f>+R70+R71</f>
        <v>35800000</v>
      </c>
    </row>
    <row r="73" spans="1:18" ht="30.75" thickBot="1">
      <c r="B73" s="290" t="s">
        <v>51</v>
      </c>
      <c r="C73" s="50" t="s">
        <v>2</v>
      </c>
      <c r="D73" s="416"/>
      <c r="E73" s="352"/>
      <c r="F73" s="352"/>
      <c r="G73" s="362"/>
      <c r="R73" s="4">
        <f>+R72/2</f>
        <v>17900000</v>
      </c>
    </row>
    <row r="74" spans="1:18" ht="15.75" thickBot="1">
      <c r="B74" s="299" t="s">
        <v>52</v>
      </c>
      <c r="C74" s="60" t="s">
        <v>4</v>
      </c>
      <c r="D74" s="407"/>
      <c r="E74" s="346"/>
      <c r="F74" s="346"/>
      <c r="G74" s="362"/>
      <c r="R74" s="4"/>
    </row>
    <row r="75" spans="1:18" ht="15.75" thickBot="1">
      <c r="D75" s="407"/>
      <c r="E75" s="346"/>
      <c r="F75" s="346"/>
    </row>
    <row r="76" spans="1:18" ht="15.75" thickBot="1">
      <c r="B76" s="321" t="s">
        <v>406</v>
      </c>
      <c r="C76" s="322"/>
      <c r="D76" s="407"/>
      <c r="E76" s="346"/>
      <c r="F76" s="346"/>
      <c r="G76" s="9"/>
    </row>
    <row r="77" spans="1:18" ht="15.75" thickBot="1">
      <c r="B77" s="313" t="s">
        <v>391</v>
      </c>
      <c r="C77" s="20" t="s">
        <v>2</v>
      </c>
      <c r="D77" s="407"/>
      <c r="E77" s="346"/>
      <c r="F77" s="346"/>
      <c r="G77" s="323">
        <f>+G45</f>
        <v>0</v>
      </c>
      <c r="K77" t="s">
        <v>1204</v>
      </c>
    </row>
    <row r="78" spans="1:18" ht="15.75" thickBot="1">
      <c r="B78" s="299" t="s">
        <v>407</v>
      </c>
      <c r="C78" s="60" t="s">
        <v>4</v>
      </c>
      <c r="D78" s="407"/>
      <c r="E78" s="346"/>
      <c r="F78" s="346"/>
      <c r="G78" s="293">
        <f t="shared" ref="G78" si="3">+G77</f>
        <v>0</v>
      </c>
    </row>
    <row r="79" spans="1:18">
      <c r="D79" s="513"/>
      <c r="K79" t="s">
        <v>1205</v>
      </c>
      <c r="R79" s="4">
        <f>+G65</f>
        <v>10862434</v>
      </c>
    </row>
    <row r="80" spans="1:18">
      <c r="D80" s="514"/>
      <c r="K80" t="s">
        <v>1206</v>
      </c>
      <c r="R80" s="345">
        <f>-'retiros o dividendos ejercicio'!B38</f>
        <v>-7000000</v>
      </c>
    </row>
    <row r="81" spans="4:18">
      <c r="D81" s="514"/>
      <c r="G81" s="365"/>
      <c r="K81" t="s">
        <v>1209</v>
      </c>
      <c r="R81" s="345">
        <f>-G64</f>
        <v>-905370</v>
      </c>
    </row>
    <row r="82" spans="4:18">
      <c r="D82" s="513"/>
      <c r="K82" t="s">
        <v>1207</v>
      </c>
      <c r="R82" s="4">
        <f>SUM(R79:R81)</f>
        <v>2957064</v>
      </c>
    </row>
    <row r="83" spans="4:18">
      <c r="D83" s="514"/>
      <c r="G83" s="365"/>
      <c r="K83" t="s">
        <v>1208</v>
      </c>
      <c r="R83" s="4">
        <f>+R82/2</f>
        <v>1478532</v>
      </c>
    </row>
    <row r="84" spans="4:18">
      <c r="D84" s="515"/>
    </row>
    <row r="85" spans="4:18">
      <c r="D85" s="513"/>
    </row>
    <row r="86" spans="4:18">
      <c r="D86" s="513"/>
    </row>
    <row r="87" spans="4:18">
      <c r="D87" s="513"/>
    </row>
    <row r="88" spans="4:18">
      <c r="D88" s="513"/>
    </row>
    <row r="89" spans="4:18">
      <c r="D89" s="513"/>
    </row>
    <row r="90" spans="4:18">
      <c r="D90" s="513"/>
    </row>
    <row r="91" spans="4:18">
      <c r="D91" s="513"/>
    </row>
    <row r="92" spans="4:18">
      <c r="D92" s="513"/>
    </row>
    <row r="93" spans="4:18">
      <c r="D93" s="513"/>
    </row>
    <row r="94" spans="4:18">
      <c r="D94" s="513"/>
    </row>
    <row r="95" spans="4:18">
      <c r="D95" s="513"/>
    </row>
    <row r="96" spans="4:18">
      <c r="D96" s="513"/>
    </row>
    <row r="97" spans="4:4">
      <c r="D97" s="513"/>
    </row>
    <row r="98" spans="4:4">
      <c r="D98" s="513"/>
    </row>
    <row r="99" spans="4:4">
      <c r="D99" s="513"/>
    </row>
    <row r="100" spans="4:4">
      <c r="D100" s="513"/>
    </row>
    <row r="101" spans="4:4">
      <c r="D101" s="513"/>
    </row>
    <row r="102" spans="4:4">
      <c r="D102" s="513"/>
    </row>
    <row r="103" spans="4:4">
      <c r="D103" s="513"/>
    </row>
    <row r="104" spans="4:4">
      <c r="D104" s="513"/>
    </row>
    <row r="105" spans="4:4">
      <c r="D105" s="513"/>
    </row>
    <row r="106" spans="4:4">
      <c r="D106" s="513"/>
    </row>
    <row r="107" spans="4:4">
      <c r="D107" s="513"/>
    </row>
    <row r="108" spans="4:4">
      <c r="D108" s="513"/>
    </row>
    <row r="109" spans="4:4">
      <c r="D109" s="513"/>
    </row>
    <row r="110" spans="4:4">
      <c r="D110" s="513"/>
    </row>
    <row r="111" spans="4:4">
      <c r="D111" s="513"/>
    </row>
    <row r="112" spans="4:4">
      <c r="D112" s="513"/>
    </row>
    <row r="113" spans="4:4">
      <c r="D113" s="513"/>
    </row>
  </sheetData>
  <pageMargins left="0.70866141732283472" right="0.70866141732283472" top="0.74803149606299213" bottom="0.74803149606299213" header="0.31496062992125984" footer="0.31496062992125984"/>
  <pageSetup scale="38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X30"/>
  <sheetViews>
    <sheetView showGridLines="0" topLeftCell="A7" zoomScaleNormal="100" workbookViewId="0">
      <selection activeCell="L17" sqref="L17:P17"/>
    </sheetView>
  </sheetViews>
  <sheetFormatPr baseColWidth="10" defaultColWidth="11.5703125" defaultRowHeight="15"/>
  <cols>
    <col min="1" max="1" width="1.85546875" style="18" customWidth="1"/>
    <col min="2" max="2" width="4.5703125" style="18" customWidth="1"/>
    <col min="3" max="3" width="8" style="18" customWidth="1"/>
    <col min="4" max="4" width="8.42578125" style="18" customWidth="1"/>
    <col min="5" max="7" width="4.5703125" style="18" customWidth="1"/>
    <col min="8" max="8" width="7.140625" style="18" customWidth="1"/>
    <col min="9" max="9" width="7.42578125" style="18" customWidth="1"/>
    <col min="10" max="10" width="7.85546875" style="18" customWidth="1"/>
    <col min="11" max="11" width="8.42578125" style="18" customWidth="1"/>
    <col min="12" max="12" width="4.5703125" style="18" customWidth="1"/>
    <col min="13" max="13" width="10.28515625" style="18" customWidth="1"/>
    <col min="14" max="14" width="7.42578125" style="18" customWidth="1"/>
    <col min="15" max="15" width="8.140625" style="18" customWidth="1"/>
    <col min="16" max="16" width="7.85546875" style="18" customWidth="1"/>
    <col min="17" max="17" width="4.5703125" style="203" customWidth="1"/>
    <col min="18" max="18" width="6" style="18" customWidth="1"/>
    <col min="19" max="19" width="9.140625" style="61" customWidth="1"/>
    <col min="20" max="20" width="7" style="18" customWidth="1"/>
    <col min="21" max="21" width="8.42578125" style="18" customWidth="1"/>
    <col min="22" max="22" width="9" style="18" customWidth="1"/>
    <col min="23" max="23" width="21" style="18" customWidth="1"/>
    <col min="24" max="25" width="4.5703125" style="18" customWidth="1"/>
    <col min="26" max="26" width="7.140625" style="18" customWidth="1"/>
    <col min="27" max="27" width="8.5703125" style="18" customWidth="1"/>
    <col min="28" max="31" width="4.5703125" style="18" customWidth="1"/>
    <col min="32" max="33" width="11.5703125" style="18"/>
    <col min="34" max="34" width="7.140625" style="18" customWidth="1"/>
    <col min="35" max="35" width="7.42578125" style="18" customWidth="1"/>
    <col min="36" max="36" width="6.5703125" style="18" customWidth="1"/>
    <col min="37" max="37" width="8.140625" style="18" customWidth="1"/>
    <col min="38" max="38" width="9.140625" style="18" customWidth="1"/>
    <col min="39" max="39" width="11.5703125" style="18"/>
    <col min="40" max="40" width="4.42578125" style="18" customWidth="1"/>
    <col min="41" max="41" width="4.85546875" style="18" customWidth="1"/>
    <col min="42" max="42" width="3.5703125" style="18" customWidth="1"/>
    <col min="43" max="43" width="4.42578125" style="18" customWidth="1"/>
    <col min="44" max="256" width="11.5703125" style="18"/>
    <col min="257" max="257" width="1.85546875" style="18" customWidth="1"/>
    <col min="258" max="258" width="4.5703125" style="18" customWidth="1"/>
    <col min="259" max="259" width="8" style="18" customWidth="1"/>
    <col min="260" max="260" width="8.42578125" style="18" customWidth="1"/>
    <col min="261" max="263" width="4.5703125" style="18" customWidth="1"/>
    <col min="264" max="264" width="7.140625" style="18" customWidth="1"/>
    <col min="265" max="265" width="7.42578125" style="18" customWidth="1"/>
    <col min="266" max="266" width="7.85546875" style="18" customWidth="1"/>
    <col min="267" max="267" width="8.42578125" style="18" customWidth="1"/>
    <col min="268" max="268" width="4.5703125" style="18" customWidth="1"/>
    <col min="269" max="269" width="7.85546875" style="18" customWidth="1"/>
    <col min="270" max="270" width="7.42578125" style="18" customWidth="1"/>
    <col min="271" max="271" width="8.140625" style="18" customWidth="1"/>
    <col min="272" max="272" width="7.85546875" style="18" customWidth="1"/>
    <col min="273" max="273" width="4.5703125" style="18" customWidth="1"/>
    <col min="274" max="274" width="6" style="18" customWidth="1"/>
    <col min="275" max="275" width="9.140625" style="18" customWidth="1"/>
    <col min="276" max="276" width="7" style="18" customWidth="1"/>
    <col min="277" max="277" width="8.42578125" style="18" customWidth="1"/>
    <col min="278" max="278" width="9" style="18" customWidth="1"/>
    <col min="279" max="281" width="4.5703125" style="18" customWidth="1"/>
    <col min="282" max="282" width="7.140625" style="18" customWidth="1"/>
    <col min="283" max="283" width="8.5703125" style="18" customWidth="1"/>
    <col min="284" max="287" width="4.5703125" style="18" customWidth="1"/>
    <col min="288" max="289" width="11.5703125" style="18"/>
    <col min="290" max="290" width="7.140625" style="18" customWidth="1"/>
    <col min="291" max="291" width="7.42578125" style="18" customWidth="1"/>
    <col min="292" max="292" width="6.5703125" style="18" customWidth="1"/>
    <col min="293" max="293" width="8.140625" style="18" customWidth="1"/>
    <col min="294" max="294" width="9.140625" style="18" customWidth="1"/>
    <col min="295" max="295" width="11.5703125" style="18"/>
    <col min="296" max="296" width="4.42578125" style="18" customWidth="1"/>
    <col min="297" max="297" width="4.85546875" style="18" customWidth="1"/>
    <col min="298" max="298" width="3.5703125" style="18" customWidth="1"/>
    <col min="299" max="299" width="4.42578125" style="18" customWidth="1"/>
    <col min="300" max="512" width="11.5703125" style="18"/>
    <col min="513" max="513" width="1.85546875" style="18" customWidth="1"/>
    <col min="514" max="514" width="4.5703125" style="18" customWidth="1"/>
    <col min="515" max="515" width="8" style="18" customWidth="1"/>
    <col min="516" max="516" width="8.42578125" style="18" customWidth="1"/>
    <col min="517" max="519" width="4.5703125" style="18" customWidth="1"/>
    <col min="520" max="520" width="7.140625" style="18" customWidth="1"/>
    <col min="521" max="521" width="7.42578125" style="18" customWidth="1"/>
    <col min="522" max="522" width="7.85546875" style="18" customWidth="1"/>
    <col min="523" max="523" width="8.42578125" style="18" customWidth="1"/>
    <col min="524" max="524" width="4.5703125" style="18" customWidth="1"/>
    <col min="525" max="525" width="7.85546875" style="18" customWidth="1"/>
    <col min="526" max="526" width="7.42578125" style="18" customWidth="1"/>
    <col min="527" max="527" width="8.140625" style="18" customWidth="1"/>
    <col min="528" max="528" width="7.85546875" style="18" customWidth="1"/>
    <col min="529" max="529" width="4.5703125" style="18" customWidth="1"/>
    <col min="530" max="530" width="6" style="18" customWidth="1"/>
    <col min="531" max="531" width="9.140625" style="18" customWidth="1"/>
    <col min="532" max="532" width="7" style="18" customWidth="1"/>
    <col min="533" max="533" width="8.42578125" style="18" customWidth="1"/>
    <col min="534" max="534" width="9" style="18" customWidth="1"/>
    <col min="535" max="537" width="4.5703125" style="18" customWidth="1"/>
    <col min="538" max="538" width="7.140625" style="18" customWidth="1"/>
    <col min="539" max="539" width="8.5703125" style="18" customWidth="1"/>
    <col min="540" max="543" width="4.5703125" style="18" customWidth="1"/>
    <col min="544" max="545" width="11.5703125" style="18"/>
    <col min="546" max="546" width="7.140625" style="18" customWidth="1"/>
    <col min="547" max="547" width="7.42578125" style="18" customWidth="1"/>
    <col min="548" max="548" width="6.5703125" style="18" customWidth="1"/>
    <col min="549" max="549" width="8.140625" style="18" customWidth="1"/>
    <col min="550" max="550" width="9.140625" style="18" customWidth="1"/>
    <col min="551" max="551" width="11.5703125" style="18"/>
    <col min="552" max="552" width="4.42578125" style="18" customWidth="1"/>
    <col min="553" max="553" width="4.85546875" style="18" customWidth="1"/>
    <col min="554" max="554" width="3.5703125" style="18" customWidth="1"/>
    <col min="555" max="555" width="4.42578125" style="18" customWidth="1"/>
    <col min="556" max="768" width="11.5703125" style="18"/>
    <col min="769" max="769" width="1.85546875" style="18" customWidth="1"/>
    <col min="770" max="770" width="4.5703125" style="18" customWidth="1"/>
    <col min="771" max="771" width="8" style="18" customWidth="1"/>
    <col min="772" max="772" width="8.42578125" style="18" customWidth="1"/>
    <col min="773" max="775" width="4.5703125" style="18" customWidth="1"/>
    <col min="776" max="776" width="7.140625" style="18" customWidth="1"/>
    <col min="777" max="777" width="7.42578125" style="18" customWidth="1"/>
    <col min="778" max="778" width="7.85546875" style="18" customWidth="1"/>
    <col min="779" max="779" width="8.42578125" style="18" customWidth="1"/>
    <col min="780" max="780" width="4.5703125" style="18" customWidth="1"/>
    <col min="781" max="781" width="7.85546875" style="18" customWidth="1"/>
    <col min="782" max="782" width="7.42578125" style="18" customWidth="1"/>
    <col min="783" max="783" width="8.140625" style="18" customWidth="1"/>
    <col min="784" max="784" width="7.85546875" style="18" customWidth="1"/>
    <col min="785" max="785" width="4.5703125" style="18" customWidth="1"/>
    <col min="786" max="786" width="6" style="18" customWidth="1"/>
    <col min="787" max="787" width="9.140625" style="18" customWidth="1"/>
    <col min="788" max="788" width="7" style="18" customWidth="1"/>
    <col min="789" max="789" width="8.42578125" style="18" customWidth="1"/>
    <col min="790" max="790" width="9" style="18" customWidth="1"/>
    <col min="791" max="793" width="4.5703125" style="18" customWidth="1"/>
    <col min="794" max="794" width="7.140625" style="18" customWidth="1"/>
    <col min="795" max="795" width="8.5703125" style="18" customWidth="1"/>
    <col min="796" max="799" width="4.5703125" style="18" customWidth="1"/>
    <col min="800" max="801" width="11.5703125" style="18"/>
    <col min="802" max="802" width="7.140625" style="18" customWidth="1"/>
    <col min="803" max="803" width="7.42578125" style="18" customWidth="1"/>
    <col min="804" max="804" width="6.5703125" style="18" customWidth="1"/>
    <col min="805" max="805" width="8.140625" style="18" customWidth="1"/>
    <col min="806" max="806" width="9.140625" style="18" customWidth="1"/>
    <col min="807" max="807" width="11.5703125" style="18"/>
    <col min="808" max="808" width="4.42578125" style="18" customWidth="1"/>
    <col min="809" max="809" width="4.85546875" style="18" customWidth="1"/>
    <col min="810" max="810" width="3.5703125" style="18" customWidth="1"/>
    <col min="811" max="811" width="4.42578125" style="18" customWidth="1"/>
    <col min="812" max="1024" width="11.5703125" style="18"/>
    <col min="1025" max="1025" width="1.85546875" style="18" customWidth="1"/>
    <col min="1026" max="1026" width="4.5703125" style="18" customWidth="1"/>
    <col min="1027" max="1027" width="8" style="18" customWidth="1"/>
    <col min="1028" max="1028" width="8.42578125" style="18" customWidth="1"/>
    <col min="1029" max="1031" width="4.5703125" style="18" customWidth="1"/>
    <col min="1032" max="1032" width="7.140625" style="18" customWidth="1"/>
    <col min="1033" max="1033" width="7.42578125" style="18" customWidth="1"/>
    <col min="1034" max="1034" width="7.85546875" style="18" customWidth="1"/>
    <col min="1035" max="1035" width="8.42578125" style="18" customWidth="1"/>
    <col min="1036" max="1036" width="4.5703125" style="18" customWidth="1"/>
    <col min="1037" max="1037" width="7.85546875" style="18" customWidth="1"/>
    <col min="1038" max="1038" width="7.42578125" style="18" customWidth="1"/>
    <col min="1039" max="1039" width="8.140625" style="18" customWidth="1"/>
    <col min="1040" max="1040" width="7.85546875" style="18" customWidth="1"/>
    <col min="1041" max="1041" width="4.5703125" style="18" customWidth="1"/>
    <col min="1042" max="1042" width="6" style="18" customWidth="1"/>
    <col min="1043" max="1043" width="9.140625" style="18" customWidth="1"/>
    <col min="1044" max="1044" width="7" style="18" customWidth="1"/>
    <col min="1045" max="1045" width="8.42578125" style="18" customWidth="1"/>
    <col min="1046" max="1046" width="9" style="18" customWidth="1"/>
    <col min="1047" max="1049" width="4.5703125" style="18" customWidth="1"/>
    <col min="1050" max="1050" width="7.140625" style="18" customWidth="1"/>
    <col min="1051" max="1051" width="8.5703125" style="18" customWidth="1"/>
    <col min="1052" max="1055" width="4.5703125" style="18" customWidth="1"/>
    <col min="1056" max="1057" width="11.5703125" style="18"/>
    <col min="1058" max="1058" width="7.140625" style="18" customWidth="1"/>
    <col min="1059" max="1059" width="7.42578125" style="18" customWidth="1"/>
    <col min="1060" max="1060" width="6.5703125" style="18" customWidth="1"/>
    <col min="1061" max="1061" width="8.140625" style="18" customWidth="1"/>
    <col min="1062" max="1062" width="9.140625" style="18" customWidth="1"/>
    <col min="1063" max="1063" width="11.5703125" style="18"/>
    <col min="1064" max="1064" width="4.42578125" style="18" customWidth="1"/>
    <col min="1065" max="1065" width="4.85546875" style="18" customWidth="1"/>
    <col min="1066" max="1066" width="3.5703125" style="18" customWidth="1"/>
    <col min="1067" max="1067" width="4.42578125" style="18" customWidth="1"/>
    <col min="1068" max="1280" width="11.5703125" style="18"/>
    <col min="1281" max="1281" width="1.85546875" style="18" customWidth="1"/>
    <col min="1282" max="1282" width="4.5703125" style="18" customWidth="1"/>
    <col min="1283" max="1283" width="8" style="18" customWidth="1"/>
    <col min="1284" max="1284" width="8.42578125" style="18" customWidth="1"/>
    <col min="1285" max="1287" width="4.5703125" style="18" customWidth="1"/>
    <col min="1288" max="1288" width="7.140625" style="18" customWidth="1"/>
    <col min="1289" max="1289" width="7.42578125" style="18" customWidth="1"/>
    <col min="1290" max="1290" width="7.85546875" style="18" customWidth="1"/>
    <col min="1291" max="1291" width="8.42578125" style="18" customWidth="1"/>
    <col min="1292" max="1292" width="4.5703125" style="18" customWidth="1"/>
    <col min="1293" max="1293" width="7.85546875" style="18" customWidth="1"/>
    <col min="1294" max="1294" width="7.42578125" style="18" customWidth="1"/>
    <col min="1295" max="1295" width="8.140625" style="18" customWidth="1"/>
    <col min="1296" max="1296" width="7.85546875" style="18" customWidth="1"/>
    <col min="1297" max="1297" width="4.5703125" style="18" customWidth="1"/>
    <col min="1298" max="1298" width="6" style="18" customWidth="1"/>
    <col min="1299" max="1299" width="9.140625" style="18" customWidth="1"/>
    <col min="1300" max="1300" width="7" style="18" customWidth="1"/>
    <col min="1301" max="1301" width="8.42578125" style="18" customWidth="1"/>
    <col min="1302" max="1302" width="9" style="18" customWidth="1"/>
    <col min="1303" max="1305" width="4.5703125" style="18" customWidth="1"/>
    <col min="1306" max="1306" width="7.140625" style="18" customWidth="1"/>
    <col min="1307" max="1307" width="8.5703125" style="18" customWidth="1"/>
    <col min="1308" max="1311" width="4.5703125" style="18" customWidth="1"/>
    <col min="1312" max="1313" width="11.5703125" style="18"/>
    <col min="1314" max="1314" width="7.140625" style="18" customWidth="1"/>
    <col min="1315" max="1315" width="7.42578125" style="18" customWidth="1"/>
    <col min="1316" max="1316" width="6.5703125" style="18" customWidth="1"/>
    <col min="1317" max="1317" width="8.140625" style="18" customWidth="1"/>
    <col min="1318" max="1318" width="9.140625" style="18" customWidth="1"/>
    <col min="1319" max="1319" width="11.5703125" style="18"/>
    <col min="1320" max="1320" width="4.42578125" style="18" customWidth="1"/>
    <col min="1321" max="1321" width="4.85546875" style="18" customWidth="1"/>
    <col min="1322" max="1322" width="3.5703125" style="18" customWidth="1"/>
    <col min="1323" max="1323" width="4.42578125" style="18" customWidth="1"/>
    <col min="1324" max="1536" width="11.5703125" style="18"/>
    <col min="1537" max="1537" width="1.85546875" style="18" customWidth="1"/>
    <col min="1538" max="1538" width="4.5703125" style="18" customWidth="1"/>
    <col min="1539" max="1539" width="8" style="18" customWidth="1"/>
    <col min="1540" max="1540" width="8.42578125" style="18" customWidth="1"/>
    <col min="1541" max="1543" width="4.5703125" style="18" customWidth="1"/>
    <col min="1544" max="1544" width="7.140625" style="18" customWidth="1"/>
    <col min="1545" max="1545" width="7.42578125" style="18" customWidth="1"/>
    <col min="1546" max="1546" width="7.85546875" style="18" customWidth="1"/>
    <col min="1547" max="1547" width="8.42578125" style="18" customWidth="1"/>
    <col min="1548" max="1548" width="4.5703125" style="18" customWidth="1"/>
    <col min="1549" max="1549" width="7.85546875" style="18" customWidth="1"/>
    <col min="1550" max="1550" width="7.42578125" style="18" customWidth="1"/>
    <col min="1551" max="1551" width="8.140625" style="18" customWidth="1"/>
    <col min="1552" max="1552" width="7.85546875" style="18" customWidth="1"/>
    <col min="1553" max="1553" width="4.5703125" style="18" customWidth="1"/>
    <col min="1554" max="1554" width="6" style="18" customWidth="1"/>
    <col min="1555" max="1555" width="9.140625" style="18" customWidth="1"/>
    <col min="1556" max="1556" width="7" style="18" customWidth="1"/>
    <col min="1557" max="1557" width="8.42578125" style="18" customWidth="1"/>
    <col min="1558" max="1558" width="9" style="18" customWidth="1"/>
    <col min="1559" max="1561" width="4.5703125" style="18" customWidth="1"/>
    <col min="1562" max="1562" width="7.140625" style="18" customWidth="1"/>
    <col min="1563" max="1563" width="8.5703125" style="18" customWidth="1"/>
    <col min="1564" max="1567" width="4.5703125" style="18" customWidth="1"/>
    <col min="1568" max="1569" width="11.5703125" style="18"/>
    <col min="1570" max="1570" width="7.140625" style="18" customWidth="1"/>
    <col min="1571" max="1571" width="7.42578125" style="18" customWidth="1"/>
    <col min="1572" max="1572" width="6.5703125" style="18" customWidth="1"/>
    <col min="1573" max="1573" width="8.140625" style="18" customWidth="1"/>
    <col min="1574" max="1574" width="9.140625" style="18" customWidth="1"/>
    <col min="1575" max="1575" width="11.5703125" style="18"/>
    <col min="1576" max="1576" width="4.42578125" style="18" customWidth="1"/>
    <col min="1577" max="1577" width="4.85546875" style="18" customWidth="1"/>
    <col min="1578" max="1578" width="3.5703125" style="18" customWidth="1"/>
    <col min="1579" max="1579" width="4.42578125" style="18" customWidth="1"/>
    <col min="1580" max="1792" width="11.5703125" style="18"/>
    <col min="1793" max="1793" width="1.85546875" style="18" customWidth="1"/>
    <col min="1794" max="1794" width="4.5703125" style="18" customWidth="1"/>
    <col min="1795" max="1795" width="8" style="18" customWidth="1"/>
    <col min="1796" max="1796" width="8.42578125" style="18" customWidth="1"/>
    <col min="1797" max="1799" width="4.5703125" style="18" customWidth="1"/>
    <col min="1800" max="1800" width="7.140625" style="18" customWidth="1"/>
    <col min="1801" max="1801" width="7.42578125" style="18" customWidth="1"/>
    <col min="1802" max="1802" width="7.85546875" style="18" customWidth="1"/>
    <col min="1803" max="1803" width="8.42578125" style="18" customWidth="1"/>
    <col min="1804" max="1804" width="4.5703125" style="18" customWidth="1"/>
    <col min="1805" max="1805" width="7.85546875" style="18" customWidth="1"/>
    <col min="1806" max="1806" width="7.42578125" style="18" customWidth="1"/>
    <col min="1807" max="1807" width="8.140625" style="18" customWidth="1"/>
    <col min="1808" max="1808" width="7.85546875" style="18" customWidth="1"/>
    <col min="1809" max="1809" width="4.5703125" style="18" customWidth="1"/>
    <col min="1810" max="1810" width="6" style="18" customWidth="1"/>
    <col min="1811" max="1811" width="9.140625" style="18" customWidth="1"/>
    <col min="1812" max="1812" width="7" style="18" customWidth="1"/>
    <col min="1813" max="1813" width="8.42578125" style="18" customWidth="1"/>
    <col min="1814" max="1814" width="9" style="18" customWidth="1"/>
    <col min="1815" max="1817" width="4.5703125" style="18" customWidth="1"/>
    <col min="1818" max="1818" width="7.140625" style="18" customWidth="1"/>
    <col min="1819" max="1819" width="8.5703125" style="18" customWidth="1"/>
    <col min="1820" max="1823" width="4.5703125" style="18" customWidth="1"/>
    <col min="1824" max="1825" width="11.5703125" style="18"/>
    <col min="1826" max="1826" width="7.140625" style="18" customWidth="1"/>
    <col min="1827" max="1827" width="7.42578125" style="18" customWidth="1"/>
    <col min="1828" max="1828" width="6.5703125" style="18" customWidth="1"/>
    <col min="1829" max="1829" width="8.140625" style="18" customWidth="1"/>
    <col min="1830" max="1830" width="9.140625" style="18" customWidth="1"/>
    <col min="1831" max="1831" width="11.5703125" style="18"/>
    <col min="1832" max="1832" width="4.42578125" style="18" customWidth="1"/>
    <col min="1833" max="1833" width="4.85546875" style="18" customWidth="1"/>
    <col min="1834" max="1834" width="3.5703125" style="18" customWidth="1"/>
    <col min="1835" max="1835" width="4.42578125" style="18" customWidth="1"/>
    <col min="1836" max="2048" width="11.5703125" style="18"/>
    <col min="2049" max="2049" width="1.85546875" style="18" customWidth="1"/>
    <col min="2050" max="2050" width="4.5703125" style="18" customWidth="1"/>
    <col min="2051" max="2051" width="8" style="18" customWidth="1"/>
    <col min="2052" max="2052" width="8.42578125" style="18" customWidth="1"/>
    <col min="2053" max="2055" width="4.5703125" style="18" customWidth="1"/>
    <col min="2056" max="2056" width="7.140625" style="18" customWidth="1"/>
    <col min="2057" max="2057" width="7.42578125" style="18" customWidth="1"/>
    <col min="2058" max="2058" width="7.85546875" style="18" customWidth="1"/>
    <col min="2059" max="2059" width="8.42578125" style="18" customWidth="1"/>
    <col min="2060" max="2060" width="4.5703125" style="18" customWidth="1"/>
    <col min="2061" max="2061" width="7.85546875" style="18" customWidth="1"/>
    <col min="2062" max="2062" width="7.42578125" style="18" customWidth="1"/>
    <col min="2063" max="2063" width="8.140625" style="18" customWidth="1"/>
    <col min="2064" max="2064" width="7.85546875" style="18" customWidth="1"/>
    <col min="2065" max="2065" width="4.5703125" style="18" customWidth="1"/>
    <col min="2066" max="2066" width="6" style="18" customWidth="1"/>
    <col min="2067" max="2067" width="9.140625" style="18" customWidth="1"/>
    <col min="2068" max="2068" width="7" style="18" customWidth="1"/>
    <col min="2069" max="2069" width="8.42578125" style="18" customWidth="1"/>
    <col min="2070" max="2070" width="9" style="18" customWidth="1"/>
    <col min="2071" max="2073" width="4.5703125" style="18" customWidth="1"/>
    <col min="2074" max="2074" width="7.140625" style="18" customWidth="1"/>
    <col min="2075" max="2075" width="8.5703125" style="18" customWidth="1"/>
    <col min="2076" max="2079" width="4.5703125" style="18" customWidth="1"/>
    <col min="2080" max="2081" width="11.5703125" style="18"/>
    <col min="2082" max="2082" width="7.140625" style="18" customWidth="1"/>
    <col min="2083" max="2083" width="7.42578125" style="18" customWidth="1"/>
    <col min="2084" max="2084" width="6.5703125" style="18" customWidth="1"/>
    <col min="2085" max="2085" width="8.140625" style="18" customWidth="1"/>
    <col min="2086" max="2086" width="9.140625" style="18" customWidth="1"/>
    <col min="2087" max="2087" width="11.5703125" style="18"/>
    <col min="2088" max="2088" width="4.42578125" style="18" customWidth="1"/>
    <col min="2089" max="2089" width="4.85546875" style="18" customWidth="1"/>
    <col min="2090" max="2090" width="3.5703125" style="18" customWidth="1"/>
    <col min="2091" max="2091" width="4.42578125" style="18" customWidth="1"/>
    <col min="2092" max="2304" width="11.5703125" style="18"/>
    <col min="2305" max="2305" width="1.85546875" style="18" customWidth="1"/>
    <col min="2306" max="2306" width="4.5703125" style="18" customWidth="1"/>
    <col min="2307" max="2307" width="8" style="18" customWidth="1"/>
    <col min="2308" max="2308" width="8.42578125" style="18" customWidth="1"/>
    <col min="2309" max="2311" width="4.5703125" style="18" customWidth="1"/>
    <col min="2312" max="2312" width="7.140625" style="18" customWidth="1"/>
    <col min="2313" max="2313" width="7.42578125" style="18" customWidth="1"/>
    <col min="2314" max="2314" width="7.85546875" style="18" customWidth="1"/>
    <col min="2315" max="2315" width="8.42578125" style="18" customWidth="1"/>
    <col min="2316" max="2316" width="4.5703125" style="18" customWidth="1"/>
    <col min="2317" max="2317" width="7.85546875" style="18" customWidth="1"/>
    <col min="2318" max="2318" width="7.42578125" style="18" customWidth="1"/>
    <col min="2319" max="2319" width="8.140625" style="18" customWidth="1"/>
    <col min="2320" max="2320" width="7.85546875" style="18" customWidth="1"/>
    <col min="2321" max="2321" width="4.5703125" style="18" customWidth="1"/>
    <col min="2322" max="2322" width="6" style="18" customWidth="1"/>
    <col min="2323" max="2323" width="9.140625" style="18" customWidth="1"/>
    <col min="2324" max="2324" width="7" style="18" customWidth="1"/>
    <col min="2325" max="2325" width="8.42578125" style="18" customWidth="1"/>
    <col min="2326" max="2326" width="9" style="18" customWidth="1"/>
    <col min="2327" max="2329" width="4.5703125" style="18" customWidth="1"/>
    <col min="2330" max="2330" width="7.140625" style="18" customWidth="1"/>
    <col min="2331" max="2331" width="8.5703125" style="18" customWidth="1"/>
    <col min="2332" max="2335" width="4.5703125" style="18" customWidth="1"/>
    <col min="2336" max="2337" width="11.5703125" style="18"/>
    <col min="2338" max="2338" width="7.140625" style="18" customWidth="1"/>
    <col min="2339" max="2339" width="7.42578125" style="18" customWidth="1"/>
    <col min="2340" max="2340" width="6.5703125" style="18" customWidth="1"/>
    <col min="2341" max="2341" width="8.140625" style="18" customWidth="1"/>
    <col min="2342" max="2342" width="9.140625" style="18" customWidth="1"/>
    <col min="2343" max="2343" width="11.5703125" style="18"/>
    <col min="2344" max="2344" width="4.42578125" style="18" customWidth="1"/>
    <col min="2345" max="2345" width="4.85546875" style="18" customWidth="1"/>
    <col min="2346" max="2346" width="3.5703125" style="18" customWidth="1"/>
    <col min="2347" max="2347" width="4.42578125" style="18" customWidth="1"/>
    <col min="2348" max="2560" width="11.5703125" style="18"/>
    <col min="2561" max="2561" width="1.85546875" style="18" customWidth="1"/>
    <col min="2562" max="2562" width="4.5703125" style="18" customWidth="1"/>
    <col min="2563" max="2563" width="8" style="18" customWidth="1"/>
    <col min="2564" max="2564" width="8.42578125" style="18" customWidth="1"/>
    <col min="2565" max="2567" width="4.5703125" style="18" customWidth="1"/>
    <col min="2568" max="2568" width="7.140625" style="18" customWidth="1"/>
    <col min="2569" max="2569" width="7.42578125" style="18" customWidth="1"/>
    <col min="2570" max="2570" width="7.85546875" style="18" customWidth="1"/>
    <col min="2571" max="2571" width="8.42578125" style="18" customWidth="1"/>
    <col min="2572" max="2572" width="4.5703125" style="18" customWidth="1"/>
    <col min="2573" max="2573" width="7.85546875" style="18" customWidth="1"/>
    <col min="2574" max="2574" width="7.42578125" style="18" customWidth="1"/>
    <col min="2575" max="2575" width="8.140625" style="18" customWidth="1"/>
    <col min="2576" max="2576" width="7.85546875" style="18" customWidth="1"/>
    <col min="2577" max="2577" width="4.5703125" style="18" customWidth="1"/>
    <col min="2578" max="2578" width="6" style="18" customWidth="1"/>
    <col min="2579" max="2579" width="9.140625" style="18" customWidth="1"/>
    <col min="2580" max="2580" width="7" style="18" customWidth="1"/>
    <col min="2581" max="2581" width="8.42578125" style="18" customWidth="1"/>
    <col min="2582" max="2582" width="9" style="18" customWidth="1"/>
    <col min="2583" max="2585" width="4.5703125" style="18" customWidth="1"/>
    <col min="2586" max="2586" width="7.140625" style="18" customWidth="1"/>
    <col min="2587" max="2587" width="8.5703125" style="18" customWidth="1"/>
    <col min="2588" max="2591" width="4.5703125" style="18" customWidth="1"/>
    <col min="2592" max="2593" width="11.5703125" style="18"/>
    <col min="2594" max="2594" width="7.140625" style="18" customWidth="1"/>
    <col min="2595" max="2595" width="7.42578125" style="18" customWidth="1"/>
    <col min="2596" max="2596" width="6.5703125" style="18" customWidth="1"/>
    <col min="2597" max="2597" width="8.140625" style="18" customWidth="1"/>
    <col min="2598" max="2598" width="9.140625" style="18" customWidth="1"/>
    <col min="2599" max="2599" width="11.5703125" style="18"/>
    <col min="2600" max="2600" width="4.42578125" style="18" customWidth="1"/>
    <col min="2601" max="2601" width="4.85546875" style="18" customWidth="1"/>
    <col min="2602" max="2602" width="3.5703125" style="18" customWidth="1"/>
    <col min="2603" max="2603" width="4.42578125" style="18" customWidth="1"/>
    <col min="2604" max="2816" width="11.5703125" style="18"/>
    <col min="2817" max="2817" width="1.85546875" style="18" customWidth="1"/>
    <col min="2818" max="2818" width="4.5703125" style="18" customWidth="1"/>
    <col min="2819" max="2819" width="8" style="18" customWidth="1"/>
    <col min="2820" max="2820" width="8.42578125" style="18" customWidth="1"/>
    <col min="2821" max="2823" width="4.5703125" style="18" customWidth="1"/>
    <col min="2824" max="2824" width="7.140625" style="18" customWidth="1"/>
    <col min="2825" max="2825" width="7.42578125" style="18" customWidth="1"/>
    <col min="2826" max="2826" width="7.85546875" style="18" customWidth="1"/>
    <col min="2827" max="2827" width="8.42578125" style="18" customWidth="1"/>
    <col min="2828" max="2828" width="4.5703125" style="18" customWidth="1"/>
    <col min="2829" max="2829" width="7.85546875" style="18" customWidth="1"/>
    <col min="2830" max="2830" width="7.42578125" style="18" customWidth="1"/>
    <col min="2831" max="2831" width="8.140625" style="18" customWidth="1"/>
    <col min="2832" max="2832" width="7.85546875" style="18" customWidth="1"/>
    <col min="2833" max="2833" width="4.5703125" style="18" customWidth="1"/>
    <col min="2834" max="2834" width="6" style="18" customWidth="1"/>
    <col min="2835" max="2835" width="9.140625" style="18" customWidth="1"/>
    <col min="2836" max="2836" width="7" style="18" customWidth="1"/>
    <col min="2837" max="2837" width="8.42578125" style="18" customWidth="1"/>
    <col min="2838" max="2838" width="9" style="18" customWidth="1"/>
    <col min="2839" max="2841" width="4.5703125" style="18" customWidth="1"/>
    <col min="2842" max="2842" width="7.140625" style="18" customWidth="1"/>
    <col min="2843" max="2843" width="8.5703125" style="18" customWidth="1"/>
    <col min="2844" max="2847" width="4.5703125" style="18" customWidth="1"/>
    <col min="2848" max="2849" width="11.5703125" style="18"/>
    <col min="2850" max="2850" width="7.140625" style="18" customWidth="1"/>
    <col min="2851" max="2851" width="7.42578125" style="18" customWidth="1"/>
    <col min="2852" max="2852" width="6.5703125" style="18" customWidth="1"/>
    <col min="2853" max="2853" width="8.140625" style="18" customWidth="1"/>
    <col min="2854" max="2854" width="9.140625" style="18" customWidth="1"/>
    <col min="2855" max="2855" width="11.5703125" style="18"/>
    <col min="2856" max="2856" width="4.42578125" style="18" customWidth="1"/>
    <col min="2857" max="2857" width="4.85546875" style="18" customWidth="1"/>
    <col min="2858" max="2858" width="3.5703125" style="18" customWidth="1"/>
    <col min="2859" max="2859" width="4.42578125" style="18" customWidth="1"/>
    <col min="2860" max="3072" width="11.5703125" style="18"/>
    <col min="3073" max="3073" width="1.85546875" style="18" customWidth="1"/>
    <col min="3074" max="3074" width="4.5703125" style="18" customWidth="1"/>
    <col min="3075" max="3075" width="8" style="18" customWidth="1"/>
    <col min="3076" max="3076" width="8.42578125" style="18" customWidth="1"/>
    <col min="3077" max="3079" width="4.5703125" style="18" customWidth="1"/>
    <col min="3080" max="3080" width="7.140625" style="18" customWidth="1"/>
    <col min="3081" max="3081" width="7.42578125" style="18" customWidth="1"/>
    <col min="3082" max="3082" width="7.85546875" style="18" customWidth="1"/>
    <col min="3083" max="3083" width="8.42578125" style="18" customWidth="1"/>
    <col min="3084" max="3084" width="4.5703125" style="18" customWidth="1"/>
    <col min="3085" max="3085" width="7.85546875" style="18" customWidth="1"/>
    <col min="3086" max="3086" width="7.42578125" style="18" customWidth="1"/>
    <col min="3087" max="3087" width="8.140625" style="18" customWidth="1"/>
    <col min="3088" max="3088" width="7.85546875" style="18" customWidth="1"/>
    <col min="3089" max="3089" width="4.5703125" style="18" customWidth="1"/>
    <col min="3090" max="3090" width="6" style="18" customWidth="1"/>
    <col min="3091" max="3091" width="9.140625" style="18" customWidth="1"/>
    <col min="3092" max="3092" width="7" style="18" customWidth="1"/>
    <col min="3093" max="3093" width="8.42578125" style="18" customWidth="1"/>
    <col min="3094" max="3094" width="9" style="18" customWidth="1"/>
    <col min="3095" max="3097" width="4.5703125" style="18" customWidth="1"/>
    <col min="3098" max="3098" width="7.140625" style="18" customWidth="1"/>
    <col min="3099" max="3099" width="8.5703125" style="18" customWidth="1"/>
    <col min="3100" max="3103" width="4.5703125" style="18" customWidth="1"/>
    <col min="3104" max="3105" width="11.5703125" style="18"/>
    <col min="3106" max="3106" width="7.140625" style="18" customWidth="1"/>
    <col min="3107" max="3107" width="7.42578125" style="18" customWidth="1"/>
    <col min="3108" max="3108" width="6.5703125" style="18" customWidth="1"/>
    <col min="3109" max="3109" width="8.140625" style="18" customWidth="1"/>
    <col min="3110" max="3110" width="9.140625" style="18" customWidth="1"/>
    <col min="3111" max="3111" width="11.5703125" style="18"/>
    <col min="3112" max="3112" width="4.42578125" style="18" customWidth="1"/>
    <col min="3113" max="3113" width="4.85546875" style="18" customWidth="1"/>
    <col min="3114" max="3114" width="3.5703125" style="18" customWidth="1"/>
    <col min="3115" max="3115" width="4.42578125" style="18" customWidth="1"/>
    <col min="3116" max="3328" width="11.5703125" style="18"/>
    <col min="3329" max="3329" width="1.85546875" style="18" customWidth="1"/>
    <col min="3330" max="3330" width="4.5703125" style="18" customWidth="1"/>
    <col min="3331" max="3331" width="8" style="18" customWidth="1"/>
    <col min="3332" max="3332" width="8.42578125" style="18" customWidth="1"/>
    <col min="3333" max="3335" width="4.5703125" style="18" customWidth="1"/>
    <col min="3336" max="3336" width="7.140625" style="18" customWidth="1"/>
    <col min="3337" max="3337" width="7.42578125" style="18" customWidth="1"/>
    <col min="3338" max="3338" width="7.85546875" style="18" customWidth="1"/>
    <col min="3339" max="3339" width="8.42578125" style="18" customWidth="1"/>
    <col min="3340" max="3340" width="4.5703125" style="18" customWidth="1"/>
    <col min="3341" max="3341" width="7.85546875" style="18" customWidth="1"/>
    <col min="3342" max="3342" width="7.42578125" style="18" customWidth="1"/>
    <col min="3343" max="3343" width="8.140625" style="18" customWidth="1"/>
    <col min="3344" max="3344" width="7.85546875" style="18" customWidth="1"/>
    <col min="3345" max="3345" width="4.5703125" style="18" customWidth="1"/>
    <col min="3346" max="3346" width="6" style="18" customWidth="1"/>
    <col min="3347" max="3347" width="9.140625" style="18" customWidth="1"/>
    <col min="3348" max="3348" width="7" style="18" customWidth="1"/>
    <col min="3349" max="3349" width="8.42578125" style="18" customWidth="1"/>
    <col min="3350" max="3350" width="9" style="18" customWidth="1"/>
    <col min="3351" max="3353" width="4.5703125" style="18" customWidth="1"/>
    <col min="3354" max="3354" width="7.140625" style="18" customWidth="1"/>
    <col min="3355" max="3355" width="8.5703125" style="18" customWidth="1"/>
    <col min="3356" max="3359" width="4.5703125" style="18" customWidth="1"/>
    <col min="3360" max="3361" width="11.5703125" style="18"/>
    <col min="3362" max="3362" width="7.140625" style="18" customWidth="1"/>
    <col min="3363" max="3363" width="7.42578125" style="18" customWidth="1"/>
    <col min="3364" max="3364" width="6.5703125" style="18" customWidth="1"/>
    <col min="3365" max="3365" width="8.140625" style="18" customWidth="1"/>
    <col min="3366" max="3366" width="9.140625" style="18" customWidth="1"/>
    <col min="3367" max="3367" width="11.5703125" style="18"/>
    <col min="3368" max="3368" width="4.42578125" style="18" customWidth="1"/>
    <col min="3369" max="3369" width="4.85546875" style="18" customWidth="1"/>
    <col min="3370" max="3370" width="3.5703125" style="18" customWidth="1"/>
    <col min="3371" max="3371" width="4.42578125" style="18" customWidth="1"/>
    <col min="3372" max="3584" width="11.5703125" style="18"/>
    <col min="3585" max="3585" width="1.85546875" style="18" customWidth="1"/>
    <col min="3586" max="3586" width="4.5703125" style="18" customWidth="1"/>
    <col min="3587" max="3587" width="8" style="18" customWidth="1"/>
    <col min="3588" max="3588" width="8.42578125" style="18" customWidth="1"/>
    <col min="3589" max="3591" width="4.5703125" style="18" customWidth="1"/>
    <col min="3592" max="3592" width="7.140625" style="18" customWidth="1"/>
    <col min="3593" max="3593" width="7.42578125" style="18" customWidth="1"/>
    <col min="3594" max="3594" width="7.85546875" style="18" customWidth="1"/>
    <col min="3595" max="3595" width="8.42578125" style="18" customWidth="1"/>
    <col min="3596" max="3596" width="4.5703125" style="18" customWidth="1"/>
    <col min="3597" max="3597" width="7.85546875" style="18" customWidth="1"/>
    <col min="3598" max="3598" width="7.42578125" style="18" customWidth="1"/>
    <col min="3599" max="3599" width="8.140625" style="18" customWidth="1"/>
    <col min="3600" max="3600" width="7.85546875" style="18" customWidth="1"/>
    <col min="3601" max="3601" width="4.5703125" style="18" customWidth="1"/>
    <col min="3602" max="3602" width="6" style="18" customWidth="1"/>
    <col min="3603" max="3603" width="9.140625" style="18" customWidth="1"/>
    <col min="3604" max="3604" width="7" style="18" customWidth="1"/>
    <col min="3605" max="3605" width="8.42578125" style="18" customWidth="1"/>
    <col min="3606" max="3606" width="9" style="18" customWidth="1"/>
    <col min="3607" max="3609" width="4.5703125" style="18" customWidth="1"/>
    <col min="3610" max="3610" width="7.140625" style="18" customWidth="1"/>
    <col min="3611" max="3611" width="8.5703125" style="18" customWidth="1"/>
    <col min="3612" max="3615" width="4.5703125" style="18" customWidth="1"/>
    <col min="3616" max="3617" width="11.5703125" style="18"/>
    <col min="3618" max="3618" width="7.140625" style="18" customWidth="1"/>
    <col min="3619" max="3619" width="7.42578125" style="18" customWidth="1"/>
    <col min="3620" max="3620" width="6.5703125" style="18" customWidth="1"/>
    <col min="3621" max="3621" width="8.140625" style="18" customWidth="1"/>
    <col min="3622" max="3622" width="9.140625" style="18" customWidth="1"/>
    <col min="3623" max="3623" width="11.5703125" style="18"/>
    <col min="3624" max="3624" width="4.42578125" style="18" customWidth="1"/>
    <col min="3625" max="3625" width="4.85546875" style="18" customWidth="1"/>
    <col min="3626" max="3626" width="3.5703125" style="18" customWidth="1"/>
    <col min="3627" max="3627" width="4.42578125" style="18" customWidth="1"/>
    <col min="3628" max="3840" width="11.5703125" style="18"/>
    <col min="3841" max="3841" width="1.85546875" style="18" customWidth="1"/>
    <col min="3842" max="3842" width="4.5703125" style="18" customWidth="1"/>
    <col min="3843" max="3843" width="8" style="18" customWidth="1"/>
    <col min="3844" max="3844" width="8.42578125" style="18" customWidth="1"/>
    <col min="3845" max="3847" width="4.5703125" style="18" customWidth="1"/>
    <col min="3848" max="3848" width="7.140625" style="18" customWidth="1"/>
    <col min="3849" max="3849" width="7.42578125" style="18" customWidth="1"/>
    <col min="3850" max="3850" width="7.85546875" style="18" customWidth="1"/>
    <col min="3851" max="3851" width="8.42578125" style="18" customWidth="1"/>
    <col min="3852" max="3852" width="4.5703125" style="18" customWidth="1"/>
    <col min="3853" max="3853" width="7.85546875" style="18" customWidth="1"/>
    <col min="3854" max="3854" width="7.42578125" style="18" customWidth="1"/>
    <col min="3855" max="3855" width="8.140625" style="18" customWidth="1"/>
    <col min="3856" max="3856" width="7.85546875" style="18" customWidth="1"/>
    <col min="3857" max="3857" width="4.5703125" style="18" customWidth="1"/>
    <col min="3858" max="3858" width="6" style="18" customWidth="1"/>
    <col min="3859" max="3859" width="9.140625" style="18" customWidth="1"/>
    <col min="3860" max="3860" width="7" style="18" customWidth="1"/>
    <col min="3861" max="3861" width="8.42578125" style="18" customWidth="1"/>
    <col min="3862" max="3862" width="9" style="18" customWidth="1"/>
    <col min="3863" max="3865" width="4.5703125" style="18" customWidth="1"/>
    <col min="3866" max="3866" width="7.140625" style="18" customWidth="1"/>
    <col min="3867" max="3867" width="8.5703125" style="18" customWidth="1"/>
    <col min="3868" max="3871" width="4.5703125" style="18" customWidth="1"/>
    <col min="3872" max="3873" width="11.5703125" style="18"/>
    <col min="3874" max="3874" width="7.140625" style="18" customWidth="1"/>
    <col min="3875" max="3875" width="7.42578125" style="18" customWidth="1"/>
    <col min="3876" max="3876" width="6.5703125" style="18" customWidth="1"/>
    <col min="3877" max="3877" width="8.140625" style="18" customWidth="1"/>
    <col min="3878" max="3878" width="9.140625" style="18" customWidth="1"/>
    <col min="3879" max="3879" width="11.5703125" style="18"/>
    <col min="3880" max="3880" width="4.42578125" style="18" customWidth="1"/>
    <col min="3881" max="3881" width="4.85546875" style="18" customWidth="1"/>
    <col min="3882" max="3882" width="3.5703125" style="18" customWidth="1"/>
    <col min="3883" max="3883" width="4.42578125" style="18" customWidth="1"/>
    <col min="3884" max="4096" width="11.5703125" style="18"/>
    <col min="4097" max="4097" width="1.85546875" style="18" customWidth="1"/>
    <col min="4098" max="4098" width="4.5703125" style="18" customWidth="1"/>
    <col min="4099" max="4099" width="8" style="18" customWidth="1"/>
    <col min="4100" max="4100" width="8.42578125" style="18" customWidth="1"/>
    <col min="4101" max="4103" width="4.5703125" style="18" customWidth="1"/>
    <col min="4104" max="4104" width="7.140625" style="18" customWidth="1"/>
    <col min="4105" max="4105" width="7.42578125" style="18" customWidth="1"/>
    <col min="4106" max="4106" width="7.85546875" style="18" customWidth="1"/>
    <col min="4107" max="4107" width="8.42578125" style="18" customWidth="1"/>
    <col min="4108" max="4108" width="4.5703125" style="18" customWidth="1"/>
    <col min="4109" max="4109" width="7.85546875" style="18" customWidth="1"/>
    <col min="4110" max="4110" width="7.42578125" style="18" customWidth="1"/>
    <col min="4111" max="4111" width="8.140625" style="18" customWidth="1"/>
    <col min="4112" max="4112" width="7.85546875" style="18" customWidth="1"/>
    <col min="4113" max="4113" width="4.5703125" style="18" customWidth="1"/>
    <col min="4114" max="4114" width="6" style="18" customWidth="1"/>
    <col min="4115" max="4115" width="9.140625" style="18" customWidth="1"/>
    <col min="4116" max="4116" width="7" style="18" customWidth="1"/>
    <col min="4117" max="4117" width="8.42578125" style="18" customWidth="1"/>
    <col min="4118" max="4118" width="9" style="18" customWidth="1"/>
    <col min="4119" max="4121" width="4.5703125" style="18" customWidth="1"/>
    <col min="4122" max="4122" width="7.140625" style="18" customWidth="1"/>
    <col min="4123" max="4123" width="8.5703125" style="18" customWidth="1"/>
    <col min="4124" max="4127" width="4.5703125" style="18" customWidth="1"/>
    <col min="4128" max="4129" width="11.5703125" style="18"/>
    <col min="4130" max="4130" width="7.140625" style="18" customWidth="1"/>
    <col min="4131" max="4131" width="7.42578125" style="18" customWidth="1"/>
    <col min="4132" max="4132" width="6.5703125" style="18" customWidth="1"/>
    <col min="4133" max="4133" width="8.140625" style="18" customWidth="1"/>
    <col min="4134" max="4134" width="9.140625" style="18" customWidth="1"/>
    <col min="4135" max="4135" width="11.5703125" style="18"/>
    <col min="4136" max="4136" width="4.42578125" style="18" customWidth="1"/>
    <col min="4137" max="4137" width="4.85546875" style="18" customWidth="1"/>
    <col min="4138" max="4138" width="3.5703125" style="18" customWidth="1"/>
    <col min="4139" max="4139" width="4.42578125" style="18" customWidth="1"/>
    <col min="4140" max="4352" width="11.5703125" style="18"/>
    <col min="4353" max="4353" width="1.85546875" style="18" customWidth="1"/>
    <col min="4354" max="4354" width="4.5703125" style="18" customWidth="1"/>
    <col min="4355" max="4355" width="8" style="18" customWidth="1"/>
    <col min="4356" max="4356" width="8.42578125" style="18" customWidth="1"/>
    <col min="4357" max="4359" width="4.5703125" style="18" customWidth="1"/>
    <col min="4360" max="4360" width="7.140625" style="18" customWidth="1"/>
    <col min="4361" max="4361" width="7.42578125" style="18" customWidth="1"/>
    <col min="4362" max="4362" width="7.85546875" style="18" customWidth="1"/>
    <col min="4363" max="4363" width="8.42578125" style="18" customWidth="1"/>
    <col min="4364" max="4364" width="4.5703125" style="18" customWidth="1"/>
    <col min="4365" max="4365" width="7.85546875" style="18" customWidth="1"/>
    <col min="4366" max="4366" width="7.42578125" style="18" customWidth="1"/>
    <col min="4367" max="4367" width="8.140625" style="18" customWidth="1"/>
    <col min="4368" max="4368" width="7.85546875" style="18" customWidth="1"/>
    <col min="4369" max="4369" width="4.5703125" style="18" customWidth="1"/>
    <col min="4370" max="4370" width="6" style="18" customWidth="1"/>
    <col min="4371" max="4371" width="9.140625" style="18" customWidth="1"/>
    <col min="4372" max="4372" width="7" style="18" customWidth="1"/>
    <col min="4373" max="4373" width="8.42578125" style="18" customWidth="1"/>
    <col min="4374" max="4374" width="9" style="18" customWidth="1"/>
    <col min="4375" max="4377" width="4.5703125" style="18" customWidth="1"/>
    <col min="4378" max="4378" width="7.140625" style="18" customWidth="1"/>
    <col min="4379" max="4379" width="8.5703125" style="18" customWidth="1"/>
    <col min="4380" max="4383" width="4.5703125" style="18" customWidth="1"/>
    <col min="4384" max="4385" width="11.5703125" style="18"/>
    <col min="4386" max="4386" width="7.140625" style="18" customWidth="1"/>
    <col min="4387" max="4387" width="7.42578125" style="18" customWidth="1"/>
    <col min="4388" max="4388" width="6.5703125" style="18" customWidth="1"/>
    <col min="4389" max="4389" width="8.140625" style="18" customWidth="1"/>
    <col min="4390" max="4390" width="9.140625" style="18" customWidth="1"/>
    <col min="4391" max="4391" width="11.5703125" style="18"/>
    <col min="4392" max="4392" width="4.42578125" style="18" customWidth="1"/>
    <col min="4393" max="4393" width="4.85546875" style="18" customWidth="1"/>
    <col min="4394" max="4394" width="3.5703125" style="18" customWidth="1"/>
    <col min="4395" max="4395" width="4.42578125" style="18" customWidth="1"/>
    <col min="4396" max="4608" width="11.5703125" style="18"/>
    <col min="4609" max="4609" width="1.85546875" style="18" customWidth="1"/>
    <col min="4610" max="4610" width="4.5703125" style="18" customWidth="1"/>
    <col min="4611" max="4611" width="8" style="18" customWidth="1"/>
    <col min="4612" max="4612" width="8.42578125" style="18" customWidth="1"/>
    <col min="4613" max="4615" width="4.5703125" style="18" customWidth="1"/>
    <col min="4616" max="4616" width="7.140625" style="18" customWidth="1"/>
    <col min="4617" max="4617" width="7.42578125" style="18" customWidth="1"/>
    <col min="4618" max="4618" width="7.85546875" style="18" customWidth="1"/>
    <col min="4619" max="4619" width="8.42578125" style="18" customWidth="1"/>
    <col min="4620" max="4620" width="4.5703125" style="18" customWidth="1"/>
    <col min="4621" max="4621" width="7.85546875" style="18" customWidth="1"/>
    <col min="4622" max="4622" width="7.42578125" style="18" customWidth="1"/>
    <col min="4623" max="4623" width="8.140625" style="18" customWidth="1"/>
    <col min="4624" max="4624" width="7.85546875" style="18" customWidth="1"/>
    <col min="4625" max="4625" width="4.5703125" style="18" customWidth="1"/>
    <col min="4626" max="4626" width="6" style="18" customWidth="1"/>
    <col min="4627" max="4627" width="9.140625" style="18" customWidth="1"/>
    <col min="4628" max="4628" width="7" style="18" customWidth="1"/>
    <col min="4629" max="4629" width="8.42578125" style="18" customWidth="1"/>
    <col min="4630" max="4630" width="9" style="18" customWidth="1"/>
    <col min="4631" max="4633" width="4.5703125" style="18" customWidth="1"/>
    <col min="4634" max="4634" width="7.140625" style="18" customWidth="1"/>
    <col min="4635" max="4635" width="8.5703125" style="18" customWidth="1"/>
    <col min="4636" max="4639" width="4.5703125" style="18" customWidth="1"/>
    <col min="4640" max="4641" width="11.5703125" style="18"/>
    <col min="4642" max="4642" width="7.140625" style="18" customWidth="1"/>
    <col min="4643" max="4643" width="7.42578125" style="18" customWidth="1"/>
    <col min="4644" max="4644" width="6.5703125" style="18" customWidth="1"/>
    <col min="4645" max="4645" width="8.140625" style="18" customWidth="1"/>
    <col min="4646" max="4646" width="9.140625" style="18" customWidth="1"/>
    <col min="4647" max="4647" width="11.5703125" style="18"/>
    <col min="4648" max="4648" width="4.42578125" style="18" customWidth="1"/>
    <col min="4649" max="4649" width="4.85546875" style="18" customWidth="1"/>
    <col min="4650" max="4650" width="3.5703125" style="18" customWidth="1"/>
    <col min="4651" max="4651" width="4.42578125" style="18" customWidth="1"/>
    <col min="4652" max="4864" width="11.5703125" style="18"/>
    <col min="4865" max="4865" width="1.85546875" style="18" customWidth="1"/>
    <col min="4866" max="4866" width="4.5703125" style="18" customWidth="1"/>
    <col min="4867" max="4867" width="8" style="18" customWidth="1"/>
    <col min="4868" max="4868" width="8.42578125" style="18" customWidth="1"/>
    <col min="4869" max="4871" width="4.5703125" style="18" customWidth="1"/>
    <col min="4872" max="4872" width="7.140625" style="18" customWidth="1"/>
    <col min="4873" max="4873" width="7.42578125" style="18" customWidth="1"/>
    <col min="4874" max="4874" width="7.85546875" style="18" customWidth="1"/>
    <col min="4875" max="4875" width="8.42578125" style="18" customWidth="1"/>
    <col min="4876" max="4876" width="4.5703125" style="18" customWidth="1"/>
    <col min="4877" max="4877" width="7.85546875" style="18" customWidth="1"/>
    <col min="4878" max="4878" width="7.42578125" style="18" customWidth="1"/>
    <col min="4879" max="4879" width="8.140625" style="18" customWidth="1"/>
    <col min="4880" max="4880" width="7.85546875" style="18" customWidth="1"/>
    <col min="4881" max="4881" width="4.5703125" style="18" customWidth="1"/>
    <col min="4882" max="4882" width="6" style="18" customWidth="1"/>
    <col min="4883" max="4883" width="9.140625" style="18" customWidth="1"/>
    <col min="4884" max="4884" width="7" style="18" customWidth="1"/>
    <col min="4885" max="4885" width="8.42578125" style="18" customWidth="1"/>
    <col min="4886" max="4886" width="9" style="18" customWidth="1"/>
    <col min="4887" max="4889" width="4.5703125" style="18" customWidth="1"/>
    <col min="4890" max="4890" width="7.140625" style="18" customWidth="1"/>
    <col min="4891" max="4891" width="8.5703125" style="18" customWidth="1"/>
    <col min="4892" max="4895" width="4.5703125" style="18" customWidth="1"/>
    <col min="4896" max="4897" width="11.5703125" style="18"/>
    <col min="4898" max="4898" width="7.140625" style="18" customWidth="1"/>
    <col min="4899" max="4899" width="7.42578125" style="18" customWidth="1"/>
    <col min="4900" max="4900" width="6.5703125" style="18" customWidth="1"/>
    <col min="4901" max="4901" width="8.140625" style="18" customWidth="1"/>
    <col min="4902" max="4902" width="9.140625" style="18" customWidth="1"/>
    <col min="4903" max="4903" width="11.5703125" style="18"/>
    <col min="4904" max="4904" width="4.42578125" style="18" customWidth="1"/>
    <col min="4905" max="4905" width="4.85546875" style="18" customWidth="1"/>
    <col min="4906" max="4906" width="3.5703125" style="18" customWidth="1"/>
    <col min="4907" max="4907" width="4.42578125" style="18" customWidth="1"/>
    <col min="4908" max="5120" width="11.5703125" style="18"/>
    <col min="5121" max="5121" width="1.85546875" style="18" customWidth="1"/>
    <col min="5122" max="5122" width="4.5703125" style="18" customWidth="1"/>
    <col min="5123" max="5123" width="8" style="18" customWidth="1"/>
    <col min="5124" max="5124" width="8.42578125" style="18" customWidth="1"/>
    <col min="5125" max="5127" width="4.5703125" style="18" customWidth="1"/>
    <col min="5128" max="5128" width="7.140625" style="18" customWidth="1"/>
    <col min="5129" max="5129" width="7.42578125" style="18" customWidth="1"/>
    <col min="5130" max="5130" width="7.85546875" style="18" customWidth="1"/>
    <col min="5131" max="5131" width="8.42578125" style="18" customWidth="1"/>
    <col min="5132" max="5132" width="4.5703125" style="18" customWidth="1"/>
    <col min="5133" max="5133" width="7.85546875" style="18" customWidth="1"/>
    <col min="5134" max="5134" width="7.42578125" style="18" customWidth="1"/>
    <col min="5135" max="5135" width="8.140625" style="18" customWidth="1"/>
    <col min="5136" max="5136" width="7.85546875" style="18" customWidth="1"/>
    <col min="5137" max="5137" width="4.5703125" style="18" customWidth="1"/>
    <col min="5138" max="5138" width="6" style="18" customWidth="1"/>
    <col min="5139" max="5139" width="9.140625" style="18" customWidth="1"/>
    <col min="5140" max="5140" width="7" style="18" customWidth="1"/>
    <col min="5141" max="5141" width="8.42578125" style="18" customWidth="1"/>
    <col min="5142" max="5142" width="9" style="18" customWidth="1"/>
    <col min="5143" max="5145" width="4.5703125" style="18" customWidth="1"/>
    <col min="5146" max="5146" width="7.140625" style="18" customWidth="1"/>
    <col min="5147" max="5147" width="8.5703125" style="18" customWidth="1"/>
    <col min="5148" max="5151" width="4.5703125" style="18" customWidth="1"/>
    <col min="5152" max="5153" width="11.5703125" style="18"/>
    <col min="5154" max="5154" width="7.140625" style="18" customWidth="1"/>
    <col min="5155" max="5155" width="7.42578125" style="18" customWidth="1"/>
    <col min="5156" max="5156" width="6.5703125" style="18" customWidth="1"/>
    <col min="5157" max="5157" width="8.140625" style="18" customWidth="1"/>
    <col min="5158" max="5158" width="9.140625" style="18" customWidth="1"/>
    <col min="5159" max="5159" width="11.5703125" style="18"/>
    <col min="5160" max="5160" width="4.42578125" style="18" customWidth="1"/>
    <col min="5161" max="5161" width="4.85546875" style="18" customWidth="1"/>
    <col min="5162" max="5162" width="3.5703125" style="18" customWidth="1"/>
    <col min="5163" max="5163" width="4.42578125" style="18" customWidth="1"/>
    <col min="5164" max="5376" width="11.5703125" style="18"/>
    <col min="5377" max="5377" width="1.85546875" style="18" customWidth="1"/>
    <col min="5378" max="5378" width="4.5703125" style="18" customWidth="1"/>
    <col min="5379" max="5379" width="8" style="18" customWidth="1"/>
    <col min="5380" max="5380" width="8.42578125" style="18" customWidth="1"/>
    <col min="5381" max="5383" width="4.5703125" style="18" customWidth="1"/>
    <col min="5384" max="5384" width="7.140625" style="18" customWidth="1"/>
    <col min="5385" max="5385" width="7.42578125" style="18" customWidth="1"/>
    <col min="5386" max="5386" width="7.85546875" style="18" customWidth="1"/>
    <col min="5387" max="5387" width="8.42578125" style="18" customWidth="1"/>
    <col min="5388" max="5388" width="4.5703125" style="18" customWidth="1"/>
    <col min="5389" max="5389" width="7.85546875" style="18" customWidth="1"/>
    <col min="5390" max="5390" width="7.42578125" style="18" customWidth="1"/>
    <col min="5391" max="5391" width="8.140625" style="18" customWidth="1"/>
    <col min="5392" max="5392" width="7.85546875" style="18" customWidth="1"/>
    <col min="5393" max="5393" width="4.5703125" style="18" customWidth="1"/>
    <col min="5394" max="5394" width="6" style="18" customWidth="1"/>
    <col min="5395" max="5395" width="9.140625" style="18" customWidth="1"/>
    <col min="5396" max="5396" width="7" style="18" customWidth="1"/>
    <col min="5397" max="5397" width="8.42578125" style="18" customWidth="1"/>
    <col min="5398" max="5398" width="9" style="18" customWidth="1"/>
    <col min="5399" max="5401" width="4.5703125" style="18" customWidth="1"/>
    <col min="5402" max="5402" width="7.140625" style="18" customWidth="1"/>
    <col min="5403" max="5403" width="8.5703125" style="18" customWidth="1"/>
    <col min="5404" max="5407" width="4.5703125" style="18" customWidth="1"/>
    <col min="5408" max="5409" width="11.5703125" style="18"/>
    <col min="5410" max="5410" width="7.140625" style="18" customWidth="1"/>
    <col min="5411" max="5411" width="7.42578125" style="18" customWidth="1"/>
    <col min="5412" max="5412" width="6.5703125" style="18" customWidth="1"/>
    <col min="5413" max="5413" width="8.140625" style="18" customWidth="1"/>
    <col min="5414" max="5414" width="9.140625" style="18" customWidth="1"/>
    <col min="5415" max="5415" width="11.5703125" style="18"/>
    <col min="5416" max="5416" width="4.42578125" style="18" customWidth="1"/>
    <col min="5417" max="5417" width="4.85546875" style="18" customWidth="1"/>
    <col min="5418" max="5418" width="3.5703125" style="18" customWidth="1"/>
    <col min="5419" max="5419" width="4.42578125" style="18" customWidth="1"/>
    <col min="5420" max="5632" width="11.5703125" style="18"/>
    <col min="5633" max="5633" width="1.85546875" style="18" customWidth="1"/>
    <col min="5634" max="5634" width="4.5703125" style="18" customWidth="1"/>
    <col min="5635" max="5635" width="8" style="18" customWidth="1"/>
    <col min="5636" max="5636" width="8.42578125" style="18" customWidth="1"/>
    <col min="5637" max="5639" width="4.5703125" style="18" customWidth="1"/>
    <col min="5640" max="5640" width="7.140625" style="18" customWidth="1"/>
    <col min="5641" max="5641" width="7.42578125" style="18" customWidth="1"/>
    <col min="5642" max="5642" width="7.85546875" style="18" customWidth="1"/>
    <col min="5643" max="5643" width="8.42578125" style="18" customWidth="1"/>
    <col min="5644" max="5644" width="4.5703125" style="18" customWidth="1"/>
    <col min="5645" max="5645" width="7.85546875" style="18" customWidth="1"/>
    <col min="5646" max="5646" width="7.42578125" style="18" customWidth="1"/>
    <col min="5647" max="5647" width="8.140625" style="18" customWidth="1"/>
    <col min="5648" max="5648" width="7.85546875" style="18" customWidth="1"/>
    <col min="5649" max="5649" width="4.5703125" style="18" customWidth="1"/>
    <col min="5650" max="5650" width="6" style="18" customWidth="1"/>
    <col min="5651" max="5651" width="9.140625" style="18" customWidth="1"/>
    <col min="5652" max="5652" width="7" style="18" customWidth="1"/>
    <col min="5653" max="5653" width="8.42578125" style="18" customWidth="1"/>
    <col min="5654" max="5654" width="9" style="18" customWidth="1"/>
    <col min="5655" max="5657" width="4.5703125" style="18" customWidth="1"/>
    <col min="5658" max="5658" width="7.140625" style="18" customWidth="1"/>
    <col min="5659" max="5659" width="8.5703125" style="18" customWidth="1"/>
    <col min="5660" max="5663" width="4.5703125" style="18" customWidth="1"/>
    <col min="5664" max="5665" width="11.5703125" style="18"/>
    <col min="5666" max="5666" width="7.140625" style="18" customWidth="1"/>
    <col min="5667" max="5667" width="7.42578125" style="18" customWidth="1"/>
    <col min="5668" max="5668" width="6.5703125" style="18" customWidth="1"/>
    <col min="5669" max="5669" width="8.140625" style="18" customWidth="1"/>
    <col min="5670" max="5670" width="9.140625" style="18" customWidth="1"/>
    <col min="5671" max="5671" width="11.5703125" style="18"/>
    <col min="5672" max="5672" width="4.42578125" style="18" customWidth="1"/>
    <col min="5673" max="5673" width="4.85546875" style="18" customWidth="1"/>
    <col min="5674" max="5674" width="3.5703125" style="18" customWidth="1"/>
    <col min="5675" max="5675" width="4.42578125" style="18" customWidth="1"/>
    <col min="5676" max="5888" width="11.5703125" style="18"/>
    <col min="5889" max="5889" width="1.85546875" style="18" customWidth="1"/>
    <col min="5890" max="5890" width="4.5703125" style="18" customWidth="1"/>
    <col min="5891" max="5891" width="8" style="18" customWidth="1"/>
    <col min="5892" max="5892" width="8.42578125" style="18" customWidth="1"/>
    <col min="5893" max="5895" width="4.5703125" style="18" customWidth="1"/>
    <col min="5896" max="5896" width="7.140625" style="18" customWidth="1"/>
    <col min="5897" max="5897" width="7.42578125" style="18" customWidth="1"/>
    <col min="5898" max="5898" width="7.85546875" style="18" customWidth="1"/>
    <col min="5899" max="5899" width="8.42578125" style="18" customWidth="1"/>
    <col min="5900" max="5900" width="4.5703125" style="18" customWidth="1"/>
    <col min="5901" max="5901" width="7.85546875" style="18" customWidth="1"/>
    <col min="5902" max="5902" width="7.42578125" style="18" customWidth="1"/>
    <col min="5903" max="5903" width="8.140625" style="18" customWidth="1"/>
    <col min="5904" max="5904" width="7.85546875" style="18" customWidth="1"/>
    <col min="5905" max="5905" width="4.5703125" style="18" customWidth="1"/>
    <col min="5906" max="5906" width="6" style="18" customWidth="1"/>
    <col min="5907" max="5907" width="9.140625" style="18" customWidth="1"/>
    <col min="5908" max="5908" width="7" style="18" customWidth="1"/>
    <col min="5909" max="5909" width="8.42578125" style="18" customWidth="1"/>
    <col min="5910" max="5910" width="9" style="18" customWidth="1"/>
    <col min="5911" max="5913" width="4.5703125" style="18" customWidth="1"/>
    <col min="5914" max="5914" width="7.140625" style="18" customWidth="1"/>
    <col min="5915" max="5915" width="8.5703125" style="18" customWidth="1"/>
    <col min="5916" max="5919" width="4.5703125" style="18" customWidth="1"/>
    <col min="5920" max="5921" width="11.5703125" style="18"/>
    <col min="5922" max="5922" width="7.140625" style="18" customWidth="1"/>
    <col min="5923" max="5923" width="7.42578125" style="18" customWidth="1"/>
    <col min="5924" max="5924" width="6.5703125" style="18" customWidth="1"/>
    <col min="5925" max="5925" width="8.140625" style="18" customWidth="1"/>
    <col min="5926" max="5926" width="9.140625" style="18" customWidth="1"/>
    <col min="5927" max="5927" width="11.5703125" style="18"/>
    <col min="5928" max="5928" width="4.42578125" style="18" customWidth="1"/>
    <col min="5929" max="5929" width="4.85546875" style="18" customWidth="1"/>
    <col min="5930" max="5930" width="3.5703125" style="18" customWidth="1"/>
    <col min="5931" max="5931" width="4.42578125" style="18" customWidth="1"/>
    <col min="5932" max="6144" width="11.5703125" style="18"/>
    <col min="6145" max="6145" width="1.85546875" style="18" customWidth="1"/>
    <col min="6146" max="6146" width="4.5703125" style="18" customWidth="1"/>
    <col min="6147" max="6147" width="8" style="18" customWidth="1"/>
    <col min="6148" max="6148" width="8.42578125" style="18" customWidth="1"/>
    <col min="6149" max="6151" width="4.5703125" style="18" customWidth="1"/>
    <col min="6152" max="6152" width="7.140625" style="18" customWidth="1"/>
    <col min="6153" max="6153" width="7.42578125" style="18" customWidth="1"/>
    <col min="6154" max="6154" width="7.85546875" style="18" customWidth="1"/>
    <col min="6155" max="6155" width="8.42578125" style="18" customWidth="1"/>
    <col min="6156" max="6156" width="4.5703125" style="18" customWidth="1"/>
    <col min="6157" max="6157" width="7.85546875" style="18" customWidth="1"/>
    <col min="6158" max="6158" width="7.42578125" style="18" customWidth="1"/>
    <col min="6159" max="6159" width="8.140625" style="18" customWidth="1"/>
    <col min="6160" max="6160" width="7.85546875" style="18" customWidth="1"/>
    <col min="6161" max="6161" width="4.5703125" style="18" customWidth="1"/>
    <col min="6162" max="6162" width="6" style="18" customWidth="1"/>
    <col min="6163" max="6163" width="9.140625" style="18" customWidth="1"/>
    <col min="6164" max="6164" width="7" style="18" customWidth="1"/>
    <col min="6165" max="6165" width="8.42578125" style="18" customWidth="1"/>
    <col min="6166" max="6166" width="9" style="18" customWidth="1"/>
    <col min="6167" max="6169" width="4.5703125" style="18" customWidth="1"/>
    <col min="6170" max="6170" width="7.140625" style="18" customWidth="1"/>
    <col min="6171" max="6171" width="8.5703125" style="18" customWidth="1"/>
    <col min="6172" max="6175" width="4.5703125" style="18" customWidth="1"/>
    <col min="6176" max="6177" width="11.5703125" style="18"/>
    <col min="6178" max="6178" width="7.140625" style="18" customWidth="1"/>
    <col min="6179" max="6179" width="7.42578125" style="18" customWidth="1"/>
    <col min="6180" max="6180" width="6.5703125" style="18" customWidth="1"/>
    <col min="6181" max="6181" width="8.140625" style="18" customWidth="1"/>
    <col min="6182" max="6182" width="9.140625" style="18" customWidth="1"/>
    <col min="6183" max="6183" width="11.5703125" style="18"/>
    <col min="6184" max="6184" width="4.42578125" style="18" customWidth="1"/>
    <col min="6185" max="6185" width="4.85546875" style="18" customWidth="1"/>
    <col min="6186" max="6186" width="3.5703125" style="18" customWidth="1"/>
    <col min="6187" max="6187" width="4.42578125" style="18" customWidth="1"/>
    <col min="6188" max="6400" width="11.5703125" style="18"/>
    <col min="6401" max="6401" width="1.85546875" style="18" customWidth="1"/>
    <col min="6402" max="6402" width="4.5703125" style="18" customWidth="1"/>
    <col min="6403" max="6403" width="8" style="18" customWidth="1"/>
    <col min="6404" max="6404" width="8.42578125" style="18" customWidth="1"/>
    <col min="6405" max="6407" width="4.5703125" style="18" customWidth="1"/>
    <col min="6408" max="6408" width="7.140625" style="18" customWidth="1"/>
    <col min="6409" max="6409" width="7.42578125" style="18" customWidth="1"/>
    <col min="6410" max="6410" width="7.85546875" style="18" customWidth="1"/>
    <col min="6411" max="6411" width="8.42578125" style="18" customWidth="1"/>
    <col min="6412" max="6412" width="4.5703125" style="18" customWidth="1"/>
    <col min="6413" max="6413" width="7.85546875" style="18" customWidth="1"/>
    <col min="6414" max="6414" width="7.42578125" style="18" customWidth="1"/>
    <col min="6415" max="6415" width="8.140625" style="18" customWidth="1"/>
    <col min="6416" max="6416" width="7.85546875" style="18" customWidth="1"/>
    <col min="6417" max="6417" width="4.5703125" style="18" customWidth="1"/>
    <col min="6418" max="6418" width="6" style="18" customWidth="1"/>
    <col min="6419" max="6419" width="9.140625" style="18" customWidth="1"/>
    <col min="6420" max="6420" width="7" style="18" customWidth="1"/>
    <col min="6421" max="6421" width="8.42578125" style="18" customWidth="1"/>
    <col min="6422" max="6422" width="9" style="18" customWidth="1"/>
    <col min="6423" max="6425" width="4.5703125" style="18" customWidth="1"/>
    <col min="6426" max="6426" width="7.140625" style="18" customWidth="1"/>
    <col min="6427" max="6427" width="8.5703125" style="18" customWidth="1"/>
    <col min="6428" max="6431" width="4.5703125" style="18" customWidth="1"/>
    <col min="6432" max="6433" width="11.5703125" style="18"/>
    <col min="6434" max="6434" width="7.140625" style="18" customWidth="1"/>
    <col min="6435" max="6435" width="7.42578125" style="18" customWidth="1"/>
    <col min="6436" max="6436" width="6.5703125" style="18" customWidth="1"/>
    <col min="6437" max="6437" width="8.140625" style="18" customWidth="1"/>
    <col min="6438" max="6438" width="9.140625" style="18" customWidth="1"/>
    <col min="6439" max="6439" width="11.5703125" style="18"/>
    <col min="6440" max="6440" width="4.42578125" style="18" customWidth="1"/>
    <col min="6441" max="6441" width="4.85546875" style="18" customWidth="1"/>
    <col min="6442" max="6442" width="3.5703125" style="18" customWidth="1"/>
    <col min="6443" max="6443" width="4.42578125" style="18" customWidth="1"/>
    <col min="6444" max="6656" width="11.5703125" style="18"/>
    <col min="6657" max="6657" width="1.85546875" style="18" customWidth="1"/>
    <col min="6658" max="6658" width="4.5703125" style="18" customWidth="1"/>
    <col min="6659" max="6659" width="8" style="18" customWidth="1"/>
    <col min="6660" max="6660" width="8.42578125" style="18" customWidth="1"/>
    <col min="6661" max="6663" width="4.5703125" style="18" customWidth="1"/>
    <col min="6664" max="6664" width="7.140625" style="18" customWidth="1"/>
    <col min="6665" max="6665" width="7.42578125" style="18" customWidth="1"/>
    <col min="6666" max="6666" width="7.85546875" style="18" customWidth="1"/>
    <col min="6667" max="6667" width="8.42578125" style="18" customWidth="1"/>
    <col min="6668" max="6668" width="4.5703125" style="18" customWidth="1"/>
    <col min="6669" max="6669" width="7.85546875" style="18" customWidth="1"/>
    <col min="6670" max="6670" width="7.42578125" style="18" customWidth="1"/>
    <col min="6671" max="6671" width="8.140625" style="18" customWidth="1"/>
    <col min="6672" max="6672" width="7.85546875" style="18" customWidth="1"/>
    <col min="6673" max="6673" width="4.5703125" style="18" customWidth="1"/>
    <col min="6674" max="6674" width="6" style="18" customWidth="1"/>
    <col min="6675" max="6675" width="9.140625" style="18" customWidth="1"/>
    <col min="6676" max="6676" width="7" style="18" customWidth="1"/>
    <col min="6677" max="6677" width="8.42578125" style="18" customWidth="1"/>
    <col min="6678" max="6678" width="9" style="18" customWidth="1"/>
    <col min="6679" max="6681" width="4.5703125" style="18" customWidth="1"/>
    <col min="6682" max="6682" width="7.140625" style="18" customWidth="1"/>
    <col min="6683" max="6683" width="8.5703125" style="18" customWidth="1"/>
    <col min="6684" max="6687" width="4.5703125" style="18" customWidth="1"/>
    <col min="6688" max="6689" width="11.5703125" style="18"/>
    <col min="6690" max="6690" width="7.140625" style="18" customWidth="1"/>
    <col min="6691" max="6691" width="7.42578125" style="18" customWidth="1"/>
    <col min="6692" max="6692" width="6.5703125" style="18" customWidth="1"/>
    <col min="6693" max="6693" width="8.140625" style="18" customWidth="1"/>
    <col min="6694" max="6694" width="9.140625" style="18" customWidth="1"/>
    <col min="6695" max="6695" width="11.5703125" style="18"/>
    <col min="6696" max="6696" width="4.42578125" style="18" customWidth="1"/>
    <col min="6697" max="6697" width="4.85546875" style="18" customWidth="1"/>
    <col min="6698" max="6698" width="3.5703125" style="18" customWidth="1"/>
    <col min="6699" max="6699" width="4.42578125" style="18" customWidth="1"/>
    <col min="6700" max="6912" width="11.5703125" style="18"/>
    <col min="6913" max="6913" width="1.85546875" style="18" customWidth="1"/>
    <col min="6914" max="6914" width="4.5703125" style="18" customWidth="1"/>
    <col min="6915" max="6915" width="8" style="18" customWidth="1"/>
    <col min="6916" max="6916" width="8.42578125" style="18" customWidth="1"/>
    <col min="6917" max="6919" width="4.5703125" style="18" customWidth="1"/>
    <col min="6920" max="6920" width="7.140625" style="18" customWidth="1"/>
    <col min="6921" max="6921" width="7.42578125" style="18" customWidth="1"/>
    <col min="6922" max="6922" width="7.85546875" style="18" customWidth="1"/>
    <col min="6923" max="6923" width="8.42578125" style="18" customWidth="1"/>
    <col min="6924" max="6924" width="4.5703125" style="18" customWidth="1"/>
    <col min="6925" max="6925" width="7.85546875" style="18" customWidth="1"/>
    <col min="6926" max="6926" width="7.42578125" style="18" customWidth="1"/>
    <col min="6927" max="6927" width="8.140625" style="18" customWidth="1"/>
    <col min="6928" max="6928" width="7.85546875" style="18" customWidth="1"/>
    <col min="6929" max="6929" width="4.5703125" style="18" customWidth="1"/>
    <col min="6930" max="6930" width="6" style="18" customWidth="1"/>
    <col min="6931" max="6931" width="9.140625" style="18" customWidth="1"/>
    <col min="6932" max="6932" width="7" style="18" customWidth="1"/>
    <col min="6933" max="6933" width="8.42578125" style="18" customWidth="1"/>
    <col min="6934" max="6934" width="9" style="18" customWidth="1"/>
    <col min="6935" max="6937" width="4.5703125" style="18" customWidth="1"/>
    <col min="6938" max="6938" width="7.140625" style="18" customWidth="1"/>
    <col min="6939" max="6939" width="8.5703125" style="18" customWidth="1"/>
    <col min="6940" max="6943" width="4.5703125" style="18" customWidth="1"/>
    <col min="6944" max="6945" width="11.5703125" style="18"/>
    <col min="6946" max="6946" width="7.140625" style="18" customWidth="1"/>
    <col min="6947" max="6947" width="7.42578125" style="18" customWidth="1"/>
    <col min="6948" max="6948" width="6.5703125" style="18" customWidth="1"/>
    <col min="6949" max="6949" width="8.140625" style="18" customWidth="1"/>
    <col min="6950" max="6950" width="9.140625" style="18" customWidth="1"/>
    <col min="6951" max="6951" width="11.5703125" style="18"/>
    <col min="6952" max="6952" width="4.42578125" style="18" customWidth="1"/>
    <col min="6953" max="6953" width="4.85546875" style="18" customWidth="1"/>
    <col min="6954" max="6954" width="3.5703125" style="18" customWidth="1"/>
    <col min="6955" max="6955" width="4.42578125" style="18" customWidth="1"/>
    <col min="6956" max="7168" width="11.5703125" style="18"/>
    <col min="7169" max="7169" width="1.85546875" style="18" customWidth="1"/>
    <col min="7170" max="7170" width="4.5703125" style="18" customWidth="1"/>
    <col min="7171" max="7171" width="8" style="18" customWidth="1"/>
    <col min="7172" max="7172" width="8.42578125" style="18" customWidth="1"/>
    <col min="7173" max="7175" width="4.5703125" style="18" customWidth="1"/>
    <col min="7176" max="7176" width="7.140625" style="18" customWidth="1"/>
    <col min="7177" max="7177" width="7.42578125" style="18" customWidth="1"/>
    <col min="7178" max="7178" width="7.85546875" style="18" customWidth="1"/>
    <col min="7179" max="7179" width="8.42578125" style="18" customWidth="1"/>
    <col min="7180" max="7180" width="4.5703125" style="18" customWidth="1"/>
    <col min="7181" max="7181" width="7.85546875" style="18" customWidth="1"/>
    <col min="7182" max="7182" width="7.42578125" style="18" customWidth="1"/>
    <col min="7183" max="7183" width="8.140625" style="18" customWidth="1"/>
    <col min="7184" max="7184" width="7.85546875" style="18" customWidth="1"/>
    <col min="7185" max="7185" width="4.5703125" style="18" customWidth="1"/>
    <col min="7186" max="7186" width="6" style="18" customWidth="1"/>
    <col min="7187" max="7187" width="9.140625" style="18" customWidth="1"/>
    <col min="7188" max="7188" width="7" style="18" customWidth="1"/>
    <col min="7189" max="7189" width="8.42578125" style="18" customWidth="1"/>
    <col min="7190" max="7190" width="9" style="18" customWidth="1"/>
    <col min="7191" max="7193" width="4.5703125" style="18" customWidth="1"/>
    <col min="7194" max="7194" width="7.140625" style="18" customWidth="1"/>
    <col min="7195" max="7195" width="8.5703125" style="18" customWidth="1"/>
    <col min="7196" max="7199" width="4.5703125" style="18" customWidth="1"/>
    <col min="7200" max="7201" width="11.5703125" style="18"/>
    <col min="7202" max="7202" width="7.140625" style="18" customWidth="1"/>
    <col min="7203" max="7203" width="7.42578125" style="18" customWidth="1"/>
    <col min="7204" max="7204" width="6.5703125" style="18" customWidth="1"/>
    <col min="7205" max="7205" width="8.140625" style="18" customWidth="1"/>
    <col min="7206" max="7206" width="9.140625" style="18" customWidth="1"/>
    <col min="7207" max="7207" width="11.5703125" style="18"/>
    <col min="7208" max="7208" width="4.42578125" style="18" customWidth="1"/>
    <col min="7209" max="7209" width="4.85546875" style="18" customWidth="1"/>
    <col min="7210" max="7210" width="3.5703125" style="18" customWidth="1"/>
    <col min="7211" max="7211" width="4.42578125" style="18" customWidth="1"/>
    <col min="7212" max="7424" width="11.5703125" style="18"/>
    <col min="7425" max="7425" width="1.85546875" style="18" customWidth="1"/>
    <col min="7426" max="7426" width="4.5703125" style="18" customWidth="1"/>
    <col min="7427" max="7427" width="8" style="18" customWidth="1"/>
    <col min="7428" max="7428" width="8.42578125" style="18" customWidth="1"/>
    <col min="7429" max="7431" width="4.5703125" style="18" customWidth="1"/>
    <col min="7432" max="7432" width="7.140625" style="18" customWidth="1"/>
    <col min="7433" max="7433" width="7.42578125" style="18" customWidth="1"/>
    <col min="7434" max="7434" width="7.85546875" style="18" customWidth="1"/>
    <col min="7435" max="7435" width="8.42578125" style="18" customWidth="1"/>
    <col min="7436" max="7436" width="4.5703125" style="18" customWidth="1"/>
    <col min="7437" max="7437" width="7.85546875" style="18" customWidth="1"/>
    <col min="7438" max="7438" width="7.42578125" style="18" customWidth="1"/>
    <col min="7439" max="7439" width="8.140625" style="18" customWidth="1"/>
    <col min="7440" max="7440" width="7.85546875" style="18" customWidth="1"/>
    <col min="7441" max="7441" width="4.5703125" style="18" customWidth="1"/>
    <col min="7442" max="7442" width="6" style="18" customWidth="1"/>
    <col min="7443" max="7443" width="9.140625" style="18" customWidth="1"/>
    <col min="7444" max="7444" width="7" style="18" customWidth="1"/>
    <col min="7445" max="7445" width="8.42578125" style="18" customWidth="1"/>
    <col min="7446" max="7446" width="9" style="18" customWidth="1"/>
    <col min="7447" max="7449" width="4.5703125" style="18" customWidth="1"/>
    <col min="7450" max="7450" width="7.140625" style="18" customWidth="1"/>
    <col min="7451" max="7451" width="8.5703125" style="18" customWidth="1"/>
    <col min="7452" max="7455" width="4.5703125" style="18" customWidth="1"/>
    <col min="7456" max="7457" width="11.5703125" style="18"/>
    <col min="7458" max="7458" width="7.140625" style="18" customWidth="1"/>
    <col min="7459" max="7459" width="7.42578125" style="18" customWidth="1"/>
    <col min="7460" max="7460" width="6.5703125" style="18" customWidth="1"/>
    <col min="7461" max="7461" width="8.140625" style="18" customWidth="1"/>
    <col min="7462" max="7462" width="9.140625" style="18" customWidth="1"/>
    <col min="7463" max="7463" width="11.5703125" style="18"/>
    <col min="7464" max="7464" width="4.42578125" style="18" customWidth="1"/>
    <col min="7465" max="7465" width="4.85546875" style="18" customWidth="1"/>
    <col min="7466" max="7466" width="3.5703125" style="18" customWidth="1"/>
    <col min="7467" max="7467" width="4.42578125" style="18" customWidth="1"/>
    <col min="7468" max="7680" width="11.5703125" style="18"/>
    <col min="7681" max="7681" width="1.85546875" style="18" customWidth="1"/>
    <col min="7682" max="7682" width="4.5703125" style="18" customWidth="1"/>
    <col min="7683" max="7683" width="8" style="18" customWidth="1"/>
    <col min="7684" max="7684" width="8.42578125" style="18" customWidth="1"/>
    <col min="7685" max="7687" width="4.5703125" style="18" customWidth="1"/>
    <col min="7688" max="7688" width="7.140625" style="18" customWidth="1"/>
    <col min="7689" max="7689" width="7.42578125" style="18" customWidth="1"/>
    <col min="7690" max="7690" width="7.85546875" style="18" customWidth="1"/>
    <col min="7691" max="7691" width="8.42578125" style="18" customWidth="1"/>
    <col min="7692" max="7692" width="4.5703125" style="18" customWidth="1"/>
    <col min="7693" max="7693" width="7.85546875" style="18" customWidth="1"/>
    <col min="7694" max="7694" width="7.42578125" style="18" customWidth="1"/>
    <col min="7695" max="7695" width="8.140625" style="18" customWidth="1"/>
    <col min="7696" max="7696" width="7.85546875" style="18" customWidth="1"/>
    <col min="7697" max="7697" width="4.5703125" style="18" customWidth="1"/>
    <col min="7698" max="7698" width="6" style="18" customWidth="1"/>
    <col min="7699" max="7699" width="9.140625" style="18" customWidth="1"/>
    <col min="7700" max="7700" width="7" style="18" customWidth="1"/>
    <col min="7701" max="7701" width="8.42578125" style="18" customWidth="1"/>
    <col min="7702" max="7702" width="9" style="18" customWidth="1"/>
    <col min="7703" max="7705" width="4.5703125" style="18" customWidth="1"/>
    <col min="7706" max="7706" width="7.140625" style="18" customWidth="1"/>
    <col min="7707" max="7707" width="8.5703125" style="18" customWidth="1"/>
    <col min="7708" max="7711" width="4.5703125" style="18" customWidth="1"/>
    <col min="7712" max="7713" width="11.5703125" style="18"/>
    <col min="7714" max="7714" width="7.140625" style="18" customWidth="1"/>
    <col min="7715" max="7715" width="7.42578125" style="18" customWidth="1"/>
    <col min="7716" max="7716" width="6.5703125" style="18" customWidth="1"/>
    <col min="7717" max="7717" width="8.140625" style="18" customWidth="1"/>
    <col min="7718" max="7718" width="9.140625" style="18" customWidth="1"/>
    <col min="7719" max="7719" width="11.5703125" style="18"/>
    <col min="7720" max="7720" width="4.42578125" style="18" customWidth="1"/>
    <col min="7721" max="7721" width="4.85546875" style="18" customWidth="1"/>
    <col min="7722" max="7722" width="3.5703125" style="18" customWidth="1"/>
    <col min="7723" max="7723" width="4.42578125" style="18" customWidth="1"/>
    <col min="7724" max="7936" width="11.5703125" style="18"/>
    <col min="7937" max="7937" width="1.85546875" style="18" customWidth="1"/>
    <col min="7938" max="7938" width="4.5703125" style="18" customWidth="1"/>
    <col min="7939" max="7939" width="8" style="18" customWidth="1"/>
    <col min="7940" max="7940" width="8.42578125" style="18" customWidth="1"/>
    <col min="7941" max="7943" width="4.5703125" style="18" customWidth="1"/>
    <col min="7944" max="7944" width="7.140625" style="18" customWidth="1"/>
    <col min="7945" max="7945" width="7.42578125" style="18" customWidth="1"/>
    <col min="7946" max="7946" width="7.85546875" style="18" customWidth="1"/>
    <col min="7947" max="7947" width="8.42578125" style="18" customWidth="1"/>
    <col min="7948" max="7948" width="4.5703125" style="18" customWidth="1"/>
    <col min="7949" max="7949" width="7.85546875" style="18" customWidth="1"/>
    <col min="7950" max="7950" width="7.42578125" style="18" customWidth="1"/>
    <col min="7951" max="7951" width="8.140625" style="18" customWidth="1"/>
    <col min="7952" max="7952" width="7.85546875" style="18" customWidth="1"/>
    <col min="7953" max="7953" width="4.5703125" style="18" customWidth="1"/>
    <col min="7954" max="7954" width="6" style="18" customWidth="1"/>
    <col min="7955" max="7955" width="9.140625" style="18" customWidth="1"/>
    <col min="7956" max="7956" width="7" style="18" customWidth="1"/>
    <col min="7957" max="7957" width="8.42578125" style="18" customWidth="1"/>
    <col min="7958" max="7958" width="9" style="18" customWidth="1"/>
    <col min="7959" max="7961" width="4.5703125" style="18" customWidth="1"/>
    <col min="7962" max="7962" width="7.140625" style="18" customWidth="1"/>
    <col min="7963" max="7963" width="8.5703125" style="18" customWidth="1"/>
    <col min="7964" max="7967" width="4.5703125" style="18" customWidth="1"/>
    <col min="7968" max="7969" width="11.5703125" style="18"/>
    <col min="7970" max="7970" width="7.140625" style="18" customWidth="1"/>
    <col min="7971" max="7971" width="7.42578125" style="18" customWidth="1"/>
    <col min="7972" max="7972" width="6.5703125" style="18" customWidth="1"/>
    <col min="7973" max="7973" width="8.140625" style="18" customWidth="1"/>
    <col min="7974" max="7974" width="9.140625" style="18" customWidth="1"/>
    <col min="7975" max="7975" width="11.5703125" style="18"/>
    <col min="7976" max="7976" width="4.42578125" style="18" customWidth="1"/>
    <col min="7977" max="7977" width="4.85546875" style="18" customWidth="1"/>
    <col min="7978" max="7978" width="3.5703125" style="18" customWidth="1"/>
    <col min="7979" max="7979" width="4.42578125" style="18" customWidth="1"/>
    <col min="7980" max="8192" width="11.5703125" style="18"/>
    <col min="8193" max="8193" width="1.85546875" style="18" customWidth="1"/>
    <col min="8194" max="8194" width="4.5703125" style="18" customWidth="1"/>
    <col min="8195" max="8195" width="8" style="18" customWidth="1"/>
    <col min="8196" max="8196" width="8.42578125" style="18" customWidth="1"/>
    <col min="8197" max="8199" width="4.5703125" style="18" customWidth="1"/>
    <col min="8200" max="8200" width="7.140625" style="18" customWidth="1"/>
    <col min="8201" max="8201" width="7.42578125" style="18" customWidth="1"/>
    <col min="8202" max="8202" width="7.85546875" style="18" customWidth="1"/>
    <col min="8203" max="8203" width="8.42578125" style="18" customWidth="1"/>
    <col min="8204" max="8204" width="4.5703125" style="18" customWidth="1"/>
    <col min="8205" max="8205" width="7.85546875" style="18" customWidth="1"/>
    <col min="8206" max="8206" width="7.42578125" style="18" customWidth="1"/>
    <col min="8207" max="8207" width="8.140625" style="18" customWidth="1"/>
    <col min="8208" max="8208" width="7.85546875" style="18" customWidth="1"/>
    <col min="8209" max="8209" width="4.5703125" style="18" customWidth="1"/>
    <col min="8210" max="8210" width="6" style="18" customWidth="1"/>
    <col min="8211" max="8211" width="9.140625" style="18" customWidth="1"/>
    <col min="8212" max="8212" width="7" style="18" customWidth="1"/>
    <col min="8213" max="8213" width="8.42578125" style="18" customWidth="1"/>
    <col min="8214" max="8214" width="9" style="18" customWidth="1"/>
    <col min="8215" max="8217" width="4.5703125" style="18" customWidth="1"/>
    <col min="8218" max="8218" width="7.140625" style="18" customWidth="1"/>
    <col min="8219" max="8219" width="8.5703125" style="18" customWidth="1"/>
    <col min="8220" max="8223" width="4.5703125" style="18" customWidth="1"/>
    <col min="8224" max="8225" width="11.5703125" style="18"/>
    <col min="8226" max="8226" width="7.140625" style="18" customWidth="1"/>
    <col min="8227" max="8227" width="7.42578125" style="18" customWidth="1"/>
    <col min="8228" max="8228" width="6.5703125" style="18" customWidth="1"/>
    <col min="8229" max="8229" width="8.140625" style="18" customWidth="1"/>
    <col min="8230" max="8230" width="9.140625" style="18" customWidth="1"/>
    <col min="8231" max="8231" width="11.5703125" style="18"/>
    <col min="8232" max="8232" width="4.42578125" style="18" customWidth="1"/>
    <col min="8233" max="8233" width="4.85546875" style="18" customWidth="1"/>
    <col min="8234" max="8234" width="3.5703125" style="18" customWidth="1"/>
    <col min="8235" max="8235" width="4.42578125" style="18" customWidth="1"/>
    <col min="8236" max="8448" width="11.5703125" style="18"/>
    <col min="8449" max="8449" width="1.85546875" style="18" customWidth="1"/>
    <col min="8450" max="8450" width="4.5703125" style="18" customWidth="1"/>
    <col min="8451" max="8451" width="8" style="18" customWidth="1"/>
    <col min="8452" max="8452" width="8.42578125" style="18" customWidth="1"/>
    <col min="8453" max="8455" width="4.5703125" style="18" customWidth="1"/>
    <col min="8456" max="8456" width="7.140625" style="18" customWidth="1"/>
    <col min="8457" max="8457" width="7.42578125" style="18" customWidth="1"/>
    <col min="8458" max="8458" width="7.85546875" style="18" customWidth="1"/>
    <col min="8459" max="8459" width="8.42578125" style="18" customWidth="1"/>
    <col min="8460" max="8460" width="4.5703125" style="18" customWidth="1"/>
    <col min="8461" max="8461" width="7.85546875" style="18" customWidth="1"/>
    <col min="8462" max="8462" width="7.42578125" style="18" customWidth="1"/>
    <col min="8463" max="8463" width="8.140625" style="18" customWidth="1"/>
    <col min="8464" max="8464" width="7.85546875" style="18" customWidth="1"/>
    <col min="8465" max="8465" width="4.5703125" style="18" customWidth="1"/>
    <col min="8466" max="8466" width="6" style="18" customWidth="1"/>
    <col min="8467" max="8467" width="9.140625" style="18" customWidth="1"/>
    <col min="8468" max="8468" width="7" style="18" customWidth="1"/>
    <col min="8469" max="8469" width="8.42578125" style="18" customWidth="1"/>
    <col min="8470" max="8470" width="9" style="18" customWidth="1"/>
    <col min="8471" max="8473" width="4.5703125" style="18" customWidth="1"/>
    <col min="8474" max="8474" width="7.140625" style="18" customWidth="1"/>
    <col min="8475" max="8475" width="8.5703125" style="18" customWidth="1"/>
    <col min="8476" max="8479" width="4.5703125" style="18" customWidth="1"/>
    <col min="8480" max="8481" width="11.5703125" style="18"/>
    <col min="8482" max="8482" width="7.140625" style="18" customWidth="1"/>
    <col min="8483" max="8483" width="7.42578125" style="18" customWidth="1"/>
    <col min="8484" max="8484" width="6.5703125" style="18" customWidth="1"/>
    <col min="8485" max="8485" width="8.140625" style="18" customWidth="1"/>
    <col min="8486" max="8486" width="9.140625" style="18" customWidth="1"/>
    <col min="8487" max="8487" width="11.5703125" style="18"/>
    <col min="8488" max="8488" width="4.42578125" style="18" customWidth="1"/>
    <col min="8489" max="8489" width="4.85546875" style="18" customWidth="1"/>
    <col min="8490" max="8490" width="3.5703125" style="18" customWidth="1"/>
    <col min="8491" max="8491" width="4.42578125" style="18" customWidth="1"/>
    <col min="8492" max="8704" width="11.5703125" style="18"/>
    <col min="8705" max="8705" width="1.85546875" style="18" customWidth="1"/>
    <col min="8706" max="8706" width="4.5703125" style="18" customWidth="1"/>
    <col min="8707" max="8707" width="8" style="18" customWidth="1"/>
    <col min="8708" max="8708" width="8.42578125" style="18" customWidth="1"/>
    <col min="8709" max="8711" width="4.5703125" style="18" customWidth="1"/>
    <col min="8712" max="8712" width="7.140625" style="18" customWidth="1"/>
    <col min="8713" max="8713" width="7.42578125" style="18" customWidth="1"/>
    <col min="8714" max="8714" width="7.85546875" style="18" customWidth="1"/>
    <col min="8715" max="8715" width="8.42578125" style="18" customWidth="1"/>
    <col min="8716" max="8716" width="4.5703125" style="18" customWidth="1"/>
    <col min="8717" max="8717" width="7.85546875" style="18" customWidth="1"/>
    <col min="8718" max="8718" width="7.42578125" style="18" customWidth="1"/>
    <col min="8719" max="8719" width="8.140625" style="18" customWidth="1"/>
    <col min="8720" max="8720" width="7.85546875" style="18" customWidth="1"/>
    <col min="8721" max="8721" width="4.5703125" style="18" customWidth="1"/>
    <col min="8722" max="8722" width="6" style="18" customWidth="1"/>
    <col min="8723" max="8723" width="9.140625" style="18" customWidth="1"/>
    <col min="8724" max="8724" width="7" style="18" customWidth="1"/>
    <col min="8725" max="8725" width="8.42578125" style="18" customWidth="1"/>
    <col min="8726" max="8726" width="9" style="18" customWidth="1"/>
    <col min="8727" max="8729" width="4.5703125" style="18" customWidth="1"/>
    <col min="8730" max="8730" width="7.140625" style="18" customWidth="1"/>
    <col min="8731" max="8731" width="8.5703125" style="18" customWidth="1"/>
    <col min="8732" max="8735" width="4.5703125" style="18" customWidth="1"/>
    <col min="8736" max="8737" width="11.5703125" style="18"/>
    <col min="8738" max="8738" width="7.140625" style="18" customWidth="1"/>
    <col min="8739" max="8739" width="7.42578125" style="18" customWidth="1"/>
    <col min="8740" max="8740" width="6.5703125" style="18" customWidth="1"/>
    <col min="8741" max="8741" width="8.140625" style="18" customWidth="1"/>
    <col min="8742" max="8742" width="9.140625" style="18" customWidth="1"/>
    <col min="8743" max="8743" width="11.5703125" style="18"/>
    <col min="8744" max="8744" width="4.42578125" style="18" customWidth="1"/>
    <col min="8745" max="8745" width="4.85546875" style="18" customWidth="1"/>
    <col min="8746" max="8746" width="3.5703125" style="18" customWidth="1"/>
    <col min="8747" max="8747" width="4.42578125" style="18" customWidth="1"/>
    <col min="8748" max="8960" width="11.5703125" style="18"/>
    <col min="8961" max="8961" width="1.85546875" style="18" customWidth="1"/>
    <col min="8962" max="8962" width="4.5703125" style="18" customWidth="1"/>
    <col min="8963" max="8963" width="8" style="18" customWidth="1"/>
    <col min="8964" max="8964" width="8.42578125" style="18" customWidth="1"/>
    <col min="8965" max="8967" width="4.5703125" style="18" customWidth="1"/>
    <col min="8968" max="8968" width="7.140625" style="18" customWidth="1"/>
    <col min="8969" max="8969" width="7.42578125" style="18" customWidth="1"/>
    <col min="8970" max="8970" width="7.85546875" style="18" customWidth="1"/>
    <col min="8971" max="8971" width="8.42578125" style="18" customWidth="1"/>
    <col min="8972" max="8972" width="4.5703125" style="18" customWidth="1"/>
    <col min="8973" max="8973" width="7.85546875" style="18" customWidth="1"/>
    <col min="8974" max="8974" width="7.42578125" style="18" customWidth="1"/>
    <col min="8975" max="8975" width="8.140625" style="18" customWidth="1"/>
    <col min="8976" max="8976" width="7.85546875" style="18" customWidth="1"/>
    <col min="8977" max="8977" width="4.5703125" style="18" customWidth="1"/>
    <col min="8978" max="8978" width="6" style="18" customWidth="1"/>
    <col min="8979" max="8979" width="9.140625" style="18" customWidth="1"/>
    <col min="8980" max="8980" width="7" style="18" customWidth="1"/>
    <col min="8981" max="8981" width="8.42578125" style="18" customWidth="1"/>
    <col min="8982" max="8982" width="9" style="18" customWidth="1"/>
    <col min="8983" max="8985" width="4.5703125" style="18" customWidth="1"/>
    <col min="8986" max="8986" width="7.140625" style="18" customWidth="1"/>
    <col min="8987" max="8987" width="8.5703125" style="18" customWidth="1"/>
    <col min="8988" max="8991" width="4.5703125" style="18" customWidth="1"/>
    <col min="8992" max="8993" width="11.5703125" style="18"/>
    <col min="8994" max="8994" width="7.140625" style="18" customWidth="1"/>
    <col min="8995" max="8995" width="7.42578125" style="18" customWidth="1"/>
    <col min="8996" max="8996" width="6.5703125" style="18" customWidth="1"/>
    <col min="8997" max="8997" width="8.140625" style="18" customWidth="1"/>
    <col min="8998" max="8998" width="9.140625" style="18" customWidth="1"/>
    <col min="8999" max="8999" width="11.5703125" style="18"/>
    <col min="9000" max="9000" width="4.42578125" style="18" customWidth="1"/>
    <col min="9001" max="9001" width="4.85546875" style="18" customWidth="1"/>
    <col min="9002" max="9002" width="3.5703125" style="18" customWidth="1"/>
    <col min="9003" max="9003" width="4.42578125" style="18" customWidth="1"/>
    <col min="9004" max="9216" width="11.5703125" style="18"/>
    <col min="9217" max="9217" width="1.85546875" style="18" customWidth="1"/>
    <col min="9218" max="9218" width="4.5703125" style="18" customWidth="1"/>
    <col min="9219" max="9219" width="8" style="18" customWidth="1"/>
    <col min="9220" max="9220" width="8.42578125" style="18" customWidth="1"/>
    <col min="9221" max="9223" width="4.5703125" style="18" customWidth="1"/>
    <col min="9224" max="9224" width="7.140625" style="18" customWidth="1"/>
    <col min="9225" max="9225" width="7.42578125" style="18" customWidth="1"/>
    <col min="9226" max="9226" width="7.85546875" style="18" customWidth="1"/>
    <col min="9227" max="9227" width="8.42578125" style="18" customWidth="1"/>
    <col min="9228" max="9228" width="4.5703125" style="18" customWidth="1"/>
    <col min="9229" max="9229" width="7.85546875" style="18" customWidth="1"/>
    <col min="9230" max="9230" width="7.42578125" style="18" customWidth="1"/>
    <col min="9231" max="9231" width="8.140625" style="18" customWidth="1"/>
    <col min="9232" max="9232" width="7.85546875" style="18" customWidth="1"/>
    <col min="9233" max="9233" width="4.5703125" style="18" customWidth="1"/>
    <col min="9234" max="9234" width="6" style="18" customWidth="1"/>
    <col min="9235" max="9235" width="9.140625" style="18" customWidth="1"/>
    <col min="9236" max="9236" width="7" style="18" customWidth="1"/>
    <col min="9237" max="9237" width="8.42578125" style="18" customWidth="1"/>
    <col min="9238" max="9238" width="9" style="18" customWidth="1"/>
    <col min="9239" max="9241" width="4.5703125" style="18" customWidth="1"/>
    <col min="9242" max="9242" width="7.140625" style="18" customWidth="1"/>
    <col min="9243" max="9243" width="8.5703125" style="18" customWidth="1"/>
    <col min="9244" max="9247" width="4.5703125" style="18" customWidth="1"/>
    <col min="9248" max="9249" width="11.5703125" style="18"/>
    <col min="9250" max="9250" width="7.140625" style="18" customWidth="1"/>
    <col min="9251" max="9251" width="7.42578125" style="18" customWidth="1"/>
    <col min="9252" max="9252" width="6.5703125" style="18" customWidth="1"/>
    <col min="9253" max="9253" width="8.140625" style="18" customWidth="1"/>
    <col min="9254" max="9254" width="9.140625" style="18" customWidth="1"/>
    <col min="9255" max="9255" width="11.5703125" style="18"/>
    <col min="9256" max="9256" width="4.42578125" style="18" customWidth="1"/>
    <col min="9257" max="9257" width="4.85546875" style="18" customWidth="1"/>
    <col min="9258" max="9258" width="3.5703125" style="18" customWidth="1"/>
    <col min="9259" max="9259" width="4.42578125" style="18" customWidth="1"/>
    <col min="9260" max="9472" width="11.5703125" style="18"/>
    <col min="9473" max="9473" width="1.85546875" style="18" customWidth="1"/>
    <col min="9474" max="9474" width="4.5703125" style="18" customWidth="1"/>
    <col min="9475" max="9475" width="8" style="18" customWidth="1"/>
    <col min="9476" max="9476" width="8.42578125" style="18" customWidth="1"/>
    <col min="9477" max="9479" width="4.5703125" style="18" customWidth="1"/>
    <col min="9480" max="9480" width="7.140625" style="18" customWidth="1"/>
    <col min="9481" max="9481" width="7.42578125" style="18" customWidth="1"/>
    <col min="9482" max="9482" width="7.85546875" style="18" customWidth="1"/>
    <col min="9483" max="9483" width="8.42578125" style="18" customWidth="1"/>
    <col min="9484" max="9484" width="4.5703125" style="18" customWidth="1"/>
    <col min="9485" max="9485" width="7.85546875" style="18" customWidth="1"/>
    <col min="9486" max="9486" width="7.42578125" style="18" customWidth="1"/>
    <col min="9487" max="9487" width="8.140625" style="18" customWidth="1"/>
    <col min="9488" max="9488" width="7.85546875" style="18" customWidth="1"/>
    <col min="9489" max="9489" width="4.5703125" style="18" customWidth="1"/>
    <col min="9490" max="9490" width="6" style="18" customWidth="1"/>
    <col min="9491" max="9491" width="9.140625" style="18" customWidth="1"/>
    <col min="9492" max="9492" width="7" style="18" customWidth="1"/>
    <col min="9493" max="9493" width="8.42578125" style="18" customWidth="1"/>
    <col min="9494" max="9494" width="9" style="18" customWidth="1"/>
    <col min="9495" max="9497" width="4.5703125" style="18" customWidth="1"/>
    <col min="9498" max="9498" width="7.140625" style="18" customWidth="1"/>
    <col min="9499" max="9499" width="8.5703125" style="18" customWidth="1"/>
    <col min="9500" max="9503" width="4.5703125" style="18" customWidth="1"/>
    <col min="9504" max="9505" width="11.5703125" style="18"/>
    <col min="9506" max="9506" width="7.140625" style="18" customWidth="1"/>
    <col min="9507" max="9507" width="7.42578125" style="18" customWidth="1"/>
    <col min="9508" max="9508" width="6.5703125" style="18" customWidth="1"/>
    <col min="9509" max="9509" width="8.140625" style="18" customWidth="1"/>
    <col min="9510" max="9510" width="9.140625" style="18" customWidth="1"/>
    <col min="9511" max="9511" width="11.5703125" style="18"/>
    <col min="9512" max="9512" width="4.42578125" style="18" customWidth="1"/>
    <col min="9513" max="9513" width="4.85546875" style="18" customWidth="1"/>
    <col min="9514" max="9514" width="3.5703125" style="18" customWidth="1"/>
    <col min="9515" max="9515" width="4.42578125" style="18" customWidth="1"/>
    <col min="9516" max="9728" width="11.5703125" style="18"/>
    <col min="9729" max="9729" width="1.85546875" style="18" customWidth="1"/>
    <col min="9730" max="9730" width="4.5703125" style="18" customWidth="1"/>
    <col min="9731" max="9731" width="8" style="18" customWidth="1"/>
    <col min="9732" max="9732" width="8.42578125" style="18" customWidth="1"/>
    <col min="9733" max="9735" width="4.5703125" style="18" customWidth="1"/>
    <col min="9736" max="9736" width="7.140625" style="18" customWidth="1"/>
    <col min="9737" max="9737" width="7.42578125" style="18" customWidth="1"/>
    <col min="9738" max="9738" width="7.85546875" style="18" customWidth="1"/>
    <col min="9739" max="9739" width="8.42578125" style="18" customWidth="1"/>
    <col min="9740" max="9740" width="4.5703125" style="18" customWidth="1"/>
    <col min="9741" max="9741" width="7.85546875" style="18" customWidth="1"/>
    <col min="9742" max="9742" width="7.42578125" style="18" customWidth="1"/>
    <col min="9743" max="9743" width="8.140625" style="18" customWidth="1"/>
    <col min="9744" max="9744" width="7.85546875" style="18" customWidth="1"/>
    <col min="9745" max="9745" width="4.5703125" style="18" customWidth="1"/>
    <col min="9746" max="9746" width="6" style="18" customWidth="1"/>
    <col min="9747" max="9747" width="9.140625" style="18" customWidth="1"/>
    <col min="9748" max="9748" width="7" style="18" customWidth="1"/>
    <col min="9749" max="9749" width="8.42578125" style="18" customWidth="1"/>
    <col min="9750" max="9750" width="9" style="18" customWidth="1"/>
    <col min="9751" max="9753" width="4.5703125" style="18" customWidth="1"/>
    <col min="9754" max="9754" width="7.140625" style="18" customWidth="1"/>
    <col min="9755" max="9755" width="8.5703125" style="18" customWidth="1"/>
    <col min="9756" max="9759" width="4.5703125" style="18" customWidth="1"/>
    <col min="9760" max="9761" width="11.5703125" style="18"/>
    <col min="9762" max="9762" width="7.140625" style="18" customWidth="1"/>
    <col min="9763" max="9763" width="7.42578125" style="18" customWidth="1"/>
    <col min="9764" max="9764" width="6.5703125" style="18" customWidth="1"/>
    <col min="9765" max="9765" width="8.140625" style="18" customWidth="1"/>
    <col min="9766" max="9766" width="9.140625" style="18" customWidth="1"/>
    <col min="9767" max="9767" width="11.5703125" style="18"/>
    <col min="9768" max="9768" width="4.42578125" style="18" customWidth="1"/>
    <col min="9769" max="9769" width="4.85546875" style="18" customWidth="1"/>
    <col min="9770" max="9770" width="3.5703125" style="18" customWidth="1"/>
    <col min="9771" max="9771" width="4.42578125" style="18" customWidth="1"/>
    <col min="9772" max="9984" width="11.5703125" style="18"/>
    <col min="9985" max="9985" width="1.85546875" style="18" customWidth="1"/>
    <col min="9986" max="9986" width="4.5703125" style="18" customWidth="1"/>
    <col min="9987" max="9987" width="8" style="18" customWidth="1"/>
    <col min="9988" max="9988" width="8.42578125" style="18" customWidth="1"/>
    <col min="9989" max="9991" width="4.5703125" style="18" customWidth="1"/>
    <col min="9992" max="9992" width="7.140625" style="18" customWidth="1"/>
    <col min="9993" max="9993" width="7.42578125" style="18" customWidth="1"/>
    <col min="9994" max="9994" width="7.85546875" style="18" customWidth="1"/>
    <col min="9995" max="9995" width="8.42578125" style="18" customWidth="1"/>
    <col min="9996" max="9996" width="4.5703125" style="18" customWidth="1"/>
    <col min="9997" max="9997" width="7.85546875" style="18" customWidth="1"/>
    <col min="9998" max="9998" width="7.42578125" style="18" customWidth="1"/>
    <col min="9999" max="9999" width="8.140625" style="18" customWidth="1"/>
    <col min="10000" max="10000" width="7.85546875" style="18" customWidth="1"/>
    <col min="10001" max="10001" width="4.5703125" style="18" customWidth="1"/>
    <col min="10002" max="10002" width="6" style="18" customWidth="1"/>
    <col min="10003" max="10003" width="9.140625" style="18" customWidth="1"/>
    <col min="10004" max="10004" width="7" style="18" customWidth="1"/>
    <col min="10005" max="10005" width="8.42578125" style="18" customWidth="1"/>
    <col min="10006" max="10006" width="9" style="18" customWidth="1"/>
    <col min="10007" max="10009" width="4.5703125" style="18" customWidth="1"/>
    <col min="10010" max="10010" width="7.140625" style="18" customWidth="1"/>
    <col min="10011" max="10011" width="8.5703125" style="18" customWidth="1"/>
    <col min="10012" max="10015" width="4.5703125" style="18" customWidth="1"/>
    <col min="10016" max="10017" width="11.5703125" style="18"/>
    <col min="10018" max="10018" width="7.140625" style="18" customWidth="1"/>
    <col min="10019" max="10019" width="7.42578125" style="18" customWidth="1"/>
    <col min="10020" max="10020" width="6.5703125" style="18" customWidth="1"/>
    <col min="10021" max="10021" width="8.140625" style="18" customWidth="1"/>
    <col min="10022" max="10022" width="9.140625" style="18" customWidth="1"/>
    <col min="10023" max="10023" width="11.5703125" style="18"/>
    <col min="10024" max="10024" width="4.42578125" style="18" customWidth="1"/>
    <col min="10025" max="10025" width="4.85546875" style="18" customWidth="1"/>
    <col min="10026" max="10026" width="3.5703125" style="18" customWidth="1"/>
    <col min="10027" max="10027" width="4.42578125" style="18" customWidth="1"/>
    <col min="10028" max="10240" width="11.5703125" style="18"/>
    <col min="10241" max="10241" width="1.85546875" style="18" customWidth="1"/>
    <col min="10242" max="10242" width="4.5703125" style="18" customWidth="1"/>
    <col min="10243" max="10243" width="8" style="18" customWidth="1"/>
    <col min="10244" max="10244" width="8.42578125" style="18" customWidth="1"/>
    <col min="10245" max="10247" width="4.5703125" style="18" customWidth="1"/>
    <col min="10248" max="10248" width="7.140625" style="18" customWidth="1"/>
    <col min="10249" max="10249" width="7.42578125" style="18" customWidth="1"/>
    <col min="10250" max="10250" width="7.85546875" style="18" customWidth="1"/>
    <col min="10251" max="10251" width="8.42578125" style="18" customWidth="1"/>
    <col min="10252" max="10252" width="4.5703125" style="18" customWidth="1"/>
    <col min="10253" max="10253" width="7.85546875" style="18" customWidth="1"/>
    <col min="10254" max="10254" width="7.42578125" style="18" customWidth="1"/>
    <col min="10255" max="10255" width="8.140625" style="18" customWidth="1"/>
    <col min="10256" max="10256" width="7.85546875" style="18" customWidth="1"/>
    <col min="10257" max="10257" width="4.5703125" style="18" customWidth="1"/>
    <col min="10258" max="10258" width="6" style="18" customWidth="1"/>
    <col min="10259" max="10259" width="9.140625" style="18" customWidth="1"/>
    <col min="10260" max="10260" width="7" style="18" customWidth="1"/>
    <col min="10261" max="10261" width="8.42578125" style="18" customWidth="1"/>
    <col min="10262" max="10262" width="9" style="18" customWidth="1"/>
    <col min="10263" max="10265" width="4.5703125" style="18" customWidth="1"/>
    <col min="10266" max="10266" width="7.140625" style="18" customWidth="1"/>
    <col min="10267" max="10267" width="8.5703125" style="18" customWidth="1"/>
    <col min="10268" max="10271" width="4.5703125" style="18" customWidth="1"/>
    <col min="10272" max="10273" width="11.5703125" style="18"/>
    <col min="10274" max="10274" width="7.140625" style="18" customWidth="1"/>
    <col min="10275" max="10275" width="7.42578125" style="18" customWidth="1"/>
    <col min="10276" max="10276" width="6.5703125" style="18" customWidth="1"/>
    <col min="10277" max="10277" width="8.140625" style="18" customWidth="1"/>
    <col min="10278" max="10278" width="9.140625" style="18" customWidth="1"/>
    <col min="10279" max="10279" width="11.5703125" style="18"/>
    <col min="10280" max="10280" width="4.42578125" style="18" customWidth="1"/>
    <col min="10281" max="10281" width="4.85546875" style="18" customWidth="1"/>
    <col min="10282" max="10282" width="3.5703125" style="18" customWidth="1"/>
    <col min="10283" max="10283" width="4.42578125" style="18" customWidth="1"/>
    <col min="10284" max="10496" width="11.5703125" style="18"/>
    <col min="10497" max="10497" width="1.85546875" style="18" customWidth="1"/>
    <col min="10498" max="10498" width="4.5703125" style="18" customWidth="1"/>
    <col min="10499" max="10499" width="8" style="18" customWidth="1"/>
    <col min="10500" max="10500" width="8.42578125" style="18" customWidth="1"/>
    <col min="10501" max="10503" width="4.5703125" style="18" customWidth="1"/>
    <col min="10504" max="10504" width="7.140625" style="18" customWidth="1"/>
    <col min="10505" max="10505" width="7.42578125" style="18" customWidth="1"/>
    <col min="10506" max="10506" width="7.85546875" style="18" customWidth="1"/>
    <col min="10507" max="10507" width="8.42578125" style="18" customWidth="1"/>
    <col min="10508" max="10508" width="4.5703125" style="18" customWidth="1"/>
    <col min="10509" max="10509" width="7.85546875" style="18" customWidth="1"/>
    <col min="10510" max="10510" width="7.42578125" style="18" customWidth="1"/>
    <col min="10511" max="10511" width="8.140625" style="18" customWidth="1"/>
    <col min="10512" max="10512" width="7.85546875" style="18" customWidth="1"/>
    <col min="10513" max="10513" width="4.5703125" style="18" customWidth="1"/>
    <col min="10514" max="10514" width="6" style="18" customWidth="1"/>
    <col min="10515" max="10515" width="9.140625" style="18" customWidth="1"/>
    <col min="10516" max="10516" width="7" style="18" customWidth="1"/>
    <col min="10517" max="10517" width="8.42578125" style="18" customWidth="1"/>
    <col min="10518" max="10518" width="9" style="18" customWidth="1"/>
    <col min="10519" max="10521" width="4.5703125" style="18" customWidth="1"/>
    <col min="10522" max="10522" width="7.140625" style="18" customWidth="1"/>
    <col min="10523" max="10523" width="8.5703125" style="18" customWidth="1"/>
    <col min="10524" max="10527" width="4.5703125" style="18" customWidth="1"/>
    <col min="10528" max="10529" width="11.5703125" style="18"/>
    <col min="10530" max="10530" width="7.140625" style="18" customWidth="1"/>
    <col min="10531" max="10531" width="7.42578125" style="18" customWidth="1"/>
    <col min="10532" max="10532" width="6.5703125" style="18" customWidth="1"/>
    <col min="10533" max="10533" width="8.140625" style="18" customWidth="1"/>
    <col min="10534" max="10534" width="9.140625" style="18" customWidth="1"/>
    <col min="10535" max="10535" width="11.5703125" style="18"/>
    <col min="10536" max="10536" width="4.42578125" style="18" customWidth="1"/>
    <col min="10537" max="10537" width="4.85546875" style="18" customWidth="1"/>
    <col min="10538" max="10538" width="3.5703125" style="18" customWidth="1"/>
    <col min="10539" max="10539" width="4.42578125" style="18" customWidth="1"/>
    <col min="10540" max="10752" width="11.5703125" style="18"/>
    <col min="10753" max="10753" width="1.85546875" style="18" customWidth="1"/>
    <col min="10754" max="10754" width="4.5703125" style="18" customWidth="1"/>
    <col min="10755" max="10755" width="8" style="18" customWidth="1"/>
    <col min="10756" max="10756" width="8.42578125" style="18" customWidth="1"/>
    <col min="10757" max="10759" width="4.5703125" style="18" customWidth="1"/>
    <col min="10760" max="10760" width="7.140625" style="18" customWidth="1"/>
    <col min="10761" max="10761" width="7.42578125" style="18" customWidth="1"/>
    <col min="10762" max="10762" width="7.85546875" style="18" customWidth="1"/>
    <col min="10763" max="10763" width="8.42578125" style="18" customWidth="1"/>
    <col min="10764" max="10764" width="4.5703125" style="18" customWidth="1"/>
    <col min="10765" max="10765" width="7.85546875" style="18" customWidth="1"/>
    <col min="10766" max="10766" width="7.42578125" style="18" customWidth="1"/>
    <col min="10767" max="10767" width="8.140625" style="18" customWidth="1"/>
    <col min="10768" max="10768" width="7.85546875" style="18" customWidth="1"/>
    <col min="10769" max="10769" width="4.5703125" style="18" customWidth="1"/>
    <col min="10770" max="10770" width="6" style="18" customWidth="1"/>
    <col min="10771" max="10771" width="9.140625" style="18" customWidth="1"/>
    <col min="10772" max="10772" width="7" style="18" customWidth="1"/>
    <col min="10773" max="10773" width="8.42578125" style="18" customWidth="1"/>
    <col min="10774" max="10774" width="9" style="18" customWidth="1"/>
    <col min="10775" max="10777" width="4.5703125" style="18" customWidth="1"/>
    <col min="10778" max="10778" width="7.140625" style="18" customWidth="1"/>
    <col min="10779" max="10779" width="8.5703125" style="18" customWidth="1"/>
    <col min="10780" max="10783" width="4.5703125" style="18" customWidth="1"/>
    <col min="10784" max="10785" width="11.5703125" style="18"/>
    <col min="10786" max="10786" width="7.140625" style="18" customWidth="1"/>
    <col min="10787" max="10787" width="7.42578125" style="18" customWidth="1"/>
    <col min="10788" max="10788" width="6.5703125" style="18" customWidth="1"/>
    <col min="10789" max="10789" width="8.140625" style="18" customWidth="1"/>
    <col min="10790" max="10790" width="9.140625" style="18" customWidth="1"/>
    <col min="10791" max="10791" width="11.5703125" style="18"/>
    <col min="10792" max="10792" width="4.42578125" style="18" customWidth="1"/>
    <col min="10793" max="10793" width="4.85546875" style="18" customWidth="1"/>
    <col min="10794" max="10794" width="3.5703125" style="18" customWidth="1"/>
    <col min="10795" max="10795" width="4.42578125" style="18" customWidth="1"/>
    <col min="10796" max="11008" width="11.5703125" style="18"/>
    <col min="11009" max="11009" width="1.85546875" style="18" customWidth="1"/>
    <col min="11010" max="11010" width="4.5703125" style="18" customWidth="1"/>
    <col min="11011" max="11011" width="8" style="18" customWidth="1"/>
    <col min="11012" max="11012" width="8.42578125" style="18" customWidth="1"/>
    <col min="11013" max="11015" width="4.5703125" style="18" customWidth="1"/>
    <col min="11016" max="11016" width="7.140625" style="18" customWidth="1"/>
    <col min="11017" max="11017" width="7.42578125" style="18" customWidth="1"/>
    <col min="11018" max="11018" width="7.85546875" style="18" customWidth="1"/>
    <col min="11019" max="11019" width="8.42578125" style="18" customWidth="1"/>
    <col min="11020" max="11020" width="4.5703125" style="18" customWidth="1"/>
    <col min="11021" max="11021" width="7.85546875" style="18" customWidth="1"/>
    <col min="11022" max="11022" width="7.42578125" style="18" customWidth="1"/>
    <col min="11023" max="11023" width="8.140625" style="18" customWidth="1"/>
    <col min="11024" max="11024" width="7.85546875" style="18" customWidth="1"/>
    <col min="11025" max="11025" width="4.5703125" style="18" customWidth="1"/>
    <col min="11026" max="11026" width="6" style="18" customWidth="1"/>
    <col min="11027" max="11027" width="9.140625" style="18" customWidth="1"/>
    <col min="11028" max="11028" width="7" style="18" customWidth="1"/>
    <col min="11029" max="11029" width="8.42578125" style="18" customWidth="1"/>
    <col min="11030" max="11030" width="9" style="18" customWidth="1"/>
    <col min="11031" max="11033" width="4.5703125" style="18" customWidth="1"/>
    <col min="11034" max="11034" width="7.140625" style="18" customWidth="1"/>
    <col min="11035" max="11035" width="8.5703125" style="18" customWidth="1"/>
    <col min="11036" max="11039" width="4.5703125" style="18" customWidth="1"/>
    <col min="11040" max="11041" width="11.5703125" style="18"/>
    <col min="11042" max="11042" width="7.140625" style="18" customWidth="1"/>
    <col min="11043" max="11043" width="7.42578125" style="18" customWidth="1"/>
    <col min="11044" max="11044" width="6.5703125" style="18" customWidth="1"/>
    <col min="11045" max="11045" width="8.140625" style="18" customWidth="1"/>
    <col min="11046" max="11046" width="9.140625" style="18" customWidth="1"/>
    <col min="11047" max="11047" width="11.5703125" style="18"/>
    <col min="11048" max="11048" width="4.42578125" style="18" customWidth="1"/>
    <col min="11049" max="11049" width="4.85546875" style="18" customWidth="1"/>
    <col min="11050" max="11050" width="3.5703125" style="18" customWidth="1"/>
    <col min="11051" max="11051" width="4.42578125" style="18" customWidth="1"/>
    <col min="11052" max="11264" width="11.5703125" style="18"/>
    <col min="11265" max="11265" width="1.85546875" style="18" customWidth="1"/>
    <col min="11266" max="11266" width="4.5703125" style="18" customWidth="1"/>
    <col min="11267" max="11267" width="8" style="18" customWidth="1"/>
    <col min="11268" max="11268" width="8.42578125" style="18" customWidth="1"/>
    <col min="11269" max="11271" width="4.5703125" style="18" customWidth="1"/>
    <col min="11272" max="11272" width="7.140625" style="18" customWidth="1"/>
    <col min="11273" max="11273" width="7.42578125" style="18" customWidth="1"/>
    <col min="11274" max="11274" width="7.85546875" style="18" customWidth="1"/>
    <col min="11275" max="11275" width="8.42578125" style="18" customWidth="1"/>
    <col min="11276" max="11276" width="4.5703125" style="18" customWidth="1"/>
    <col min="11277" max="11277" width="7.85546875" style="18" customWidth="1"/>
    <col min="11278" max="11278" width="7.42578125" style="18" customWidth="1"/>
    <col min="11279" max="11279" width="8.140625" style="18" customWidth="1"/>
    <col min="11280" max="11280" width="7.85546875" style="18" customWidth="1"/>
    <col min="11281" max="11281" width="4.5703125" style="18" customWidth="1"/>
    <col min="11282" max="11282" width="6" style="18" customWidth="1"/>
    <col min="11283" max="11283" width="9.140625" style="18" customWidth="1"/>
    <col min="11284" max="11284" width="7" style="18" customWidth="1"/>
    <col min="11285" max="11285" width="8.42578125" style="18" customWidth="1"/>
    <col min="11286" max="11286" width="9" style="18" customWidth="1"/>
    <col min="11287" max="11289" width="4.5703125" style="18" customWidth="1"/>
    <col min="11290" max="11290" width="7.140625" style="18" customWidth="1"/>
    <col min="11291" max="11291" width="8.5703125" style="18" customWidth="1"/>
    <col min="11292" max="11295" width="4.5703125" style="18" customWidth="1"/>
    <col min="11296" max="11297" width="11.5703125" style="18"/>
    <col min="11298" max="11298" width="7.140625" style="18" customWidth="1"/>
    <col min="11299" max="11299" width="7.42578125" style="18" customWidth="1"/>
    <col min="11300" max="11300" width="6.5703125" style="18" customWidth="1"/>
    <col min="11301" max="11301" width="8.140625" style="18" customWidth="1"/>
    <col min="11302" max="11302" width="9.140625" style="18" customWidth="1"/>
    <col min="11303" max="11303" width="11.5703125" style="18"/>
    <col min="11304" max="11304" width="4.42578125" style="18" customWidth="1"/>
    <col min="11305" max="11305" width="4.85546875" style="18" customWidth="1"/>
    <col min="11306" max="11306" width="3.5703125" style="18" customWidth="1"/>
    <col min="11307" max="11307" width="4.42578125" style="18" customWidth="1"/>
    <col min="11308" max="11520" width="11.5703125" style="18"/>
    <col min="11521" max="11521" width="1.85546875" style="18" customWidth="1"/>
    <col min="11522" max="11522" width="4.5703125" style="18" customWidth="1"/>
    <col min="11523" max="11523" width="8" style="18" customWidth="1"/>
    <col min="11524" max="11524" width="8.42578125" style="18" customWidth="1"/>
    <col min="11525" max="11527" width="4.5703125" style="18" customWidth="1"/>
    <col min="11528" max="11528" width="7.140625" style="18" customWidth="1"/>
    <col min="11529" max="11529" width="7.42578125" style="18" customWidth="1"/>
    <col min="11530" max="11530" width="7.85546875" style="18" customWidth="1"/>
    <col min="11531" max="11531" width="8.42578125" style="18" customWidth="1"/>
    <col min="11532" max="11532" width="4.5703125" style="18" customWidth="1"/>
    <col min="11533" max="11533" width="7.85546875" style="18" customWidth="1"/>
    <col min="11534" max="11534" width="7.42578125" style="18" customWidth="1"/>
    <col min="11535" max="11535" width="8.140625" style="18" customWidth="1"/>
    <col min="11536" max="11536" width="7.85546875" style="18" customWidth="1"/>
    <col min="11537" max="11537" width="4.5703125" style="18" customWidth="1"/>
    <col min="11538" max="11538" width="6" style="18" customWidth="1"/>
    <col min="11539" max="11539" width="9.140625" style="18" customWidth="1"/>
    <col min="11540" max="11540" width="7" style="18" customWidth="1"/>
    <col min="11541" max="11541" width="8.42578125" style="18" customWidth="1"/>
    <col min="11542" max="11542" width="9" style="18" customWidth="1"/>
    <col min="11543" max="11545" width="4.5703125" style="18" customWidth="1"/>
    <col min="11546" max="11546" width="7.140625" style="18" customWidth="1"/>
    <col min="11547" max="11547" width="8.5703125" style="18" customWidth="1"/>
    <col min="11548" max="11551" width="4.5703125" style="18" customWidth="1"/>
    <col min="11552" max="11553" width="11.5703125" style="18"/>
    <col min="11554" max="11554" width="7.140625" style="18" customWidth="1"/>
    <col min="11555" max="11555" width="7.42578125" style="18" customWidth="1"/>
    <col min="11556" max="11556" width="6.5703125" style="18" customWidth="1"/>
    <col min="11557" max="11557" width="8.140625" style="18" customWidth="1"/>
    <col min="11558" max="11558" width="9.140625" style="18" customWidth="1"/>
    <col min="11559" max="11559" width="11.5703125" style="18"/>
    <col min="11560" max="11560" width="4.42578125" style="18" customWidth="1"/>
    <col min="11561" max="11561" width="4.85546875" style="18" customWidth="1"/>
    <col min="11562" max="11562" width="3.5703125" style="18" customWidth="1"/>
    <col min="11563" max="11563" width="4.42578125" style="18" customWidth="1"/>
    <col min="11564" max="11776" width="11.5703125" style="18"/>
    <col min="11777" max="11777" width="1.85546875" style="18" customWidth="1"/>
    <col min="11778" max="11778" width="4.5703125" style="18" customWidth="1"/>
    <col min="11779" max="11779" width="8" style="18" customWidth="1"/>
    <col min="11780" max="11780" width="8.42578125" style="18" customWidth="1"/>
    <col min="11781" max="11783" width="4.5703125" style="18" customWidth="1"/>
    <col min="11784" max="11784" width="7.140625" style="18" customWidth="1"/>
    <col min="11785" max="11785" width="7.42578125" style="18" customWidth="1"/>
    <col min="11786" max="11786" width="7.85546875" style="18" customWidth="1"/>
    <col min="11787" max="11787" width="8.42578125" style="18" customWidth="1"/>
    <col min="11788" max="11788" width="4.5703125" style="18" customWidth="1"/>
    <col min="11789" max="11789" width="7.85546875" style="18" customWidth="1"/>
    <col min="11790" max="11790" width="7.42578125" style="18" customWidth="1"/>
    <col min="11791" max="11791" width="8.140625" style="18" customWidth="1"/>
    <col min="11792" max="11792" width="7.85546875" style="18" customWidth="1"/>
    <col min="11793" max="11793" width="4.5703125" style="18" customWidth="1"/>
    <col min="11794" max="11794" width="6" style="18" customWidth="1"/>
    <col min="11795" max="11795" width="9.140625" style="18" customWidth="1"/>
    <col min="11796" max="11796" width="7" style="18" customWidth="1"/>
    <col min="11797" max="11797" width="8.42578125" style="18" customWidth="1"/>
    <col min="11798" max="11798" width="9" style="18" customWidth="1"/>
    <col min="11799" max="11801" width="4.5703125" style="18" customWidth="1"/>
    <col min="11802" max="11802" width="7.140625" style="18" customWidth="1"/>
    <col min="11803" max="11803" width="8.5703125" style="18" customWidth="1"/>
    <col min="11804" max="11807" width="4.5703125" style="18" customWidth="1"/>
    <col min="11808" max="11809" width="11.5703125" style="18"/>
    <col min="11810" max="11810" width="7.140625" style="18" customWidth="1"/>
    <col min="11811" max="11811" width="7.42578125" style="18" customWidth="1"/>
    <col min="11812" max="11812" width="6.5703125" style="18" customWidth="1"/>
    <col min="11813" max="11813" width="8.140625" style="18" customWidth="1"/>
    <col min="11814" max="11814" width="9.140625" style="18" customWidth="1"/>
    <col min="11815" max="11815" width="11.5703125" style="18"/>
    <col min="11816" max="11816" width="4.42578125" style="18" customWidth="1"/>
    <col min="11817" max="11817" width="4.85546875" style="18" customWidth="1"/>
    <col min="11818" max="11818" width="3.5703125" style="18" customWidth="1"/>
    <col min="11819" max="11819" width="4.42578125" style="18" customWidth="1"/>
    <col min="11820" max="12032" width="11.5703125" style="18"/>
    <col min="12033" max="12033" width="1.85546875" style="18" customWidth="1"/>
    <col min="12034" max="12034" width="4.5703125" style="18" customWidth="1"/>
    <col min="12035" max="12035" width="8" style="18" customWidth="1"/>
    <col min="12036" max="12036" width="8.42578125" style="18" customWidth="1"/>
    <col min="12037" max="12039" width="4.5703125" style="18" customWidth="1"/>
    <col min="12040" max="12040" width="7.140625" style="18" customWidth="1"/>
    <col min="12041" max="12041" width="7.42578125" style="18" customWidth="1"/>
    <col min="12042" max="12042" width="7.85546875" style="18" customWidth="1"/>
    <col min="12043" max="12043" width="8.42578125" style="18" customWidth="1"/>
    <col min="12044" max="12044" width="4.5703125" style="18" customWidth="1"/>
    <col min="12045" max="12045" width="7.85546875" style="18" customWidth="1"/>
    <col min="12046" max="12046" width="7.42578125" style="18" customWidth="1"/>
    <col min="12047" max="12047" width="8.140625" style="18" customWidth="1"/>
    <col min="12048" max="12048" width="7.85546875" style="18" customWidth="1"/>
    <col min="12049" max="12049" width="4.5703125" style="18" customWidth="1"/>
    <col min="12050" max="12050" width="6" style="18" customWidth="1"/>
    <col min="12051" max="12051" width="9.140625" style="18" customWidth="1"/>
    <col min="12052" max="12052" width="7" style="18" customWidth="1"/>
    <col min="12053" max="12053" width="8.42578125" style="18" customWidth="1"/>
    <col min="12054" max="12054" width="9" style="18" customWidth="1"/>
    <col min="12055" max="12057" width="4.5703125" style="18" customWidth="1"/>
    <col min="12058" max="12058" width="7.140625" style="18" customWidth="1"/>
    <col min="12059" max="12059" width="8.5703125" style="18" customWidth="1"/>
    <col min="12060" max="12063" width="4.5703125" style="18" customWidth="1"/>
    <col min="12064" max="12065" width="11.5703125" style="18"/>
    <col min="12066" max="12066" width="7.140625" style="18" customWidth="1"/>
    <col min="12067" max="12067" width="7.42578125" style="18" customWidth="1"/>
    <col min="12068" max="12068" width="6.5703125" style="18" customWidth="1"/>
    <col min="12069" max="12069" width="8.140625" style="18" customWidth="1"/>
    <col min="12070" max="12070" width="9.140625" style="18" customWidth="1"/>
    <col min="12071" max="12071" width="11.5703125" style="18"/>
    <col min="12072" max="12072" width="4.42578125" style="18" customWidth="1"/>
    <col min="12073" max="12073" width="4.85546875" style="18" customWidth="1"/>
    <col min="12074" max="12074" width="3.5703125" style="18" customWidth="1"/>
    <col min="12075" max="12075" width="4.42578125" style="18" customWidth="1"/>
    <col min="12076" max="12288" width="11.5703125" style="18"/>
    <col min="12289" max="12289" width="1.85546875" style="18" customWidth="1"/>
    <col min="12290" max="12290" width="4.5703125" style="18" customWidth="1"/>
    <col min="12291" max="12291" width="8" style="18" customWidth="1"/>
    <col min="12292" max="12292" width="8.42578125" style="18" customWidth="1"/>
    <col min="12293" max="12295" width="4.5703125" style="18" customWidth="1"/>
    <col min="12296" max="12296" width="7.140625" style="18" customWidth="1"/>
    <col min="12297" max="12297" width="7.42578125" style="18" customWidth="1"/>
    <col min="12298" max="12298" width="7.85546875" style="18" customWidth="1"/>
    <col min="12299" max="12299" width="8.42578125" style="18" customWidth="1"/>
    <col min="12300" max="12300" width="4.5703125" style="18" customWidth="1"/>
    <col min="12301" max="12301" width="7.85546875" style="18" customWidth="1"/>
    <col min="12302" max="12302" width="7.42578125" style="18" customWidth="1"/>
    <col min="12303" max="12303" width="8.140625" style="18" customWidth="1"/>
    <col min="12304" max="12304" width="7.85546875" style="18" customWidth="1"/>
    <col min="12305" max="12305" width="4.5703125" style="18" customWidth="1"/>
    <col min="12306" max="12306" width="6" style="18" customWidth="1"/>
    <col min="12307" max="12307" width="9.140625" style="18" customWidth="1"/>
    <col min="12308" max="12308" width="7" style="18" customWidth="1"/>
    <col min="12309" max="12309" width="8.42578125" style="18" customWidth="1"/>
    <col min="12310" max="12310" width="9" style="18" customWidth="1"/>
    <col min="12311" max="12313" width="4.5703125" style="18" customWidth="1"/>
    <col min="12314" max="12314" width="7.140625" style="18" customWidth="1"/>
    <col min="12315" max="12315" width="8.5703125" style="18" customWidth="1"/>
    <col min="12316" max="12319" width="4.5703125" style="18" customWidth="1"/>
    <col min="12320" max="12321" width="11.5703125" style="18"/>
    <col min="12322" max="12322" width="7.140625" style="18" customWidth="1"/>
    <col min="12323" max="12323" width="7.42578125" style="18" customWidth="1"/>
    <col min="12324" max="12324" width="6.5703125" style="18" customWidth="1"/>
    <col min="12325" max="12325" width="8.140625" style="18" customWidth="1"/>
    <col min="12326" max="12326" width="9.140625" style="18" customWidth="1"/>
    <col min="12327" max="12327" width="11.5703125" style="18"/>
    <col min="12328" max="12328" width="4.42578125" style="18" customWidth="1"/>
    <col min="12329" max="12329" width="4.85546875" style="18" customWidth="1"/>
    <col min="12330" max="12330" width="3.5703125" style="18" customWidth="1"/>
    <col min="12331" max="12331" width="4.42578125" style="18" customWidth="1"/>
    <col min="12332" max="12544" width="11.5703125" style="18"/>
    <col min="12545" max="12545" width="1.85546875" style="18" customWidth="1"/>
    <col min="12546" max="12546" width="4.5703125" style="18" customWidth="1"/>
    <col min="12547" max="12547" width="8" style="18" customWidth="1"/>
    <col min="12548" max="12548" width="8.42578125" style="18" customWidth="1"/>
    <col min="12549" max="12551" width="4.5703125" style="18" customWidth="1"/>
    <col min="12552" max="12552" width="7.140625" style="18" customWidth="1"/>
    <col min="12553" max="12553" width="7.42578125" style="18" customWidth="1"/>
    <col min="12554" max="12554" width="7.85546875" style="18" customWidth="1"/>
    <col min="12555" max="12555" width="8.42578125" style="18" customWidth="1"/>
    <col min="12556" max="12556" width="4.5703125" style="18" customWidth="1"/>
    <col min="12557" max="12557" width="7.85546875" style="18" customWidth="1"/>
    <col min="12558" max="12558" width="7.42578125" style="18" customWidth="1"/>
    <col min="12559" max="12559" width="8.140625" style="18" customWidth="1"/>
    <col min="12560" max="12560" width="7.85546875" style="18" customWidth="1"/>
    <col min="12561" max="12561" width="4.5703125" style="18" customWidth="1"/>
    <col min="12562" max="12562" width="6" style="18" customWidth="1"/>
    <col min="12563" max="12563" width="9.140625" style="18" customWidth="1"/>
    <col min="12564" max="12564" width="7" style="18" customWidth="1"/>
    <col min="12565" max="12565" width="8.42578125" style="18" customWidth="1"/>
    <col min="12566" max="12566" width="9" style="18" customWidth="1"/>
    <col min="12567" max="12569" width="4.5703125" style="18" customWidth="1"/>
    <col min="12570" max="12570" width="7.140625" style="18" customWidth="1"/>
    <col min="12571" max="12571" width="8.5703125" style="18" customWidth="1"/>
    <col min="12572" max="12575" width="4.5703125" style="18" customWidth="1"/>
    <col min="12576" max="12577" width="11.5703125" style="18"/>
    <col min="12578" max="12578" width="7.140625" style="18" customWidth="1"/>
    <col min="12579" max="12579" width="7.42578125" style="18" customWidth="1"/>
    <col min="12580" max="12580" width="6.5703125" style="18" customWidth="1"/>
    <col min="12581" max="12581" width="8.140625" style="18" customWidth="1"/>
    <col min="12582" max="12582" width="9.140625" style="18" customWidth="1"/>
    <col min="12583" max="12583" width="11.5703125" style="18"/>
    <col min="12584" max="12584" width="4.42578125" style="18" customWidth="1"/>
    <col min="12585" max="12585" width="4.85546875" style="18" customWidth="1"/>
    <col min="12586" max="12586" width="3.5703125" style="18" customWidth="1"/>
    <col min="12587" max="12587" width="4.42578125" style="18" customWidth="1"/>
    <col min="12588" max="12800" width="11.5703125" style="18"/>
    <col min="12801" max="12801" width="1.85546875" style="18" customWidth="1"/>
    <col min="12802" max="12802" width="4.5703125" style="18" customWidth="1"/>
    <col min="12803" max="12803" width="8" style="18" customWidth="1"/>
    <col min="12804" max="12804" width="8.42578125" style="18" customWidth="1"/>
    <col min="12805" max="12807" width="4.5703125" style="18" customWidth="1"/>
    <col min="12808" max="12808" width="7.140625" style="18" customWidth="1"/>
    <col min="12809" max="12809" width="7.42578125" style="18" customWidth="1"/>
    <col min="12810" max="12810" width="7.85546875" style="18" customWidth="1"/>
    <col min="12811" max="12811" width="8.42578125" style="18" customWidth="1"/>
    <col min="12812" max="12812" width="4.5703125" style="18" customWidth="1"/>
    <col min="12813" max="12813" width="7.85546875" style="18" customWidth="1"/>
    <col min="12814" max="12814" width="7.42578125" style="18" customWidth="1"/>
    <col min="12815" max="12815" width="8.140625" style="18" customWidth="1"/>
    <col min="12816" max="12816" width="7.85546875" style="18" customWidth="1"/>
    <col min="12817" max="12817" width="4.5703125" style="18" customWidth="1"/>
    <col min="12818" max="12818" width="6" style="18" customWidth="1"/>
    <col min="12819" max="12819" width="9.140625" style="18" customWidth="1"/>
    <col min="12820" max="12820" width="7" style="18" customWidth="1"/>
    <col min="12821" max="12821" width="8.42578125" style="18" customWidth="1"/>
    <col min="12822" max="12822" width="9" style="18" customWidth="1"/>
    <col min="12823" max="12825" width="4.5703125" style="18" customWidth="1"/>
    <col min="12826" max="12826" width="7.140625" style="18" customWidth="1"/>
    <col min="12827" max="12827" width="8.5703125" style="18" customWidth="1"/>
    <col min="12828" max="12831" width="4.5703125" style="18" customWidth="1"/>
    <col min="12832" max="12833" width="11.5703125" style="18"/>
    <col min="12834" max="12834" width="7.140625" style="18" customWidth="1"/>
    <col min="12835" max="12835" width="7.42578125" style="18" customWidth="1"/>
    <col min="12836" max="12836" width="6.5703125" style="18" customWidth="1"/>
    <col min="12837" max="12837" width="8.140625" style="18" customWidth="1"/>
    <col min="12838" max="12838" width="9.140625" style="18" customWidth="1"/>
    <col min="12839" max="12839" width="11.5703125" style="18"/>
    <col min="12840" max="12840" width="4.42578125" style="18" customWidth="1"/>
    <col min="12841" max="12841" width="4.85546875" style="18" customWidth="1"/>
    <col min="12842" max="12842" width="3.5703125" style="18" customWidth="1"/>
    <col min="12843" max="12843" width="4.42578125" style="18" customWidth="1"/>
    <col min="12844" max="13056" width="11.5703125" style="18"/>
    <col min="13057" max="13057" width="1.85546875" style="18" customWidth="1"/>
    <col min="13058" max="13058" width="4.5703125" style="18" customWidth="1"/>
    <col min="13059" max="13059" width="8" style="18" customWidth="1"/>
    <col min="13060" max="13060" width="8.42578125" style="18" customWidth="1"/>
    <col min="13061" max="13063" width="4.5703125" style="18" customWidth="1"/>
    <col min="13064" max="13064" width="7.140625" style="18" customWidth="1"/>
    <col min="13065" max="13065" width="7.42578125" style="18" customWidth="1"/>
    <col min="13066" max="13066" width="7.85546875" style="18" customWidth="1"/>
    <col min="13067" max="13067" width="8.42578125" style="18" customWidth="1"/>
    <col min="13068" max="13068" width="4.5703125" style="18" customWidth="1"/>
    <col min="13069" max="13069" width="7.85546875" style="18" customWidth="1"/>
    <col min="13070" max="13070" width="7.42578125" style="18" customWidth="1"/>
    <col min="13071" max="13071" width="8.140625" style="18" customWidth="1"/>
    <col min="13072" max="13072" width="7.85546875" style="18" customWidth="1"/>
    <col min="13073" max="13073" width="4.5703125" style="18" customWidth="1"/>
    <col min="13074" max="13074" width="6" style="18" customWidth="1"/>
    <col min="13075" max="13075" width="9.140625" style="18" customWidth="1"/>
    <col min="13076" max="13076" width="7" style="18" customWidth="1"/>
    <col min="13077" max="13077" width="8.42578125" style="18" customWidth="1"/>
    <col min="13078" max="13078" width="9" style="18" customWidth="1"/>
    <col min="13079" max="13081" width="4.5703125" style="18" customWidth="1"/>
    <col min="13082" max="13082" width="7.140625" style="18" customWidth="1"/>
    <col min="13083" max="13083" width="8.5703125" style="18" customWidth="1"/>
    <col min="13084" max="13087" width="4.5703125" style="18" customWidth="1"/>
    <col min="13088" max="13089" width="11.5703125" style="18"/>
    <col min="13090" max="13090" width="7.140625" style="18" customWidth="1"/>
    <col min="13091" max="13091" width="7.42578125" style="18" customWidth="1"/>
    <col min="13092" max="13092" width="6.5703125" style="18" customWidth="1"/>
    <col min="13093" max="13093" width="8.140625" style="18" customWidth="1"/>
    <col min="13094" max="13094" width="9.140625" style="18" customWidth="1"/>
    <col min="13095" max="13095" width="11.5703125" style="18"/>
    <col min="13096" max="13096" width="4.42578125" style="18" customWidth="1"/>
    <col min="13097" max="13097" width="4.85546875" style="18" customWidth="1"/>
    <col min="13098" max="13098" width="3.5703125" style="18" customWidth="1"/>
    <col min="13099" max="13099" width="4.42578125" style="18" customWidth="1"/>
    <col min="13100" max="13312" width="11.5703125" style="18"/>
    <col min="13313" max="13313" width="1.85546875" style="18" customWidth="1"/>
    <col min="13314" max="13314" width="4.5703125" style="18" customWidth="1"/>
    <col min="13315" max="13315" width="8" style="18" customWidth="1"/>
    <col min="13316" max="13316" width="8.42578125" style="18" customWidth="1"/>
    <col min="13317" max="13319" width="4.5703125" style="18" customWidth="1"/>
    <col min="13320" max="13320" width="7.140625" style="18" customWidth="1"/>
    <col min="13321" max="13321" width="7.42578125" style="18" customWidth="1"/>
    <col min="13322" max="13322" width="7.85546875" style="18" customWidth="1"/>
    <col min="13323" max="13323" width="8.42578125" style="18" customWidth="1"/>
    <col min="13324" max="13324" width="4.5703125" style="18" customWidth="1"/>
    <col min="13325" max="13325" width="7.85546875" style="18" customWidth="1"/>
    <col min="13326" max="13326" width="7.42578125" style="18" customWidth="1"/>
    <col min="13327" max="13327" width="8.140625" style="18" customWidth="1"/>
    <col min="13328" max="13328" width="7.85546875" style="18" customWidth="1"/>
    <col min="13329" max="13329" width="4.5703125" style="18" customWidth="1"/>
    <col min="13330" max="13330" width="6" style="18" customWidth="1"/>
    <col min="13331" max="13331" width="9.140625" style="18" customWidth="1"/>
    <col min="13332" max="13332" width="7" style="18" customWidth="1"/>
    <col min="13333" max="13333" width="8.42578125" style="18" customWidth="1"/>
    <col min="13334" max="13334" width="9" style="18" customWidth="1"/>
    <col min="13335" max="13337" width="4.5703125" style="18" customWidth="1"/>
    <col min="13338" max="13338" width="7.140625" style="18" customWidth="1"/>
    <col min="13339" max="13339" width="8.5703125" style="18" customWidth="1"/>
    <col min="13340" max="13343" width="4.5703125" style="18" customWidth="1"/>
    <col min="13344" max="13345" width="11.5703125" style="18"/>
    <col min="13346" max="13346" width="7.140625" style="18" customWidth="1"/>
    <col min="13347" max="13347" width="7.42578125" style="18" customWidth="1"/>
    <col min="13348" max="13348" width="6.5703125" style="18" customWidth="1"/>
    <col min="13349" max="13349" width="8.140625" style="18" customWidth="1"/>
    <col min="13350" max="13350" width="9.140625" style="18" customWidth="1"/>
    <col min="13351" max="13351" width="11.5703125" style="18"/>
    <col min="13352" max="13352" width="4.42578125" style="18" customWidth="1"/>
    <col min="13353" max="13353" width="4.85546875" style="18" customWidth="1"/>
    <col min="13354" max="13354" width="3.5703125" style="18" customWidth="1"/>
    <col min="13355" max="13355" width="4.42578125" style="18" customWidth="1"/>
    <col min="13356" max="13568" width="11.5703125" style="18"/>
    <col min="13569" max="13569" width="1.85546875" style="18" customWidth="1"/>
    <col min="13570" max="13570" width="4.5703125" style="18" customWidth="1"/>
    <col min="13571" max="13571" width="8" style="18" customWidth="1"/>
    <col min="13572" max="13572" width="8.42578125" style="18" customWidth="1"/>
    <col min="13573" max="13575" width="4.5703125" style="18" customWidth="1"/>
    <col min="13576" max="13576" width="7.140625" style="18" customWidth="1"/>
    <col min="13577" max="13577" width="7.42578125" style="18" customWidth="1"/>
    <col min="13578" max="13578" width="7.85546875" style="18" customWidth="1"/>
    <col min="13579" max="13579" width="8.42578125" style="18" customWidth="1"/>
    <col min="13580" max="13580" width="4.5703125" style="18" customWidth="1"/>
    <col min="13581" max="13581" width="7.85546875" style="18" customWidth="1"/>
    <col min="13582" max="13582" width="7.42578125" style="18" customWidth="1"/>
    <col min="13583" max="13583" width="8.140625" style="18" customWidth="1"/>
    <col min="13584" max="13584" width="7.85546875" style="18" customWidth="1"/>
    <col min="13585" max="13585" width="4.5703125" style="18" customWidth="1"/>
    <col min="13586" max="13586" width="6" style="18" customWidth="1"/>
    <col min="13587" max="13587" width="9.140625" style="18" customWidth="1"/>
    <col min="13588" max="13588" width="7" style="18" customWidth="1"/>
    <col min="13589" max="13589" width="8.42578125" style="18" customWidth="1"/>
    <col min="13590" max="13590" width="9" style="18" customWidth="1"/>
    <col min="13591" max="13593" width="4.5703125" style="18" customWidth="1"/>
    <col min="13594" max="13594" width="7.140625" style="18" customWidth="1"/>
    <col min="13595" max="13595" width="8.5703125" style="18" customWidth="1"/>
    <col min="13596" max="13599" width="4.5703125" style="18" customWidth="1"/>
    <col min="13600" max="13601" width="11.5703125" style="18"/>
    <col min="13602" max="13602" width="7.140625" style="18" customWidth="1"/>
    <col min="13603" max="13603" width="7.42578125" style="18" customWidth="1"/>
    <col min="13604" max="13604" width="6.5703125" style="18" customWidth="1"/>
    <col min="13605" max="13605" width="8.140625" style="18" customWidth="1"/>
    <col min="13606" max="13606" width="9.140625" style="18" customWidth="1"/>
    <col min="13607" max="13607" width="11.5703125" style="18"/>
    <col min="13608" max="13608" width="4.42578125" style="18" customWidth="1"/>
    <col min="13609" max="13609" width="4.85546875" style="18" customWidth="1"/>
    <col min="13610" max="13610" width="3.5703125" style="18" customWidth="1"/>
    <col min="13611" max="13611" width="4.42578125" style="18" customWidth="1"/>
    <col min="13612" max="13824" width="11.5703125" style="18"/>
    <col min="13825" max="13825" width="1.85546875" style="18" customWidth="1"/>
    <col min="13826" max="13826" width="4.5703125" style="18" customWidth="1"/>
    <col min="13827" max="13827" width="8" style="18" customWidth="1"/>
    <col min="13828" max="13828" width="8.42578125" style="18" customWidth="1"/>
    <col min="13829" max="13831" width="4.5703125" style="18" customWidth="1"/>
    <col min="13832" max="13832" width="7.140625" style="18" customWidth="1"/>
    <col min="13833" max="13833" width="7.42578125" style="18" customWidth="1"/>
    <col min="13834" max="13834" width="7.85546875" style="18" customWidth="1"/>
    <col min="13835" max="13835" width="8.42578125" style="18" customWidth="1"/>
    <col min="13836" max="13836" width="4.5703125" style="18" customWidth="1"/>
    <col min="13837" max="13837" width="7.85546875" style="18" customWidth="1"/>
    <col min="13838" max="13838" width="7.42578125" style="18" customWidth="1"/>
    <col min="13839" max="13839" width="8.140625" style="18" customWidth="1"/>
    <col min="13840" max="13840" width="7.85546875" style="18" customWidth="1"/>
    <col min="13841" max="13841" width="4.5703125" style="18" customWidth="1"/>
    <col min="13842" max="13842" width="6" style="18" customWidth="1"/>
    <col min="13843" max="13843" width="9.140625" style="18" customWidth="1"/>
    <col min="13844" max="13844" width="7" style="18" customWidth="1"/>
    <col min="13845" max="13845" width="8.42578125" style="18" customWidth="1"/>
    <col min="13846" max="13846" width="9" style="18" customWidth="1"/>
    <col min="13847" max="13849" width="4.5703125" style="18" customWidth="1"/>
    <col min="13850" max="13850" width="7.140625" style="18" customWidth="1"/>
    <col min="13851" max="13851" width="8.5703125" style="18" customWidth="1"/>
    <col min="13852" max="13855" width="4.5703125" style="18" customWidth="1"/>
    <col min="13856" max="13857" width="11.5703125" style="18"/>
    <col min="13858" max="13858" width="7.140625" style="18" customWidth="1"/>
    <col min="13859" max="13859" width="7.42578125" style="18" customWidth="1"/>
    <col min="13860" max="13860" width="6.5703125" style="18" customWidth="1"/>
    <col min="13861" max="13861" width="8.140625" style="18" customWidth="1"/>
    <col min="13862" max="13862" width="9.140625" style="18" customWidth="1"/>
    <col min="13863" max="13863" width="11.5703125" style="18"/>
    <col min="13864" max="13864" width="4.42578125" style="18" customWidth="1"/>
    <col min="13865" max="13865" width="4.85546875" style="18" customWidth="1"/>
    <col min="13866" max="13866" width="3.5703125" style="18" customWidth="1"/>
    <col min="13867" max="13867" width="4.42578125" style="18" customWidth="1"/>
    <col min="13868" max="14080" width="11.5703125" style="18"/>
    <col min="14081" max="14081" width="1.85546875" style="18" customWidth="1"/>
    <col min="14082" max="14082" width="4.5703125" style="18" customWidth="1"/>
    <col min="14083" max="14083" width="8" style="18" customWidth="1"/>
    <col min="14084" max="14084" width="8.42578125" style="18" customWidth="1"/>
    <col min="14085" max="14087" width="4.5703125" style="18" customWidth="1"/>
    <col min="14088" max="14088" width="7.140625" style="18" customWidth="1"/>
    <col min="14089" max="14089" width="7.42578125" style="18" customWidth="1"/>
    <col min="14090" max="14090" width="7.85546875" style="18" customWidth="1"/>
    <col min="14091" max="14091" width="8.42578125" style="18" customWidth="1"/>
    <col min="14092" max="14092" width="4.5703125" style="18" customWidth="1"/>
    <col min="14093" max="14093" width="7.85546875" style="18" customWidth="1"/>
    <col min="14094" max="14094" width="7.42578125" style="18" customWidth="1"/>
    <col min="14095" max="14095" width="8.140625" style="18" customWidth="1"/>
    <col min="14096" max="14096" width="7.85546875" style="18" customWidth="1"/>
    <col min="14097" max="14097" width="4.5703125" style="18" customWidth="1"/>
    <col min="14098" max="14098" width="6" style="18" customWidth="1"/>
    <col min="14099" max="14099" width="9.140625" style="18" customWidth="1"/>
    <col min="14100" max="14100" width="7" style="18" customWidth="1"/>
    <col min="14101" max="14101" width="8.42578125" style="18" customWidth="1"/>
    <col min="14102" max="14102" width="9" style="18" customWidth="1"/>
    <col min="14103" max="14105" width="4.5703125" style="18" customWidth="1"/>
    <col min="14106" max="14106" width="7.140625" style="18" customWidth="1"/>
    <col min="14107" max="14107" width="8.5703125" style="18" customWidth="1"/>
    <col min="14108" max="14111" width="4.5703125" style="18" customWidth="1"/>
    <col min="14112" max="14113" width="11.5703125" style="18"/>
    <col min="14114" max="14114" width="7.140625" style="18" customWidth="1"/>
    <col min="14115" max="14115" width="7.42578125" style="18" customWidth="1"/>
    <col min="14116" max="14116" width="6.5703125" style="18" customWidth="1"/>
    <col min="14117" max="14117" width="8.140625" style="18" customWidth="1"/>
    <col min="14118" max="14118" width="9.140625" style="18" customWidth="1"/>
    <col min="14119" max="14119" width="11.5703125" style="18"/>
    <col min="14120" max="14120" width="4.42578125" style="18" customWidth="1"/>
    <col min="14121" max="14121" width="4.85546875" style="18" customWidth="1"/>
    <col min="14122" max="14122" width="3.5703125" style="18" customWidth="1"/>
    <col min="14123" max="14123" width="4.42578125" style="18" customWidth="1"/>
    <col min="14124" max="14336" width="11.5703125" style="18"/>
    <col min="14337" max="14337" width="1.85546875" style="18" customWidth="1"/>
    <col min="14338" max="14338" width="4.5703125" style="18" customWidth="1"/>
    <col min="14339" max="14339" width="8" style="18" customWidth="1"/>
    <col min="14340" max="14340" width="8.42578125" style="18" customWidth="1"/>
    <col min="14341" max="14343" width="4.5703125" style="18" customWidth="1"/>
    <col min="14344" max="14344" width="7.140625" style="18" customWidth="1"/>
    <col min="14345" max="14345" width="7.42578125" style="18" customWidth="1"/>
    <col min="14346" max="14346" width="7.85546875" style="18" customWidth="1"/>
    <col min="14347" max="14347" width="8.42578125" style="18" customWidth="1"/>
    <col min="14348" max="14348" width="4.5703125" style="18" customWidth="1"/>
    <col min="14349" max="14349" width="7.85546875" style="18" customWidth="1"/>
    <col min="14350" max="14350" width="7.42578125" style="18" customWidth="1"/>
    <col min="14351" max="14351" width="8.140625" style="18" customWidth="1"/>
    <col min="14352" max="14352" width="7.85546875" style="18" customWidth="1"/>
    <col min="14353" max="14353" width="4.5703125" style="18" customWidth="1"/>
    <col min="14354" max="14354" width="6" style="18" customWidth="1"/>
    <col min="14355" max="14355" width="9.140625" style="18" customWidth="1"/>
    <col min="14356" max="14356" width="7" style="18" customWidth="1"/>
    <col min="14357" max="14357" width="8.42578125" style="18" customWidth="1"/>
    <col min="14358" max="14358" width="9" style="18" customWidth="1"/>
    <col min="14359" max="14361" width="4.5703125" style="18" customWidth="1"/>
    <col min="14362" max="14362" width="7.140625" style="18" customWidth="1"/>
    <col min="14363" max="14363" width="8.5703125" style="18" customWidth="1"/>
    <col min="14364" max="14367" width="4.5703125" style="18" customWidth="1"/>
    <col min="14368" max="14369" width="11.5703125" style="18"/>
    <col min="14370" max="14370" width="7.140625" style="18" customWidth="1"/>
    <col min="14371" max="14371" width="7.42578125" style="18" customWidth="1"/>
    <col min="14372" max="14372" width="6.5703125" style="18" customWidth="1"/>
    <col min="14373" max="14373" width="8.140625" style="18" customWidth="1"/>
    <col min="14374" max="14374" width="9.140625" style="18" customWidth="1"/>
    <col min="14375" max="14375" width="11.5703125" style="18"/>
    <col min="14376" max="14376" width="4.42578125" style="18" customWidth="1"/>
    <col min="14377" max="14377" width="4.85546875" style="18" customWidth="1"/>
    <col min="14378" max="14378" width="3.5703125" style="18" customWidth="1"/>
    <col min="14379" max="14379" width="4.42578125" style="18" customWidth="1"/>
    <col min="14380" max="14592" width="11.5703125" style="18"/>
    <col min="14593" max="14593" width="1.85546875" style="18" customWidth="1"/>
    <col min="14594" max="14594" width="4.5703125" style="18" customWidth="1"/>
    <col min="14595" max="14595" width="8" style="18" customWidth="1"/>
    <col min="14596" max="14596" width="8.42578125" style="18" customWidth="1"/>
    <col min="14597" max="14599" width="4.5703125" style="18" customWidth="1"/>
    <col min="14600" max="14600" width="7.140625" style="18" customWidth="1"/>
    <col min="14601" max="14601" width="7.42578125" style="18" customWidth="1"/>
    <col min="14602" max="14602" width="7.85546875" style="18" customWidth="1"/>
    <col min="14603" max="14603" width="8.42578125" style="18" customWidth="1"/>
    <col min="14604" max="14604" width="4.5703125" style="18" customWidth="1"/>
    <col min="14605" max="14605" width="7.85546875" style="18" customWidth="1"/>
    <col min="14606" max="14606" width="7.42578125" style="18" customWidth="1"/>
    <col min="14607" max="14607" width="8.140625" style="18" customWidth="1"/>
    <col min="14608" max="14608" width="7.85546875" style="18" customWidth="1"/>
    <col min="14609" max="14609" width="4.5703125" style="18" customWidth="1"/>
    <col min="14610" max="14610" width="6" style="18" customWidth="1"/>
    <col min="14611" max="14611" width="9.140625" style="18" customWidth="1"/>
    <col min="14612" max="14612" width="7" style="18" customWidth="1"/>
    <col min="14613" max="14613" width="8.42578125" style="18" customWidth="1"/>
    <col min="14614" max="14614" width="9" style="18" customWidth="1"/>
    <col min="14615" max="14617" width="4.5703125" style="18" customWidth="1"/>
    <col min="14618" max="14618" width="7.140625" style="18" customWidth="1"/>
    <col min="14619" max="14619" width="8.5703125" style="18" customWidth="1"/>
    <col min="14620" max="14623" width="4.5703125" style="18" customWidth="1"/>
    <col min="14624" max="14625" width="11.5703125" style="18"/>
    <col min="14626" max="14626" width="7.140625" style="18" customWidth="1"/>
    <col min="14627" max="14627" width="7.42578125" style="18" customWidth="1"/>
    <col min="14628" max="14628" width="6.5703125" style="18" customWidth="1"/>
    <col min="14629" max="14629" width="8.140625" style="18" customWidth="1"/>
    <col min="14630" max="14630" width="9.140625" style="18" customWidth="1"/>
    <col min="14631" max="14631" width="11.5703125" style="18"/>
    <col min="14632" max="14632" width="4.42578125" style="18" customWidth="1"/>
    <col min="14633" max="14633" width="4.85546875" style="18" customWidth="1"/>
    <col min="14634" max="14634" width="3.5703125" style="18" customWidth="1"/>
    <col min="14635" max="14635" width="4.42578125" style="18" customWidth="1"/>
    <col min="14636" max="14848" width="11.5703125" style="18"/>
    <col min="14849" max="14849" width="1.85546875" style="18" customWidth="1"/>
    <col min="14850" max="14850" width="4.5703125" style="18" customWidth="1"/>
    <col min="14851" max="14851" width="8" style="18" customWidth="1"/>
    <col min="14852" max="14852" width="8.42578125" style="18" customWidth="1"/>
    <col min="14853" max="14855" width="4.5703125" style="18" customWidth="1"/>
    <col min="14856" max="14856" width="7.140625" style="18" customWidth="1"/>
    <col min="14857" max="14857" width="7.42578125" style="18" customWidth="1"/>
    <col min="14858" max="14858" width="7.85546875" style="18" customWidth="1"/>
    <col min="14859" max="14859" width="8.42578125" style="18" customWidth="1"/>
    <col min="14860" max="14860" width="4.5703125" style="18" customWidth="1"/>
    <col min="14861" max="14861" width="7.85546875" style="18" customWidth="1"/>
    <col min="14862" max="14862" width="7.42578125" style="18" customWidth="1"/>
    <col min="14863" max="14863" width="8.140625" style="18" customWidth="1"/>
    <col min="14864" max="14864" width="7.85546875" style="18" customWidth="1"/>
    <col min="14865" max="14865" width="4.5703125" style="18" customWidth="1"/>
    <col min="14866" max="14866" width="6" style="18" customWidth="1"/>
    <col min="14867" max="14867" width="9.140625" style="18" customWidth="1"/>
    <col min="14868" max="14868" width="7" style="18" customWidth="1"/>
    <col min="14869" max="14869" width="8.42578125" style="18" customWidth="1"/>
    <col min="14870" max="14870" width="9" style="18" customWidth="1"/>
    <col min="14871" max="14873" width="4.5703125" style="18" customWidth="1"/>
    <col min="14874" max="14874" width="7.140625" style="18" customWidth="1"/>
    <col min="14875" max="14875" width="8.5703125" style="18" customWidth="1"/>
    <col min="14876" max="14879" width="4.5703125" style="18" customWidth="1"/>
    <col min="14880" max="14881" width="11.5703125" style="18"/>
    <col min="14882" max="14882" width="7.140625" style="18" customWidth="1"/>
    <col min="14883" max="14883" width="7.42578125" style="18" customWidth="1"/>
    <col min="14884" max="14884" width="6.5703125" style="18" customWidth="1"/>
    <col min="14885" max="14885" width="8.140625" style="18" customWidth="1"/>
    <col min="14886" max="14886" width="9.140625" style="18" customWidth="1"/>
    <col min="14887" max="14887" width="11.5703125" style="18"/>
    <col min="14888" max="14888" width="4.42578125" style="18" customWidth="1"/>
    <col min="14889" max="14889" width="4.85546875" style="18" customWidth="1"/>
    <col min="14890" max="14890" width="3.5703125" style="18" customWidth="1"/>
    <col min="14891" max="14891" width="4.42578125" style="18" customWidth="1"/>
    <col min="14892" max="15104" width="11.5703125" style="18"/>
    <col min="15105" max="15105" width="1.85546875" style="18" customWidth="1"/>
    <col min="15106" max="15106" width="4.5703125" style="18" customWidth="1"/>
    <col min="15107" max="15107" width="8" style="18" customWidth="1"/>
    <col min="15108" max="15108" width="8.42578125" style="18" customWidth="1"/>
    <col min="15109" max="15111" width="4.5703125" style="18" customWidth="1"/>
    <col min="15112" max="15112" width="7.140625" style="18" customWidth="1"/>
    <col min="15113" max="15113" width="7.42578125" style="18" customWidth="1"/>
    <col min="15114" max="15114" width="7.85546875" style="18" customWidth="1"/>
    <col min="15115" max="15115" width="8.42578125" style="18" customWidth="1"/>
    <col min="15116" max="15116" width="4.5703125" style="18" customWidth="1"/>
    <col min="15117" max="15117" width="7.85546875" style="18" customWidth="1"/>
    <col min="15118" max="15118" width="7.42578125" style="18" customWidth="1"/>
    <col min="15119" max="15119" width="8.140625" style="18" customWidth="1"/>
    <col min="15120" max="15120" width="7.85546875" style="18" customWidth="1"/>
    <col min="15121" max="15121" width="4.5703125" style="18" customWidth="1"/>
    <col min="15122" max="15122" width="6" style="18" customWidth="1"/>
    <col min="15123" max="15123" width="9.140625" style="18" customWidth="1"/>
    <col min="15124" max="15124" width="7" style="18" customWidth="1"/>
    <col min="15125" max="15125" width="8.42578125" style="18" customWidth="1"/>
    <col min="15126" max="15126" width="9" style="18" customWidth="1"/>
    <col min="15127" max="15129" width="4.5703125" style="18" customWidth="1"/>
    <col min="15130" max="15130" width="7.140625" style="18" customWidth="1"/>
    <col min="15131" max="15131" width="8.5703125" style="18" customWidth="1"/>
    <col min="15132" max="15135" width="4.5703125" style="18" customWidth="1"/>
    <col min="15136" max="15137" width="11.5703125" style="18"/>
    <col min="15138" max="15138" width="7.140625" style="18" customWidth="1"/>
    <col min="15139" max="15139" width="7.42578125" style="18" customWidth="1"/>
    <col min="15140" max="15140" width="6.5703125" style="18" customWidth="1"/>
    <col min="15141" max="15141" width="8.140625" style="18" customWidth="1"/>
    <col min="15142" max="15142" width="9.140625" style="18" customWidth="1"/>
    <col min="15143" max="15143" width="11.5703125" style="18"/>
    <col min="15144" max="15144" width="4.42578125" style="18" customWidth="1"/>
    <col min="15145" max="15145" width="4.85546875" style="18" customWidth="1"/>
    <col min="15146" max="15146" width="3.5703125" style="18" customWidth="1"/>
    <col min="15147" max="15147" width="4.42578125" style="18" customWidth="1"/>
    <col min="15148" max="15360" width="11.5703125" style="18"/>
    <col min="15361" max="15361" width="1.85546875" style="18" customWidth="1"/>
    <col min="15362" max="15362" width="4.5703125" style="18" customWidth="1"/>
    <col min="15363" max="15363" width="8" style="18" customWidth="1"/>
    <col min="15364" max="15364" width="8.42578125" style="18" customWidth="1"/>
    <col min="15365" max="15367" width="4.5703125" style="18" customWidth="1"/>
    <col min="15368" max="15368" width="7.140625" style="18" customWidth="1"/>
    <col min="15369" max="15369" width="7.42578125" style="18" customWidth="1"/>
    <col min="15370" max="15370" width="7.85546875" style="18" customWidth="1"/>
    <col min="15371" max="15371" width="8.42578125" style="18" customWidth="1"/>
    <col min="15372" max="15372" width="4.5703125" style="18" customWidth="1"/>
    <col min="15373" max="15373" width="7.85546875" style="18" customWidth="1"/>
    <col min="15374" max="15374" width="7.42578125" style="18" customWidth="1"/>
    <col min="15375" max="15375" width="8.140625" style="18" customWidth="1"/>
    <col min="15376" max="15376" width="7.85546875" style="18" customWidth="1"/>
    <col min="15377" max="15377" width="4.5703125" style="18" customWidth="1"/>
    <col min="15378" max="15378" width="6" style="18" customWidth="1"/>
    <col min="15379" max="15379" width="9.140625" style="18" customWidth="1"/>
    <col min="15380" max="15380" width="7" style="18" customWidth="1"/>
    <col min="15381" max="15381" width="8.42578125" style="18" customWidth="1"/>
    <col min="15382" max="15382" width="9" style="18" customWidth="1"/>
    <col min="15383" max="15385" width="4.5703125" style="18" customWidth="1"/>
    <col min="15386" max="15386" width="7.140625" style="18" customWidth="1"/>
    <col min="15387" max="15387" width="8.5703125" style="18" customWidth="1"/>
    <col min="15388" max="15391" width="4.5703125" style="18" customWidth="1"/>
    <col min="15392" max="15393" width="11.5703125" style="18"/>
    <col min="15394" max="15394" width="7.140625" style="18" customWidth="1"/>
    <col min="15395" max="15395" width="7.42578125" style="18" customWidth="1"/>
    <col min="15396" max="15396" width="6.5703125" style="18" customWidth="1"/>
    <col min="15397" max="15397" width="8.140625" style="18" customWidth="1"/>
    <col min="15398" max="15398" width="9.140625" style="18" customWidth="1"/>
    <col min="15399" max="15399" width="11.5703125" style="18"/>
    <col min="15400" max="15400" width="4.42578125" style="18" customWidth="1"/>
    <col min="15401" max="15401" width="4.85546875" style="18" customWidth="1"/>
    <col min="15402" max="15402" width="3.5703125" style="18" customWidth="1"/>
    <col min="15403" max="15403" width="4.42578125" style="18" customWidth="1"/>
    <col min="15404" max="15616" width="11.5703125" style="18"/>
    <col min="15617" max="15617" width="1.85546875" style="18" customWidth="1"/>
    <col min="15618" max="15618" width="4.5703125" style="18" customWidth="1"/>
    <col min="15619" max="15619" width="8" style="18" customWidth="1"/>
    <col min="15620" max="15620" width="8.42578125" style="18" customWidth="1"/>
    <col min="15621" max="15623" width="4.5703125" style="18" customWidth="1"/>
    <col min="15624" max="15624" width="7.140625" style="18" customWidth="1"/>
    <col min="15625" max="15625" width="7.42578125" style="18" customWidth="1"/>
    <col min="15626" max="15626" width="7.85546875" style="18" customWidth="1"/>
    <col min="15627" max="15627" width="8.42578125" style="18" customWidth="1"/>
    <col min="15628" max="15628" width="4.5703125" style="18" customWidth="1"/>
    <col min="15629" max="15629" width="7.85546875" style="18" customWidth="1"/>
    <col min="15630" max="15630" width="7.42578125" style="18" customWidth="1"/>
    <col min="15631" max="15631" width="8.140625" style="18" customWidth="1"/>
    <col min="15632" max="15632" width="7.85546875" style="18" customWidth="1"/>
    <col min="15633" max="15633" width="4.5703125" style="18" customWidth="1"/>
    <col min="15634" max="15634" width="6" style="18" customWidth="1"/>
    <col min="15635" max="15635" width="9.140625" style="18" customWidth="1"/>
    <col min="15636" max="15636" width="7" style="18" customWidth="1"/>
    <col min="15637" max="15637" width="8.42578125" style="18" customWidth="1"/>
    <col min="15638" max="15638" width="9" style="18" customWidth="1"/>
    <col min="15639" max="15641" width="4.5703125" style="18" customWidth="1"/>
    <col min="15642" max="15642" width="7.140625" style="18" customWidth="1"/>
    <col min="15643" max="15643" width="8.5703125" style="18" customWidth="1"/>
    <col min="15644" max="15647" width="4.5703125" style="18" customWidth="1"/>
    <col min="15648" max="15649" width="11.5703125" style="18"/>
    <col min="15650" max="15650" width="7.140625" style="18" customWidth="1"/>
    <col min="15651" max="15651" width="7.42578125" style="18" customWidth="1"/>
    <col min="15652" max="15652" width="6.5703125" style="18" customWidth="1"/>
    <col min="15653" max="15653" width="8.140625" style="18" customWidth="1"/>
    <col min="15654" max="15654" width="9.140625" style="18" customWidth="1"/>
    <col min="15655" max="15655" width="11.5703125" style="18"/>
    <col min="15656" max="15656" width="4.42578125" style="18" customWidth="1"/>
    <col min="15657" max="15657" width="4.85546875" style="18" customWidth="1"/>
    <col min="15658" max="15658" width="3.5703125" style="18" customWidth="1"/>
    <col min="15659" max="15659" width="4.42578125" style="18" customWidth="1"/>
    <col min="15660" max="15872" width="11.5703125" style="18"/>
    <col min="15873" max="15873" width="1.85546875" style="18" customWidth="1"/>
    <col min="15874" max="15874" width="4.5703125" style="18" customWidth="1"/>
    <col min="15875" max="15875" width="8" style="18" customWidth="1"/>
    <col min="15876" max="15876" width="8.42578125" style="18" customWidth="1"/>
    <col min="15877" max="15879" width="4.5703125" style="18" customWidth="1"/>
    <col min="15880" max="15880" width="7.140625" style="18" customWidth="1"/>
    <col min="15881" max="15881" width="7.42578125" style="18" customWidth="1"/>
    <col min="15882" max="15882" width="7.85546875" style="18" customWidth="1"/>
    <col min="15883" max="15883" width="8.42578125" style="18" customWidth="1"/>
    <col min="15884" max="15884" width="4.5703125" style="18" customWidth="1"/>
    <col min="15885" max="15885" width="7.85546875" style="18" customWidth="1"/>
    <col min="15886" max="15886" width="7.42578125" style="18" customWidth="1"/>
    <col min="15887" max="15887" width="8.140625" style="18" customWidth="1"/>
    <col min="15888" max="15888" width="7.85546875" style="18" customWidth="1"/>
    <col min="15889" max="15889" width="4.5703125" style="18" customWidth="1"/>
    <col min="15890" max="15890" width="6" style="18" customWidth="1"/>
    <col min="15891" max="15891" width="9.140625" style="18" customWidth="1"/>
    <col min="15892" max="15892" width="7" style="18" customWidth="1"/>
    <col min="15893" max="15893" width="8.42578125" style="18" customWidth="1"/>
    <col min="15894" max="15894" width="9" style="18" customWidth="1"/>
    <col min="15895" max="15897" width="4.5703125" style="18" customWidth="1"/>
    <col min="15898" max="15898" width="7.140625" style="18" customWidth="1"/>
    <col min="15899" max="15899" width="8.5703125" style="18" customWidth="1"/>
    <col min="15900" max="15903" width="4.5703125" style="18" customWidth="1"/>
    <col min="15904" max="15905" width="11.5703125" style="18"/>
    <col min="15906" max="15906" width="7.140625" style="18" customWidth="1"/>
    <col min="15907" max="15907" width="7.42578125" style="18" customWidth="1"/>
    <col min="15908" max="15908" width="6.5703125" style="18" customWidth="1"/>
    <col min="15909" max="15909" width="8.140625" style="18" customWidth="1"/>
    <col min="15910" max="15910" width="9.140625" style="18" customWidth="1"/>
    <col min="15911" max="15911" width="11.5703125" style="18"/>
    <col min="15912" max="15912" width="4.42578125" style="18" customWidth="1"/>
    <col min="15913" max="15913" width="4.85546875" style="18" customWidth="1"/>
    <col min="15914" max="15914" width="3.5703125" style="18" customWidth="1"/>
    <col min="15915" max="15915" width="4.42578125" style="18" customWidth="1"/>
    <col min="15916" max="16128" width="11.5703125" style="18"/>
    <col min="16129" max="16129" width="1.85546875" style="18" customWidth="1"/>
    <col min="16130" max="16130" width="4.5703125" style="18" customWidth="1"/>
    <col min="16131" max="16131" width="8" style="18" customWidth="1"/>
    <col min="16132" max="16132" width="8.42578125" style="18" customWidth="1"/>
    <col min="16133" max="16135" width="4.5703125" style="18" customWidth="1"/>
    <col min="16136" max="16136" width="7.140625" style="18" customWidth="1"/>
    <col min="16137" max="16137" width="7.42578125" style="18" customWidth="1"/>
    <col min="16138" max="16138" width="7.85546875" style="18" customWidth="1"/>
    <col min="16139" max="16139" width="8.42578125" style="18" customWidth="1"/>
    <col min="16140" max="16140" width="4.5703125" style="18" customWidth="1"/>
    <col min="16141" max="16141" width="7.85546875" style="18" customWidth="1"/>
    <col min="16142" max="16142" width="7.42578125" style="18" customWidth="1"/>
    <col min="16143" max="16143" width="8.140625" style="18" customWidth="1"/>
    <col min="16144" max="16144" width="7.85546875" style="18" customWidth="1"/>
    <col min="16145" max="16145" width="4.5703125" style="18" customWidth="1"/>
    <col min="16146" max="16146" width="6" style="18" customWidth="1"/>
    <col min="16147" max="16147" width="9.140625" style="18" customWidth="1"/>
    <col min="16148" max="16148" width="7" style="18" customWidth="1"/>
    <col min="16149" max="16149" width="8.42578125" style="18" customWidth="1"/>
    <col min="16150" max="16150" width="9" style="18" customWidth="1"/>
    <col min="16151" max="16153" width="4.5703125" style="18" customWidth="1"/>
    <col min="16154" max="16154" width="7.140625" style="18" customWidth="1"/>
    <col min="16155" max="16155" width="8.5703125" style="18" customWidth="1"/>
    <col min="16156" max="16159" width="4.5703125" style="18" customWidth="1"/>
    <col min="16160" max="16161" width="11.5703125" style="18"/>
    <col min="16162" max="16162" width="7.140625" style="18" customWidth="1"/>
    <col min="16163" max="16163" width="7.42578125" style="18" customWidth="1"/>
    <col min="16164" max="16164" width="6.5703125" style="18" customWidth="1"/>
    <col min="16165" max="16165" width="8.140625" style="18" customWidth="1"/>
    <col min="16166" max="16166" width="9.140625" style="18" customWidth="1"/>
    <col min="16167" max="16167" width="11.5703125" style="18"/>
    <col min="16168" max="16168" width="4.42578125" style="18" customWidth="1"/>
    <col min="16169" max="16169" width="4.85546875" style="18" customWidth="1"/>
    <col min="16170" max="16170" width="3.5703125" style="18" customWidth="1"/>
    <col min="16171" max="16171" width="4.42578125" style="18" customWidth="1"/>
    <col min="16172" max="16384" width="11.5703125" style="18"/>
  </cols>
  <sheetData>
    <row r="1" spans="3:24" ht="15.75" thickBot="1"/>
    <row r="2" spans="3:24">
      <c r="C2" s="595" t="s">
        <v>344</v>
      </c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7"/>
    </row>
    <row r="3" spans="3:24" ht="28.7" customHeight="1" thickBot="1">
      <c r="C3" s="598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600"/>
    </row>
    <row r="4" spans="3:24" ht="27" customHeight="1">
      <c r="C4" s="204" t="s">
        <v>345</v>
      </c>
      <c r="D4" s="55"/>
      <c r="E4" s="55"/>
      <c r="F4" s="55"/>
      <c r="G4" s="55"/>
      <c r="H4" s="55"/>
      <c r="I4" s="55"/>
      <c r="J4" s="55"/>
      <c r="K4" s="181">
        <v>1445</v>
      </c>
      <c r="L4" s="601">
        <v>18354705</v>
      </c>
      <c r="M4" s="601"/>
      <c r="N4" s="601"/>
      <c r="O4" s="601"/>
      <c r="P4" s="601"/>
      <c r="Q4" s="182" t="s">
        <v>2</v>
      </c>
      <c r="S4" s="61" t="s">
        <v>335</v>
      </c>
      <c r="V4" s="61"/>
      <c r="W4" s="530">
        <v>18354705</v>
      </c>
      <c r="X4" s="18" t="s">
        <v>1200</v>
      </c>
    </row>
    <row r="5" spans="3:24" ht="27" customHeight="1">
      <c r="C5" s="205" t="s">
        <v>346</v>
      </c>
      <c r="D5" s="57"/>
      <c r="E5" s="57"/>
      <c r="F5" s="57"/>
      <c r="G5" s="57"/>
      <c r="H5" s="57"/>
      <c r="I5" s="57"/>
      <c r="J5" s="57"/>
      <c r="K5" s="51">
        <v>1446</v>
      </c>
      <c r="L5" s="602"/>
      <c r="M5" s="602"/>
      <c r="N5" s="602"/>
      <c r="O5" s="602"/>
      <c r="P5" s="602"/>
      <c r="Q5" s="206" t="s">
        <v>129</v>
      </c>
      <c r="S5" s="61" t="s">
        <v>335</v>
      </c>
      <c r="V5" s="61"/>
    </row>
    <row r="6" spans="3:24" ht="27" customHeight="1">
      <c r="C6" s="205" t="s">
        <v>347</v>
      </c>
      <c r="D6" s="57"/>
      <c r="E6" s="57"/>
      <c r="F6" s="57"/>
      <c r="G6" s="57"/>
      <c r="H6" s="57"/>
      <c r="I6" s="57"/>
      <c r="J6" s="57"/>
      <c r="K6" s="51">
        <v>1374</v>
      </c>
      <c r="L6" s="602"/>
      <c r="M6" s="602"/>
      <c r="N6" s="602"/>
      <c r="O6" s="602"/>
      <c r="P6" s="602"/>
      <c r="Q6" s="207" t="s">
        <v>2</v>
      </c>
      <c r="S6" s="61" t="s">
        <v>348</v>
      </c>
    </row>
    <row r="7" spans="3:24" ht="27" customHeight="1">
      <c r="C7" s="208" t="s">
        <v>349</v>
      </c>
      <c r="D7" s="209"/>
      <c r="E7" s="209"/>
      <c r="F7" s="209"/>
      <c r="G7" s="209"/>
      <c r="H7" s="209"/>
      <c r="I7" s="209"/>
      <c r="J7" s="209"/>
      <c r="K7" s="72">
        <v>1375</v>
      </c>
      <c r="L7" s="603"/>
      <c r="M7" s="603"/>
      <c r="N7" s="603"/>
      <c r="O7" s="603"/>
      <c r="P7" s="603"/>
      <c r="Q7" s="210" t="s">
        <v>2</v>
      </c>
    </row>
    <row r="8" spans="3:24" ht="27" customHeight="1">
      <c r="C8" s="604" t="s">
        <v>350</v>
      </c>
      <c r="D8" s="605"/>
      <c r="E8" s="605"/>
      <c r="F8" s="605"/>
      <c r="G8" s="605"/>
      <c r="H8" s="605"/>
      <c r="I8" s="605"/>
      <c r="J8" s="606"/>
      <c r="K8" s="51">
        <v>1376</v>
      </c>
      <c r="L8" s="607"/>
      <c r="M8" s="607"/>
      <c r="N8" s="607"/>
      <c r="O8" s="607"/>
      <c r="P8" s="607"/>
      <c r="Q8" s="211" t="s">
        <v>129</v>
      </c>
    </row>
    <row r="9" spans="3:24" ht="27" customHeight="1">
      <c r="C9" s="608" t="s">
        <v>351</v>
      </c>
      <c r="D9" s="609"/>
      <c r="E9" s="609"/>
      <c r="F9" s="609"/>
      <c r="G9" s="609"/>
      <c r="H9" s="609"/>
      <c r="I9" s="609"/>
      <c r="J9" s="610"/>
      <c r="K9" s="72">
        <v>1705</v>
      </c>
      <c r="L9" s="603">
        <f>+'BASE IMPONIBLE'!G69</f>
        <v>9383902</v>
      </c>
      <c r="M9" s="603"/>
      <c r="N9" s="603"/>
      <c r="O9" s="603"/>
      <c r="P9" s="603"/>
      <c r="Q9" s="210" t="s">
        <v>2</v>
      </c>
      <c r="S9" s="61" t="s">
        <v>352</v>
      </c>
      <c r="U9" s="18" t="s">
        <v>353</v>
      </c>
    </row>
    <row r="10" spans="3:24" ht="27" customHeight="1">
      <c r="C10" s="604" t="s">
        <v>52</v>
      </c>
      <c r="D10" s="605"/>
      <c r="E10" s="605"/>
      <c r="F10" s="605"/>
      <c r="G10" s="605"/>
      <c r="H10" s="605"/>
      <c r="I10" s="605"/>
      <c r="J10" s="606"/>
      <c r="K10" s="51">
        <v>1706</v>
      </c>
      <c r="L10" s="607"/>
      <c r="M10" s="607"/>
      <c r="N10" s="607"/>
      <c r="O10" s="607"/>
      <c r="P10" s="607"/>
      <c r="Q10" s="211" t="s">
        <v>129</v>
      </c>
      <c r="S10" s="61" t="s">
        <v>400</v>
      </c>
    </row>
    <row r="11" spans="3:24" ht="27" customHeight="1">
      <c r="C11" s="205" t="s">
        <v>325</v>
      </c>
      <c r="D11" s="57"/>
      <c r="E11" s="57"/>
      <c r="F11" s="57"/>
      <c r="G11" s="57"/>
      <c r="H11" s="57"/>
      <c r="I11" s="57"/>
      <c r="J11" s="57"/>
      <c r="K11" s="51">
        <v>1707</v>
      </c>
      <c r="L11" s="602"/>
      <c r="M11" s="602"/>
      <c r="N11" s="602"/>
      <c r="O11" s="602"/>
      <c r="P11" s="602"/>
      <c r="Q11" s="207" t="s">
        <v>2</v>
      </c>
      <c r="S11" s="61" t="s">
        <v>354</v>
      </c>
    </row>
    <row r="12" spans="3:24" ht="27" customHeight="1">
      <c r="C12" s="592" t="s">
        <v>55</v>
      </c>
      <c r="D12" s="593"/>
      <c r="E12" s="593"/>
      <c r="F12" s="593"/>
      <c r="G12" s="593"/>
      <c r="H12" s="593"/>
      <c r="I12" s="593"/>
      <c r="J12" s="593"/>
      <c r="K12" s="20">
        <v>1377</v>
      </c>
      <c r="L12" s="594">
        <f>+'BALANCE 2022 '!K35+'BALANCE 2022 '!K40</f>
        <v>0</v>
      </c>
      <c r="M12" s="594"/>
      <c r="N12" s="594"/>
      <c r="O12" s="594"/>
      <c r="P12" s="594"/>
      <c r="Q12" s="63" t="s">
        <v>2</v>
      </c>
    </row>
    <row r="13" spans="3:24" ht="27" customHeight="1">
      <c r="C13" s="611" t="s">
        <v>56</v>
      </c>
      <c r="D13" s="612"/>
      <c r="E13" s="612"/>
      <c r="F13" s="612"/>
      <c r="G13" s="612"/>
      <c r="H13" s="612"/>
      <c r="I13" s="612"/>
      <c r="J13" s="613"/>
      <c r="K13" s="20">
        <v>1378</v>
      </c>
      <c r="L13" s="594"/>
      <c r="M13" s="594"/>
      <c r="N13" s="594"/>
      <c r="O13" s="594"/>
      <c r="P13" s="594"/>
      <c r="Q13" s="62" t="s">
        <v>129</v>
      </c>
    </row>
    <row r="14" spans="3:24" ht="27" customHeight="1">
      <c r="C14" s="611" t="s">
        <v>57</v>
      </c>
      <c r="D14" s="612"/>
      <c r="E14" s="612"/>
      <c r="F14" s="612"/>
      <c r="G14" s="612"/>
      <c r="H14" s="612"/>
      <c r="I14" s="612"/>
      <c r="J14" s="613"/>
      <c r="K14" s="20">
        <v>1726</v>
      </c>
      <c r="L14" s="594">
        <f>+'BASE IMPONIBLE'!D20+'BASE IMPONIBLE'!D22+'BASE IMPONIBLE'!D24+'BASE IMPONIBLE'!D25</f>
        <v>0</v>
      </c>
      <c r="M14" s="594"/>
      <c r="N14" s="594"/>
      <c r="O14" s="594"/>
      <c r="P14" s="594"/>
      <c r="Q14" s="63" t="s">
        <v>2</v>
      </c>
    </row>
    <row r="15" spans="3:24" ht="27" customHeight="1">
      <c r="C15" s="592" t="s">
        <v>58</v>
      </c>
      <c r="D15" s="593"/>
      <c r="E15" s="593"/>
      <c r="F15" s="593"/>
      <c r="G15" s="593"/>
      <c r="H15" s="593"/>
      <c r="I15" s="593"/>
      <c r="J15" s="593"/>
      <c r="K15" s="20">
        <v>1591</v>
      </c>
      <c r="L15" s="594"/>
      <c r="M15" s="594"/>
      <c r="N15" s="594"/>
      <c r="O15" s="594"/>
      <c r="P15" s="594"/>
      <c r="Q15" s="62" t="s">
        <v>129</v>
      </c>
    </row>
    <row r="16" spans="3:24" ht="27" customHeight="1">
      <c r="C16" s="592" t="s">
        <v>355</v>
      </c>
      <c r="D16" s="593"/>
      <c r="E16" s="593"/>
      <c r="F16" s="593"/>
      <c r="G16" s="593"/>
      <c r="H16" s="593"/>
      <c r="I16" s="593"/>
      <c r="J16" s="614"/>
      <c r="K16" s="20">
        <v>1479</v>
      </c>
      <c r="L16" s="594">
        <v>7000000</v>
      </c>
      <c r="M16" s="594"/>
      <c r="N16" s="594"/>
      <c r="O16" s="594"/>
      <c r="P16" s="594"/>
      <c r="Q16" s="62" t="s">
        <v>129</v>
      </c>
    </row>
    <row r="17" spans="3:23" ht="27" customHeight="1">
      <c r="C17" s="592" t="s">
        <v>356</v>
      </c>
      <c r="D17" s="593"/>
      <c r="E17" s="593"/>
      <c r="F17" s="593"/>
      <c r="G17" s="593"/>
      <c r="H17" s="593"/>
      <c r="I17" s="593"/>
      <c r="J17" s="593"/>
      <c r="K17" s="20">
        <v>1708</v>
      </c>
      <c r="L17" s="594">
        <v>905370</v>
      </c>
      <c r="M17" s="594"/>
      <c r="N17" s="594"/>
      <c r="O17" s="594"/>
      <c r="P17" s="594"/>
      <c r="Q17" s="62" t="s">
        <v>129</v>
      </c>
      <c r="T17" s="18" t="s">
        <v>1185</v>
      </c>
    </row>
    <row r="18" spans="3:23" ht="27" customHeight="1">
      <c r="C18" s="592" t="s">
        <v>357</v>
      </c>
      <c r="D18" s="593"/>
      <c r="E18" s="593"/>
      <c r="F18" s="593"/>
      <c r="G18" s="593"/>
      <c r="H18" s="593"/>
      <c r="I18" s="593"/>
      <c r="J18" s="593"/>
      <c r="K18" s="20">
        <v>1709</v>
      </c>
      <c r="L18" s="594"/>
      <c r="M18" s="594"/>
      <c r="N18" s="594"/>
      <c r="O18" s="594"/>
      <c r="P18" s="594"/>
      <c r="Q18" s="62" t="s">
        <v>129</v>
      </c>
    </row>
    <row r="19" spans="3:23" ht="27" customHeight="1">
      <c r="C19" s="611" t="s">
        <v>61</v>
      </c>
      <c r="D19" s="612"/>
      <c r="E19" s="612"/>
      <c r="F19" s="612"/>
      <c r="G19" s="612"/>
      <c r="H19" s="612"/>
      <c r="I19" s="612"/>
      <c r="J19" s="613"/>
      <c r="K19" s="20">
        <v>1379</v>
      </c>
      <c r="L19" s="594"/>
      <c r="M19" s="594"/>
      <c r="N19" s="594"/>
      <c r="O19" s="594"/>
      <c r="P19" s="594"/>
      <c r="Q19" s="62" t="s">
        <v>129</v>
      </c>
    </row>
    <row r="20" spans="3:23" ht="27" customHeight="1">
      <c r="C20" s="212" t="s">
        <v>62</v>
      </c>
      <c r="D20" s="56"/>
      <c r="E20" s="56"/>
      <c r="F20" s="56"/>
      <c r="G20" s="56"/>
      <c r="H20" s="56"/>
      <c r="I20" s="56"/>
      <c r="J20" s="56"/>
      <c r="K20" s="20">
        <v>1710</v>
      </c>
      <c r="L20" s="594">
        <f>+'R17 14 D3'!L43:P43</f>
        <v>1478532</v>
      </c>
      <c r="M20" s="594"/>
      <c r="N20" s="594"/>
      <c r="O20" s="594"/>
      <c r="P20" s="594"/>
      <c r="Q20" s="63" t="s">
        <v>2</v>
      </c>
    </row>
    <row r="21" spans="3:23" ht="27" customHeight="1">
      <c r="C21" s="611" t="s">
        <v>358</v>
      </c>
      <c r="D21" s="612"/>
      <c r="E21" s="612"/>
      <c r="F21" s="612"/>
      <c r="G21" s="612"/>
      <c r="H21" s="612"/>
      <c r="I21" s="612"/>
      <c r="J21" s="613"/>
      <c r="K21" s="20">
        <v>1711</v>
      </c>
      <c r="L21" s="594">
        <f>+'R17 14 D3'!L44:P44</f>
        <v>0</v>
      </c>
      <c r="M21" s="594"/>
      <c r="N21" s="594"/>
      <c r="O21" s="594"/>
      <c r="P21" s="594"/>
      <c r="Q21" s="63" t="s">
        <v>2</v>
      </c>
    </row>
    <row r="22" spans="3:23" ht="27" customHeight="1">
      <c r="C22" s="197" t="s">
        <v>63</v>
      </c>
      <c r="D22" s="56"/>
      <c r="E22" s="56"/>
      <c r="F22" s="56"/>
      <c r="G22" s="56"/>
      <c r="H22" s="56"/>
      <c r="I22" s="56"/>
      <c r="J22" s="56"/>
      <c r="K22" s="20">
        <v>1380</v>
      </c>
      <c r="L22" s="594"/>
      <c r="M22" s="594"/>
      <c r="N22" s="594"/>
      <c r="O22" s="594"/>
      <c r="P22" s="594"/>
      <c r="Q22" s="63" t="s">
        <v>2</v>
      </c>
    </row>
    <row r="23" spans="3:23" ht="27" customHeight="1" thickBot="1">
      <c r="C23" s="213" t="s">
        <v>64</v>
      </c>
      <c r="D23" s="58"/>
      <c r="E23" s="58"/>
      <c r="F23" s="58"/>
      <c r="G23" s="58"/>
      <c r="H23" s="58"/>
      <c r="I23" s="58"/>
      <c r="J23" s="58"/>
      <c r="K23" s="66">
        <v>1381</v>
      </c>
      <c r="L23" s="615"/>
      <c r="M23" s="615"/>
      <c r="N23" s="615"/>
      <c r="O23" s="615"/>
      <c r="P23" s="615"/>
      <c r="Q23" s="67" t="s">
        <v>129</v>
      </c>
    </row>
    <row r="24" spans="3:23" ht="27" customHeight="1" thickBot="1">
      <c r="C24" s="616" t="s">
        <v>333</v>
      </c>
      <c r="D24" s="617"/>
      <c r="E24" s="617"/>
      <c r="F24" s="617"/>
      <c r="G24" s="617"/>
      <c r="H24" s="617"/>
      <c r="I24" s="617"/>
      <c r="J24" s="618"/>
      <c r="K24" s="60">
        <v>1545</v>
      </c>
      <c r="L24" s="619">
        <f>+L4-L5+L6+L7-L8+L9-L10+L11+L12-L13+L14-L15-L16-L17-L18-L19+L20+L21+L22-L23</f>
        <v>21311769</v>
      </c>
      <c r="M24" s="619"/>
      <c r="N24" s="619"/>
      <c r="O24" s="619"/>
      <c r="P24" s="619"/>
      <c r="Q24" s="214" t="s">
        <v>4</v>
      </c>
      <c r="W24" s="18">
        <f>+L4+L9-L16-L17+L20</f>
        <v>21311769</v>
      </c>
    </row>
    <row r="25" spans="3:23" ht="27" customHeight="1" thickBot="1">
      <c r="C25" s="616" t="s">
        <v>336</v>
      </c>
      <c r="D25" s="617"/>
      <c r="E25" s="617"/>
      <c r="F25" s="617"/>
      <c r="G25" s="617"/>
      <c r="H25" s="617"/>
      <c r="I25" s="617"/>
      <c r="J25" s="618"/>
      <c r="K25" s="60">
        <v>1546</v>
      </c>
      <c r="L25" s="619"/>
      <c r="M25" s="619"/>
      <c r="N25" s="619"/>
      <c r="O25" s="619"/>
      <c r="P25" s="619"/>
      <c r="Q25" s="214" t="s">
        <v>4</v>
      </c>
    </row>
    <row r="28" spans="3:23">
      <c r="M28" s="203"/>
    </row>
    <row r="29" spans="3:23">
      <c r="M29" s="203"/>
    </row>
    <row r="30" spans="3:23">
      <c r="M30" s="203"/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U15"/>
  <sheetViews>
    <sheetView showGridLines="0" zoomScaleNormal="100" workbookViewId="0">
      <selection activeCell="U15" sqref="U15"/>
    </sheetView>
  </sheetViews>
  <sheetFormatPr baseColWidth="10" defaultColWidth="11.5703125" defaultRowHeight="14.25"/>
  <cols>
    <col min="1" max="1" width="1.85546875" style="18" customWidth="1"/>
    <col min="2" max="2" width="4.5703125" style="18" customWidth="1"/>
    <col min="3" max="3" width="8" style="18" customWidth="1"/>
    <col min="4" max="4" width="8.42578125" style="18" customWidth="1"/>
    <col min="5" max="7" width="4.5703125" style="18" customWidth="1"/>
    <col min="8" max="8" width="7.140625" style="18" customWidth="1"/>
    <col min="9" max="9" width="7.42578125" style="18" customWidth="1"/>
    <col min="10" max="10" width="7.85546875" style="18" customWidth="1"/>
    <col min="11" max="11" width="8.42578125" style="18" customWidth="1"/>
    <col min="12" max="12" width="4.5703125" style="18" customWidth="1"/>
    <col min="13" max="13" width="7.85546875" style="18" customWidth="1"/>
    <col min="14" max="14" width="7.42578125" style="18" customWidth="1"/>
    <col min="15" max="15" width="8.140625" style="18" customWidth="1"/>
    <col min="16" max="16" width="7.85546875" style="18" customWidth="1"/>
    <col min="17" max="17" width="4.5703125" style="18" customWidth="1"/>
    <col min="18" max="18" width="4.85546875" style="18" customWidth="1"/>
    <col min="19" max="19" width="9.140625" style="18" customWidth="1"/>
    <col min="20" max="20" width="7" style="18" customWidth="1"/>
    <col min="21" max="21" width="25.85546875" style="18" customWidth="1"/>
    <col min="22" max="22" width="9" style="18" customWidth="1"/>
    <col min="23" max="25" width="4.5703125" style="18" customWidth="1"/>
    <col min="26" max="26" width="7.140625" style="18" customWidth="1"/>
    <col min="27" max="27" width="8.5703125" style="18" customWidth="1"/>
    <col min="28" max="31" width="4.5703125" style="18" customWidth="1"/>
    <col min="32" max="33" width="11.5703125" style="18"/>
    <col min="34" max="34" width="7.140625" style="18" customWidth="1"/>
    <col min="35" max="35" width="7.42578125" style="18" customWidth="1"/>
    <col min="36" max="36" width="6.5703125" style="18" customWidth="1"/>
    <col min="37" max="37" width="8.140625" style="18" customWidth="1"/>
    <col min="38" max="38" width="9.140625" style="18" customWidth="1"/>
    <col min="39" max="39" width="11.5703125" style="18"/>
    <col min="40" max="40" width="4.42578125" style="18" customWidth="1"/>
    <col min="41" max="41" width="4.85546875" style="18" customWidth="1"/>
    <col min="42" max="42" width="3.5703125" style="18" customWidth="1"/>
    <col min="43" max="43" width="4.42578125" style="18" customWidth="1"/>
    <col min="44" max="256" width="11.5703125" style="18"/>
    <col min="257" max="257" width="1.85546875" style="18" customWidth="1"/>
    <col min="258" max="258" width="4.5703125" style="18" customWidth="1"/>
    <col min="259" max="259" width="8" style="18" customWidth="1"/>
    <col min="260" max="260" width="8.42578125" style="18" customWidth="1"/>
    <col min="261" max="263" width="4.5703125" style="18" customWidth="1"/>
    <col min="264" max="264" width="7.140625" style="18" customWidth="1"/>
    <col min="265" max="265" width="7.42578125" style="18" customWidth="1"/>
    <col min="266" max="266" width="7.85546875" style="18" customWidth="1"/>
    <col min="267" max="267" width="8.42578125" style="18" customWidth="1"/>
    <col min="268" max="268" width="4.5703125" style="18" customWidth="1"/>
    <col min="269" max="269" width="7.85546875" style="18" customWidth="1"/>
    <col min="270" max="270" width="7.42578125" style="18" customWidth="1"/>
    <col min="271" max="271" width="8.140625" style="18" customWidth="1"/>
    <col min="272" max="272" width="7.85546875" style="18" customWidth="1"/>
    <col min="273" max="273" width="4.5703125" style="18" customWidth="1"/>
    <col min="274" max="274" width="4.85546875" style="18" customWidth="1"/>
    <col min="275" max="275" width="9.140625" style="18" customWidth="1"/>
    <col min="276" max="276" width="7" style="18" customWidth="1"/>
    <col min="277" max="277" width="8.42578125" style="18" customWidth="1"/>
    <col min="278" max="278" width="9" style="18" customWidth="1"/>
    <col min="279" max="281" width="4.5703125" style="18" customWidth="1"/>
    <col min="282" max="282" width="7.140625" style="18" customWidth="1"/>
    <col min="283" max="283" width="8.5703125" style="18" customWidth="1"/>
    <col min="284" max="287" width="4.5703125" style="18" customWidth="1"/>
    <col min="288" max="289" width="11.5703125" style="18"/>
    <col min="290" max="290" width="7.140625" style="18" customWidth="1"/>
    <col min="291" max="291" width="7.42578125" style="18" customWidth="1"/>
    <col min="292" max="292" width="6.5703125" style="18" customWidth="1"/>
    <col min="293" max="293" width="8.140625" style="18" customWidth="1"/>
    <col min="294" max="294" width="9.140625" style="18" customWidth="1"/>
    <col min="295" max="295" width="11.5703125" style="18"/>
    <col min="296" max="296" width="4.42578125" style="18" customWidth="1"/>
    <col min="297" max="297" width="4.85546875" style="18" customWidth="1"/>
    <col min="298" max="298" width="3.5703125" style="18" customWidth="1"/>
    <col min="299" max="299" width="4.42578125" style="18" customWidth="1"/>
    <col min="300" max="512" width="11.5703125" style="18"/>
    <col min="513" max="513" width="1.85546875" style="18" customWidth="1"/>
    <col min="514" max="514" width="4.5703125" style="18" customWidth="1"/>
    <col min="515" max="515" width="8" style="18" customWidth="1"/>
    <col min="516" max="516" width="8.42578125" style="18" customWidth="1"/>
    <col min="517" max="519" width="4.5703125" style="18" customWidth="1"/>
    <col min="520" max="520" width="7.140625" style="18" customWidth="1"/>
    <col min="521" max="521" width="7.42578125" style="18" customWidth="1"/>
    <col min="522" max="522" width="7.85546875" style="18" customWidth="1"/>
    <col min="523" max="523" width="8.42578125" style="18" customWidth="1"/>
    <col min="524" max="524" width="4.5703125" style="18" customWidth="1"/>
    <col min="525" max="525" width="7.85546875" style="18" customWidth="1"/>
    <col min="526" max="526" width="7.42578125" style="18" customWidth="1"/>
    <col min="527" max="527" width="8.140625" style="18" customWidth="1"/>
    <col min="528" max="528" width="7.85546875" style="18" customWidth="1"/>
    <col min="529" max="529" width="4.5703125" style="18" customWidth="1"/>
    <col min="530" max="530" width="4.85546875" style="18" customWidth="1"/>
    <col min="531" max="531" width="9.140625" style="18" customWidth="1"/>
    <col min="532" max="532" width="7" style="18" customWidth="1"/>
    <col min="533" max="533" width="8.42578125" style="18" customWidth="1"/>
    <col min="534" max="534" width="9" style="18" customWidth="1"/>
    <col min="535" max="537" width="4.5703125" style="18" customWidth="1"/>
    <col min="538" max="538" width="7.140625" style="18" customWidth="1"/>
    <col min="539" max="539" width="8.5703125" style="18" customWidth="1"/>
    <col min="540" max="543" width="4.5703125" style="18" customWidth="1"/>
    <col min="544" max="545" width="11.5703125" style="18"/>
    <col min="546" max="546" width="7.140625" style="18" customWidth="1"/>
    <col min="547" max="547" width="7.42578125" style="18" customWidth="1"/>
    <col min="548" max="548" width="6.5703125" style="18" customWidth="1"/>
    <col min="549" max="549" width="8.140625" style="18" customWidth="1"/>
    <col min="550" max="550" width="9.140625" style="18" customWidth="1"/>
    <col min="551" max="551" width="11.5703125" style="18"/>
    <col min="552" max="552" width="4.42578125" style="18" customWidth="1"/>
    <col min="553" max="553" width="4.85546875" style="18" customWidth="1"/>
    <col min="554" max="554" width="3.5703125" style="18" customWidth="1"/>
    <col min="555" max="555" width="4.42578125" style="18" customWidth="1"/>
    <col min="556" max="768" width="11.5703125" style="18"/>
    <col min="769" max="769" width="1.85546875" style="18" customWidth="1"/>
    <col min="770" max="770" width="4.5703125" style="18" customWidth="1"/>
    <col min="771" max="771" width="8" style="18" customWidth="1"/>
    <col min="772" max="772" width="8.42578125" style="18" customWidth="1"/>
    <col min="773" max="775" width="4.5703125" style="18" customWidth="1"/>
    <col min="776" max="776" width="7.140625" style="18" customWidth="1"/>
    <col min="777" max="777" width="7.42578125" style="18" customWidth="1"/>
    <col min="778" max="778" width="7.85546875" style="18" customWidth="1"/>
    <col min="779" max="779" width="8.42578125" style="18" customWidth="1"/>
    <col min="780" max="780" width="4.5703125" style="18" customWidth="1"/>
    <col min="781" max="781" width="7.85546875" style="18" customWidth="1"/>
    <col min="782" max="782" width="7.42578125" style="18" customWidth="1"/>
    <col min="783" max="783" width="8.140625" style="18" customWidth="1"/>
    <col min="784" max="784" width="7.85546875" style="18" customWidth="1"/>
    <col min="785" max="785" width="4.5703125" style="18" customWidth="1"/>
    <col min="786" max="786" width="4.85546875" style="18" customWidth="1"/>
    <col min="787" max="787" width="9.140625" style="18" customWidth="1"/>
    <col min="788" max="788" width="7" style="18" customWidth="1"/>
    <col min="789" max="789" width="8.42578125" style="18" customWidth="1"/>
    <col min="790" max="790" width="9" style="18" customWidth="1"/>
    <col min="791" max="793" width="4.5703125" style="18" customWidth="1"/>
    <col min="794" max="794" width="7.140625" style="18" customWidth="1"/>
    <col min="795" max="795" width="8.5703125" style="18" customWidth="1"/>
    <col min="796" max="799" width="4.5703125" style="18" customWidth="1"/>
    <col min="800" max="801" width="11.5703125" style="18"/>
    <col min="802" max="802" width="7.140625" style="18" customWidth="1"/>
    <col min="803" max="803" width="7.42578125" style="18" customWidth="1"/>
    <col min="804" max="804" width="6.5703125" style="18" customWidth="1"/>
    <col min="805" max="805" width="8.140625" style="18" customWidth="1"/>
    <col min="806" max="806" width="9.140625" style="18" customWidth="1"/>
    <col min="807" max="807" width="11.5703125" style="18"/>
    <col min="808" max="808" width="4.42578125" style="18" customWidth="1"/>
    <col min="809" max="809" width="4.85546875" style="18" customWidth="1"/>
    <col min="810" max="810" width="3.5703125" style="18" customWidth="1"/>
    <col min="811" max="811" width="4.42578125" style="18" customWidth="1"/>
    <col min="812" max="1024" width="11.5703125" style="18"/>
    <col min="1025" max="1025" width="1.85546875" style="18" customWidth="1"/>
    <col min="1026" max="1026" width="4.5703125" style="18" customWidth="1"/>
    <col min="1027" max="1027" width="8" style="18" customWidth="1"/>
    <col min="1028" max="1028" width="8.42578125" style="18" customWidth="1"/>
    <col min="1029" max="1031" width="4.5703125" style="18" customWidth="1"/>
    <col min="1032" max="1032" width="7.140625" style="18" customWidth="1"/>
    <col min="1033" max="1033" width="7.42578125" style="18" customWidth="1"/>
    <col min="1034" max="1034" width="7.85546875" style="18" customWidth="1"/>
    <col min="1035" max="1035" width="8.42578125" style="18" customWidth="1"/>
    <col min="1036" max="1036" width="4.5703125" style="18" customWidth="1"/>
    <col min="1037" max="1037" width="7.85546875" style="18" customWidth="1"/>
    <col min="1038" max="1038" width="7.42578125" style="18" customWidth="1"/>
    <col min="1039" max="1039" width="8.140625" style="18" customWidth="1"/>
    <col min="1040" max="1040" width="7.85546875" style="18" customWidth="1"/>
    <col min="1041" max="1041" width="4.5703125" style="18" customWidth="1"/>
    <col min="1042" max="1042" width="4.85546875" style="18" customWidth="1"/>
    <col min="1043" max="1043" width="9.140625" style="18" customWidth="1"/>
    <col min="1044" max="1044" width="7" style="18" customWidth="1"/>
    <col min="1045" max="1045" width="8.42578125" style="18" customWidth="1"/>
    <col min="1046" max="1046" width="9" style="18" customWidth="1"/>
    <col min="1047" max="1049" width="4.5703125" style="18" customWidth="1"/>
    <col min="1050" max="1050" width="7.140625" style="18" customWidth="1"/>
    <col min="1051" max="1051" width="8.5703125" style="18" customWidth="1"/>
    <col min="1052" max="1055" width="4.5703125" style="18" customWidth="1"/>
    <col min="1056" max="1057" width="11.5703125" style="18"/>
    <col min="1058" max="1058" width="7.140625" style="18" customWidth="1"/>
    <col min="1059" max="1059" width="7.42578125" style="18" customWidth="1"/>
    <col min="1060" max="1060" width="6.5703125" style="18" customWidth="1"/>
    <col min="1061" max="1061" width="8.140625" style="18" customWidth="1"/>
    <col min="1062" max="1062" width="9.140625" style="18" customWidth="1"/>
    <col min="1063" max="1063" width="11.5703125" style="18"/>
    <col min="1064" max="1064" width="4.42578125" style="18" customWidth="1"/>
    <col min="1065" max="1065" width="4.85546875" style="18" customWidth="1"/>
    <col min="1066" max="1066" width="3.5703125" style="18" customWidth="1"/>
    <col min="1067" max="1067" width="4.42578125" style="18" customWidth="1"/>
    <col min="1068" max="1280" width="11.5703125" style="18"/>
    <col min="1281" max="1281" width="1.85546875" style="18" customWidth="1"/>
    <col min="1282" max="1282" width="4.5703125" style="18" customWidth="1"/>
    <col min="1283" max="1283" width="8" style="18" customWidth="1"/>
    <col min="1284" max="1284" width="8.42578125" style="18" customWidth="1"/>
    <col min="1285" max="1287" width="4.5703125" style="18" customWidth="1"/>
    <col min="1288" max="1288" width="7.140625" style="18" customWidth="1"/>
    <col min="1289" max="1289" width="7.42578125" style="18" customWidth="1"/>
    <col min="1290" max="1290" width="7.85546875" style="18" customWidth="1"/>
    <col min="1291" max="1291" width="8.42578125" style="18" customWidth="1"/>
    <col min="1292" max="1292" width="4.5703125" style="18" customWidth="1"/>
    <col min="1293" max="1293" width="7.85546875" style="18" customWidth="1"/>
    <col min="1294" max="1294" width="7.42578125" style="18" customWidth="1"/>
    <col min="1295" max="1295" width="8.140625" style="18" customWidth="1"/>
    <col min="1296" max="1296" width="7.85546875" style="18" customWidth="1"/>
    <col min="1297" max="1297" width="4.5703125" style="18" customWidth="1"/>
    <col min="1298" max="1298" width="4.85546875" style="18" customWidth="1"/>
    <col min="1299" max="1299" width="9.140625" style="18" customWidth="1"/>
    <col min="1300" max="1300" width="7" style="18" customWidth="1"/>
    <col min="1301" max="1301" width="8.42578125" style="18" customWidth="1"/>
    <col min="1302" max="1302" width="9" style="18" customWidth="1"/>
    <col min="1303" max="1305" width="4.5703125" style="18" customWidth="1"/>
    <col min="1306" max="1306" width="7.140625" style="18" customWidth="1"/>
    <col min="1307" max="1307" width="8.5703125" style="18" customWidth="1"/>
    <col min="1308" max="1311" width="4.5703125" style="18" customWidth="1"/>
    <col min="1312" max="1313" width="11.5703125" style="18"/>
    <col min="1314" max="1314" width="7.140625" style="18" customWidth="1"/>
    <col min="1315" max="1315" width="7.42578125" style="18" customWidth="1"/>
    <col min="1316" max="1316" width="6.5703125" style="18" customWidth="1"/>
    <col min="1317" max="1317" width="8.140625" style="18" customWidth="1"/>
    <col min="1318" max="1318" width="9.140625" style="18" customWidth="1"/>
    <col min="1319" max="1319" width="11.5703125" style="18"/>
    <col min="1320" max="1320" width="4.42578125" style="18" customWidth="1"/>
    <col min="1321" max="1321" width="4.85546875" style="18" customWidth="1"/>
    <col min="1322" max="1322" width="3.5703125" style="18" customWidth="1"/>
    <col min="1323" max="1323" width="4.42578125" style="18" customWidth="1"/>
    <col min="1324" max="1536" width="11.5703125" style="18"/>
    <col min="1537" max="1537" width="1.85546875" style="18" customWidth="1"/>
    <col min="1538" max="1538" width="4.5703125" style="18" customWidth="1"/>
    <col min="1539" max="1539" width="8" style="18" customWidth="1"/>
    <col min="1540" max="1540" width="8.42578125" style="18" customWidth="1"/>
    <col min="1541" max="1543" width="4.5703125" style="18" customWidth="1"/>
    <col min="1544" max="1544" width="7.140625" style="18" customWidth="1"/>
    <col min="1545" max="1545" width="7.42578125" style="18" customWidth="1"/>
    <col min="1546" max="1546" width="7.85546875" style="18" customWidth="1"/>
    <col min="1547" max="1547" width="8.42578125" style="18" customWidth="1"/>
    <col min="1548" max="1548" width="4.5703125" style="18" customWidth="1"/>
    <col min="1549" max="1549" width="7.85546875" style="18" customWidth="1"/>
    <col min="1550" max="1550" width="7.42578125" style="18" customWidth="1"/>
    <col min="1551" max="1551" width="8.140625" style="18" customWidth="1"/>
    <col min="1552" max="1552" width="7.85546875" style="18" customWidth="1"/>
    <col min="1553" max="1553" width="4.5703125" style="18" customWidth="1"/>
    <col min="1554" max="1554" width="4.85546875" style="18" customWidth="1"/>
    <col min="1555" max="1555" width="9.140625" style="18" customWidth="1"/>
    <col min="1556" max="1556" width="7" style="18" customWidth="1"/>
    <col min="1557" max="1557" width="8.42578125" style="18" customWidth="1"/>
    <col min="1558" max="1558" width="9" style="18" customWidth="1"/>
    <col min="1559" max="1561" width="4.5703125" style="18" customWidth="1"/>
    <col min="1562" max="1562" width="7.140625" style="18" customWidth="1"/>
    <col min="1563" max="1563" width="8.5703125" style="18" customWidth="1"/>
    <col min="1564" max="1567" width="4.5703125" style="18" customWidth="1"/>
    <col min="1568" max="1569" width="11.5703125" style="18"/>
    <col min="1570" max="1570" width="7.140625" style="18" customWidth="1"/>
    <col min="1571" max="1571" width="7.42578125" style="18" customWidth="1"/>
    <col min="1572" max="1572" width="6.5703125" style="18" customWidth="1"/>
    <col min="1573" max="1573" width="8.140625" style="18" customWidth="1"/>
    <col min="1574" max="1574" width="9.140625" style="18" customWidth="1"/>
    <col min="1575" max="1575" width="11.5703125" style="18"/>
    <col min="1576" max="1576" width="4.42578125" style="18" customWidth="1"/>
    <col min="1577" max="1577" width="4.85546875" style="18" customWidth="1"/>
    <col min="1578" max="1578" width="3.5703125" style="18" customWidth="1"/>
    <col min="1579" max="1579" width="4.42578125" style="18" customWidth="1"/>
    <col min="1580" max="1792" width="11.5703125" style="18"/>
    <col min="1793" max="1793" width="1.85546875" style="18" customWidth="1"/>
    <col min="1794" max="1794" width="4.5703125" style="18" customWidth="1"/>
    <col min="1795" max="1795" width="8" style="18" customWidth="1"/>
    <col min="1796" max="1796" width="8.42578125" style="18" customWidth="1"/>
    <col min="1797" max="1799" width="4.5703125" style="18" customWidth="1"/>
    <col min="1800" max="1800" width="7.140625" style="18" customWidth="1"/>
    <col min="1801" max="1801" width="7.42578125" style="18" customWidth="1"/>
    <col min="1802" max="1802" width="7.85546875" style="18" customWidth="1"/>
    <col min="1803" max="1803" width="8.42578125" style="18" customWidth="1"/>
    <col min="1804" max="1804" width="4.5703125" style="18" customWidth="1"/>
    <col min="1805" max="1805" width="7.85546875" style="18" customWidth="1"/>
    <col min="1806" max="1806" width="7.42578125" style="18" customWidth="1"/>
    <col min="1807" max="1807" width="8.140625" style="18" customWidth="1"/>
    <col min="1808" max="1808" width="7.85546875" style="18" customWidth="1"/>
    <col min="1809" max="1809" width="4.5703125" style="18" customWidth="1"/>
    <col min="1810" max="1810" width="4.85546875" style="18" customWidth="1"/>
    <col min="1811" max="1811" width="9.140625" style="18" customWidth="1"/>
    <col min="1812" max="1812" width="7" style="18" customWidth="1"/>
    <col min="1813" max="1813" width="8.42578125" style="18" customWidth="1"/>
    <col min="1814" max="1814" width="9" style="18" customWidth="1"/>
    <col min="1815" max="1817" width="4.5703125" style="18" customWidth="1"/>
    <col min="1818" max="1818" width="7.140625" style="18" customWidth="1"/>
    <col min="1819" max="1819" width="8.5703125" style="18" customWidth="1"/>
    <col min="1820" max="1823" width="4.5703125" style="18" customWidth="1"/>
    <col min="1824" max="1825" width="11.5703125" style="18"/>
    <col min="1826" max="1826" width="7.140625" style="18" customWidth="1"/>
    <col min="1827" max="1827" width="7.42578125" style="18" customWidth="1"/>
    <col min="1828" max="1828" width="6.5703125" style="18" customWidth="1"/>
    <col min="1829" max="1829" width="8.140625" style="18" customWidth="1"/>
    <col min="1830" max="1830" width="9.140625" style="18" customWidth="1"/>
    <col min="1831" max="1831" width="11.5703125" style="18"/>
    <col min="1832" max="1832" width="4.42578125" style="18" customWidth="1"/>
    <col min="1833" max="1833" width="4.85546875" style="18" customWidth="1"/>
    <col min="1834" max="1834" width="3.5703125" style="18" customWidth="1"/>
    <col min="1835" max="1835" width="4.42578125" style="18" customWidth="1"/>
    <col min="1836" max="2048" width="11.5703125" style="18"/>
    <col min="2049" max="2049" width="1.85546875" style="18" customWidth="1"/>
    <col min="2050" max="2050" width="4.5703125" style="18" customWidth="1"/>
    <col min="2051" max="2051" width="8" style="18" customWidth="1"/>
    <col min="2052" max="2052" width="8.42578125" style="18" customWidth="1"/>
    <col min="2053" max="2055" width="4.5703125" style="18" customWidth="1"/>
    <col min="2056" max="2056" width="7.140625" style="18" customWidth="1"/>
    <col min="2057" max="2057" width="7.42578125" style="18" customWidth="1"/>
    <col min="2058" max="2058" width="7.85546875" style="18" customWidth="1"/>
    <col min="2059" max="2059" width="8.42578125" style="18" customWidth="1"/>
    <col min="2060" max="2060" width="4.5703125" style="18" customWidth="1"/>
    <col min="2061" max="2061" width="7.85546875" style="18" customWidth="1"/>
    <col min="2062" max="2062" width="7.42578125" style="18" customWidth="1"/>
    <col min="2063" max="2063" width="8.140625" style="18" customWidth="1"/>
    <col min="2064" max="2064" width="7.85546875" style="18" customWidth="1"/>
    <col min="2065" max="2065" width="4.5703125" style="18" customWidth="1"/>
    <col min="2066" max="2066" width="4.85546875" style="18" customWidth="1"/>
    <col min="2067" max="2067" width="9.140625" style="18" customWidth="1"/>
    <col min="2068" max="2068" width="7" style="18" customWidth="1"/>
    <col min="2069" max="2069" width="8.42578125" style="18" customWidth="1"/>
    <col min="2070" max="2070" width="9" style="18" customWidth="1"/>
    <col min="2071" max="2073" width="4.5703125" style="18" customWidth="1"/>
    <col min="2074" max="2074" width="7.140625" style="18" customWidth="1"/>
    <col min="2075" max="2075" width="8.5703125" style="18" customWidth="1"/>
    <col min="2076" max="2079" width="4.5703125" style="18" customWidth="1"/>
    <col min="2080" max="2081" width="11.5703125" style="18"/>
    <col min="2082" max="2082" width="7.140625" style="18" customWidth="1"/>
    <col min="2083" max="2083" width="7.42578125" style="18" customWidth="1"/>
    <col min="2084" max="2084" width="6.5703125" style="18" customWidth="1"/>
    <col min="2085" max="2085" width="8.140625" style="18" customWidth="1"/>
    <col min="2086" max="2086" width="9.140625" style="18" customWidth="1"/>
    <col min="2087" max="2087" width="11.5703125" style="18"/>
    <col min="2088" max="2088" width="4.42578125" style="18" customWidth="1"/>
    <col min="2089" max="2089" width="4.85546875" style="18" customWidth="1"/>
    <col min="2090" max="2090" width="3.5703125" style="18" customWidth="1"/>
    <col min="2091" max="2091" width="4.42578125" style="18" customWidth="1"/>
    <col min="2092" max="2304" width="11.5703125" style="18"/>
    <col min="2305" max="2305" width="1.85546875" style="18" customWidth="1"/>
    <col min="2306" max="2306" width="4.5703125" style="18" customWidth="1"/>
    <col min="2307" max="2307" width="8" style="18" customWidth="1"/>
    <col min="2308" max="2308" width="8.42578125" style="18" customWidth="1"/>
    <col min="2309" max="2311" width="4.5703125" style="18" customWidth="1"/>
    <col min="2312" max="2312" width="7.140625" style="18" customWidth="1"/>
    <col min="2313" max="2313" width="7.42578125" style="18" customWidth="1"/>
    <col min="2314" max="2314" width="7.85546875" style="18" customWidth="1"/>
    <col min="2315" max="2315" width="8.42578125" style="18" customWidth="1"/>
    <col min="2316" max="2316" width="4.5703125" style="18" customWidth="1"/>
    <col min="2317" max="2317" width="7.85546875" style="18" customWidth="1"/>
    <col min="2318" max="2318" width="7.42578125" style="18" customWidth="1"/>
    <col min="2319" max="2319" width="8.140625" style="18" customWidth="1"/>
    <col min="2320" max="2320" width="7.85546875" style="18" customWidth="1"/>
    <col min="2321" max="2321" width="4.5703125" style="18" customWidth="1"/>
    <col min="2322" max="2322" width="4.85546875" style="18" customWidth="1"/>
    <col min="2323" max="2323" width="9.140625" style="18" customWidth="1"/>
    <col min="2324" max="2324" width="7" style="18" customWidth="1"/>
    <col min="2325" max="2325" width="8.42578125" style="18" customWidth="1"/>
    <col min="2326" max="2326" width="9" style="18" customWidth="1"/>
    <col min="2327" max="2329" width="4.5703125" style="18" customWidth="1"/>
    <col min="2330" max="2330" width="7.140625" style="18" customWidth="1"/>
    <col min="2331" max="2331" width="8.5703125" style="18" customWidth="1"/>
    <col min="2332" max="2335" width="4.5703125" style="18" customWidth="1"/>
    <col min="2336" max="2337" width="11.5703125" style="18"/>
    <col min="2338" max="2338" width="7.140625" style="18" customWidth="1"/>
    <col min="2339" max="2339" width="7.42578125" style="18" customWidth="1"/>
    <col min="2340" max="2340" width="6.5703125" style="18" customWidth="1"/>
    <col min="2341" max="2341" width="8.140625" style="18" customWidth="1"/>
    <col min="2342" max="2342" width="9.140625" style="18" customWidth="1"/>
    <col min="2343" max="2343" width="11.5703125" style="18"/>
    <col min="2344" max="2344" width="4.42578125" style="18" customWidth="1"/>
    <col min="2345" max="2345" width="4.85546875" style="18" customWidth="1"/>
    <col min="2346" max="2346" width="3.5703125" style="18" customWidth="1"/>
    <col min="2347" max="2347" width="4.42578125" style="18" customWidth="1"/>
    <col min="2348" max="2560" width="11.5703125" style="18"/>
    <col min="2561" max="2561" width="1.85546875" style="18" customWidth="1"/>
    <col min="2562" max="2562" width="4.5703125" style="18" customWidth="1"/>
    <col min="2563" max="2563" width="8" style="18" customWidth="1"/>
    <col min="2564" max="2564" width="8.42578125" style="18" customWidth="1"/>
    <col min="2565" max="2567" width="4.5703125" style="18" customWidth="1"/>
    <col min="2568" max="2568" width="7.140625" style="18" customWidth="1"/>
    <col min="2569" max="2569" width="7.42578125" style="18" customWidth="1"/>
    <col min="2570" max="2570" width="7.85546875" style="18" customWidth="1"/>
    <col min="2571" max="2571" width="8.42578125" style="18" customWidth="1"/>
    <col min="2572" max="2572" width="4.5703125" style="18" customWidth="1"/>
    <col min="2573" max="2573" width="7.85546875" style="18" customWidth="1"/>
    <col min="2574" max="2574" width="7.42578125" style="18" customWidth="1"/>
    <col min="2575" max="2575" width="8.140625" style="18" customWidth="1"/>
    <col min="2576" max="2576" width="7.85546875" style="18" customWidth="1"/>
    <col min="2577" max="2577" width="4.5703125" style="18" customWidth="1"/>
    <col min="2578" max="2578" width="4.85546875" style="18" customWidth="1"/>
    <col min="2579" max="2579" width="9.140625" style="18" customWidth="1"/>
    <col min="2580" max="2580" width="7" style="18" customWidth="1"/>
    <col min="2581" max="2581" width="8.42578125" style="18" customWidth="1"/>
    <col min="2582" max="2582" width="9" style="18" customWidth="1"/>
    <col min="2583" max="2585" width="4.5703125" style="18" customWidth="1"/>
    <col min="2586" max="2586" width="7.140625" style="18" customWidth="1"/>
    <col min="2587" max="2587" width="8.5703125" style="18" customWidth="1"/>
    <col min="2588" max="2591" width="4.5703125" style="18" customWidth="1"/>
    <col min="2592" max="2593" width="11.5703125" style="18"/>
    <col min="2594" max="2594" width="7.140625" style="18" customWidth="1"/>
    <col min="2595" max="2595" width="7.42578125" style="18" customWidth="1"/>
    <col min="2596" max="2596" width="6.5703125" style="18" customWidth="1"/>
    <col min="2597" max="2597" width="8.140625" style="18" customWidth="1"/>
    <col min="2598" max="2598" width="9.140625" style="18" customWidth="1"/>
    <col min="2599" max="2599" width="11.5703125" style="18"/>
    <col min="2600" max="2600" width="4.42578125" style="18" customWidth="1"/>
    <col min="2601" max="2601" width="4.85546875" style="18" customWidth="1"/>
    <col min="2602" max="2602" width="3.5703125" style="18" customWidth="1"/>
    <col min="2603" max="2603" width="4.42578125" style="18" customWidth="1"/>
    <col min="2604" max="2816" width="11.5703125" style="18"/>
    <col min="2817" max="2817" width="1.85546875" style="18" customWidth="1"/>
    <col min="2818" max="2818" width="4.5703125" style="18" customWidth="1"/>
    <col min="2819" max="2819" width="8" style="18" customWidth="1"/>
    <col min="2820" max="2820" width="8.42578125" style="18" customWidth="1"/>
    <col min="2821" max="2823" width="4.5703125" style="18" customWidth="1"/>
    <col min="2824" max="2824" width="7.140625" style="18" customWidth="1"/>
    <col min="2825" max="2825" width="7.42578125" style="18" customWidth="1"/>
    <col min="2826" max="2826" width="7.85546875" style="18" customWidth="1"/>
    <col min="2827" max="2827" width="8.42578125" style="18" customWidth="1"/>
    <col min="2828" max="2828" width="4.5703125" style="18" customWidth="1"/>
    <col min="2829" max="2829" width="7.85546875" style="18" customWidth="1"/>
    <col min="2830" max="2830" width="7.42578125" style="18" customWidth="1"/>
    <col min="2831" max="2831" width="8.140625" style="18" customWidth="1"/>
    <col min="2832" max="2832" width="7.85546875" style="18" customWidth="1"/>
    <col min="2833" max="2833" width="4.5703125" style="18" customWidth="1"/>
    <col min="2834" max="2834" width="4.85546875" style="18" customWidth="1"/>
    <col min="2835" max="2835" width="9.140625" style="18" customWidth="1"/>
    <col min="2836" max="2836" width="7" style="18" customWidth="1"/>
    <col min="2837" max="2837" width="8.42578125" style="18" customWidth="1"/>
    <col min="2838" max="2838" width="9" style="18" customWidth="1"/>
    <col min="2839" max="2841" width="4.5703125" style="18" customWidth="1"/>
    <col min="2842" max="2842" width="7.140625" style="18" customWidth="1"/>
    <col min="2843" max="2843" width="8.5703125" style="18" customWidth="1"/>
    <col min="2844" max="2847" width="4.5703125" style="18" customWidth="1"/>
    <col min="2848" max="2849" width="11.5703125" style="18"/>
    <col min="2850" max="2850" width="7.140625" style="18" customWidth="1"/>
    <col min="2851" max="2851" width="7.42578125" style="18" customWidth="1"/>
    <col min="2852" max="2852" width="6.5703125" style="18" customWidth="1"/>
    <col min="2853" max="2853" width="8.140625" style="18" customWidth="1"/>
    <col min="2854" max="2854" width="9.140625" style="18" customWidth="1"/>
    <col min="2855" max="2855" width="11.5703125" style="18"/>
    <col min="2856" max="2856" width="4.42578125" style="18" customWidth="1"/>
    <col min="2857" max="2857" width="4.85546875" style="18" customWidth="1"/>
    <col min="2858" max="2858" width="3.5703125" style="18" customWidth="1"/>
    <col min="2859" max="2859" width="4.42578125" style="18" customWidth="1"/>
    <col min="2860" max="3072" width="11.5703125" style="18"/>
    <col min="3073" max="3073" width="1.85546875" style="18" customWidth="1"/>
    <col min="3074" max="3074" width="4.5703125" style="18" customWidth="1"/>
    <col min="3075" max="3075" width="8" style="18" customWidth="1"/>
    <col min="3076" max="3076" width="8.42578125" style="18" customWidth="1"/>
    <col min="3077" max="3079" width="4.5703125" style="18" customWidth="1"/>
    <col min="3080" max="3080" width="7.140625" style="18" customWidth="1"/>
    <col min="3081" max="3081" width="7.42578125" style="18" customWidth="1"/>
    <col min="3082" max="3082" width="7.85546875" style="18" customWidth="1"/>
    <col min="3083" max="3083" width="8.42578125" style="18" customWidth="1"/>
    <col min="3084" max="3084" width="4.5703125" style="18" customWidth="1"/>
    <col min="3085" max="3085" width="7.85546875" style="18" customWidth="1"/>
    <col min="3086" max="3086" width="7.42578125" style="18" customWidth="1"/>
    <col min="3087" max="3087" width="8.140625" style="18" customWidth="1"/>
    <col min="3088" max="3088" width="7.85546875" style="18" customWidth="1"/>
    <col min="3089" max="3089" width="4.5703125" style="18" customWidth="1"/>
    <col min="3090" max="3090" width="4.85546875" style="18" customWidth="1"/>
    <col min="3091" max="3091" width="9.140625" style="18" customWidth="1"/>
    <col min="3092" max="3092" width="7" style="18" customWidth="1"/>
    <col min="3093" max="3093" width="8.42578125" style="18" customWidth="1"/>
    <col min="3094" max="3094" width="9" style="18" customWidth="1"/>
    <col min="3095" max="3097" width="4.5703125" style="18" customWidth="1"/>
    <col min="3098" max="3098" width="7.140625" style="18" customWidth="1"/>
    <col min="3099" max="3099" width="8.5703125" style="18" customWidth="1"/>
    <col min="3100" max="3103" width="4.5703125" style="18" customWidth="1"/>
    <col min="3104" max="3105" width="11.5703125" style="18"/>
    <col min="3106" max="3106" width="7.140625" style="18" customWidth="1"/>
    <col min="3107" max="3107" width="7.42578125" style="18" customWidth="1"/>
    <col min="3108" max="3108" width="6.5703125" style="18" customWidth="1"/>
    <col min="3109" max="3109" width="8.140625" style="18" customWidth="1"/>
    <col min="3110" max="3110" width="9.140625" style="18" customWidth="1"/>
    <col min="3111" max="3111" width="11.5703125" style="18"/>
    <col min="3112" max="3112" width="4.42578125" style="18" customWidth="1"/>
    <col min="3113" max="3113" width="4.85546875" style="18" customWidth="1"/>
    <col min="3114" max="3114" width="3.5703125" style="18" customWidth="1"/>
    <col min="3115" max="3115" width="4.42578125" style="18" customWidth="1"/>
    <col min="3116" max="3328" width="11.5703125" style="18"/>
    <col min="3329" max="3329" width="1.85546875" style="18" customWidth="1"/>
    <col min="3330" max="3330" width="4.5703125" style="18" customWidth="1"/>
    <col min="3331" max="3331" width="8" style="18" customWidth="1"/>
    <col min="3332" max="3332" width="8.42578125" style="18" customWidth="1"/>
    <col min="3333" max="3335" width="4.5703125" style="18" customWidth="1"/>
    <col min="3336" max="3336" width="7.140625" style="18" customWidth="1"/>
    <col min="3337" max="3337" width="7.42578125" style="18" customWidth="1"/>
    <col min="3338" max="3338" width="7.85546875" style="18" customWidth="1"/>
    <col min="3339" max="3339" width="8.42578125" style="18" customWidth="1"/>
    <col min="3340" max="3340" width="4.5703125" style="18" customWidth="1"/>
    <col min="3341" max="3341" width="7.85546875" style="18" customWidth="1"/>
    <col min="3342" max="3342" width="7.42578125" style="18" customWidth="1"/>
    <col min="3343" max="3343" width="8.140625" style="18" customWidth="1"/>
    <col min="3344" max="3344" width="7.85546875" style="18" customWidth="1"/>
    <col min="3345" max="3345" width="4.5703125" style="18" customWidth="1"/>
    <col min="3346" max="3346" width="4.85546875" style="18" customWidth="1"/>
    <col min="3347" max="3347" width="9.140625" style="18" customWidth="1"/>
    <col min="3348" max="3348" width="7" style="18" customWidth="1"/>
    <col min="3349" max="3349" width="8.42578125" style="18" customWidth="1"/>
    <col min="3350" max="3350" width="9" style="18" customWidth="1"/>
    <col min="3351" max="3353" width="4.5703125" style="18" customWidth="1"/>
    <col min="3354" max="3354" width="7.140625" style="18" customWidth="1"/>
    <col min="3355" max="3355" width="8.5703125" style="18" customWidth="1"/>
    <col min="3356" max="3359" width="4.5703125" style="18" customWidth="1"/>
    <col min="3360" max="3361" width="11.5703125" style="18"/>
    <col min="3362" max="3362" width="7.140625" style="18" customWidth="1"/>
    <col min="3363" max="3363" width="7.42578125" style="18" customWidth="1"/>
    <col min="3364" max="3364" width="6.5703125" style="18" customWidth="1"/>
    <col min="3365" max="3365" width="8.140625" style="18" customWidth="1"/>
    <col min="3366" max="3366" width="9.140625" style="18" customWidth="1"/>
    <col min="3367" max="3367" width="11.5703125" style="18"/>
    <col min="3368" max="3368" width="4.42578125" style="18" customWidth="1"/>
    <col min="3369" max="3369" width="4.85546875" style="18" customWidth="1"/>
    <col min="3370" max="3370" width="3.5703125" style="18" customWidth="1"/>
    <col min="3371" max="3371" width="4.42578125" style="18" customWidth="1"/>
    <col min="3372" max="3584" width="11.5703125" style="18"/>
    <col min="3585" max="3585" width="1.85546875" style="18" customWidth="1"/>
    <col min="3586" max="3586" width="4.5703125" style="18" customWidth="1"/>
    <col min="3587" max="3587" width="8" style="18" customWidth="1"/>
    <col min="3588" max="3588" width="8.42578125" style="18" customWidth="1"/>
    <col min="3589" max="3591" width="4.5703125" style="18" customWidth="1"/>
    <col min="3592" max="3592" width="7.140625" style="18" customWidth="1"/>
    <col min="3593" max="3593" width="7.42578125" style="18" customWidth="1"/>
    <col min="3594" max="3594" width="7.85546875" style="18" customWidth="1"/>
    <col min="3595" max="3595" width="8.42578125" style="18" customWidth="1"/>
    <col min="3596" max="3596" width="4.5703125" style="18" customWidth="1"/>
    <col min="3597" max="3597" width="7.85546875" style="18" customWidth="1"/>
    <col min="3598" max="3598" width="7.42578125" style="18" customWidth="1"/>
    <col min="3599" max="3599" width="8.140625" style="18" customWidth="1"/>
    <col min="3600" max="3600" width="7.85546875" style="18" customWidth="1"/>
    <col min="3601" max="3601" width="4.5703125" style="18" customWidth="1"/>
    <col min="3602" max="3602" width="4.85546875" style="18" customWidth="1"/>
    <col min="3603" max="3603" width="9.140625" style="18" customWidth="1"/>
    <col min="3604" max="3604" width="7" style="18" customWidth="1"/>
    <col min="3605" max="3605" width="8.42578125" style="18" customWidth="1"/>
    <col min="3606" max="3606" width="9" style="18" customWidth="1"/>
    <col min="3607" max="3609" width="4.5703125" style="18" customWidth="1"/>
    <col min="3610" max="3610" width="7.140625" style="18" customWidth="1"/>
    <col min="3611" max="3611" width="8.5703125" style="18" customWidth="1"/>
    <col min="3612" max="3615" width="4.5703125" style="18" customWidth="1"/>
    <col min="3616" max="3617" width="11.5703125" style="18"/>
    <col min="3618" max="3618" width="7.140625" style="18" customWidth="1"/>
    <col min="3619" max="3619" width="7.42578125" style="18" customWidth="1"/>
    <col min="3620" max="3620" width="6.5703125" style="18" customWidth="1"/>
    <col min="3621" max="3621" width="8.140625" style="18" customWidth="1"/>
    <col min="3622" max="3622" width="9.140625" style="18" customWidth="1"/>
    <col min="3623" max="3623" width="11.5703125" style="18"/>
    <col min="3624" max="3624" width="4.42578125" style="18" customWidth="1"/>
    <col min="3625" max="3625" width="4.85546875" style="18" customWidth="1"/>
    <col min="3626" max="3626" width="3.5703125" style="18" customWidth="1"/>
    <col min="3627" max="3627" width="4.42578125" style="18" customWidth="1"/>
    <col min="3628" max="3840" width="11.5703125" style="18"/>
    <col min="3841" max="3841" width="1.85546875" style="18" customWidth="1"/>
    <col min="3842" max="3842" width="4.5703125" style="18" customWidth="1"/>
    <col min="3843" max="3843" width="8" style="18" customWidth="1"/>
    <col min="3844" max="3844" width="8.42578125" style="18" customWidth="1"/>
    <col min="3845" max="3847" width="4.5703125" style="18" customWidth="1"/>
    <col min="3848" max="3848" width="7.140625" style="18" customWidth="1"/>
    <col min="3849" max="3849" width="7.42578125" style="18" customWidth="1"/>
    <col min="3850" max="3850" width="7.85546875" style="18" customWidth="1"/>
    <col min="3851" max="3851" width="8.42578125" style="18" customWidth="1"/>
    <col min="3852" max="3852" width="4.5703125" style="18" customWidth="1"/>
    <col min="3853" max="3853" width="7.85546875" style="18" customWidth="1"/>
    <col min="3854" max="3854" width="7.42578125" style="18" customWidth="1"/>
    <col min="3855" max="3855" width="8.140625" style="18" customWidth="1"/>
    <col min="3856" max="3856" width="7.85546875" style="18" customWidth="1"/>
    <col min="3857" max="3857" width="4.5703125" style="18" customWidth="1"/>
    <col min="3858" max="3858" width="4.85546875" style="18" customWidth="1"/>
    <col min="3859" max="3859" width="9.140625" style="18" customWidth="1"/>
    <col min="3860" max="3860" width="7" style="18" customWidth="1"/>
    <col min="3861" max="3861" width="8.42578125" style="18" customWidth="1"/>
    <col min="3862" max="3862" width="9" style="18" customWidth="1"/>
    <col min="3863" max="3865" width="4.5703125" style="18" customWidth="1"/>
    <col min="3866" max="3866" width="7.140625" style="18" customWidth="1"/>
    <col min="3867" max="3867" width="8.5703125" style="18" customWidth="1"/>
    <col min="3868" max="3871" width="4.5703125" style="18" customWidth="1"/>
    <col min="3872" max="3873" width="11.5703125" style="18"/>
    <col min="3874" max="3874" width="7.140625" style="18" customWidth="1"/>
    <col min="3875" max="3875" width="7.42578125" style="18" customWidth="1"/>
    <col min="3876" max="3876" width="6.5703125" style="18" customWidth="1"/>
    <col min="3877" max="3877" width="8.140625" style="18" customWidth="1"/>
    <col min="3878" max="3878" width="9.140625" style="18" customWidth="1"/>
    <col min="3879" max="3879" width="11.5703125" style="18"/>
    <col min="3880" max="3880" width="4.42578125" style="18" customWidth="1"/>
    <col min="3881" max="3881" width="4.85546875" style="18" customWidth="1"/>
    <col min="3882" max="3882" width="3.5703125" style="18" customWidth="1"/>
    <col min="3883" max="3883" width="4.42578125" style="18" customWidth="1"/>
    <col min="3884" max="4096" width="11.5703125" style="18"/>
    <col min="4097" max="4097" width="1.85546875" style="18" customWidth="1"/>
    <col min="4098" max="4098" width="4.5703125" style="18" customWidth="1"/>
    <col min="4099" max="4099" width="8" style="18" customWidth="1"/>
    <col min="4100" max="4100" width="8.42578125" style="18" customWidth="1"/>
    <col min="4101" max="4103" width="4.5703125" style="18" customWidth="1"/>
    <col min="4104" max="4104" width="7.140625" style="18" customWidth="1"/>
    <col min="4105" max="4105" width="7.42578125" style="18" customWidth="1"/>
    <col min="4106" max="4106" width="7.85546875" style="18" customWidth="1"/>
    <col min="4107" max="4107" width="8.42578125" style="18" customWidth="1"/>
    <col min="4108" max="4108" width="4.5703125" style="18" customWidth="1"/>
    <col min="4109" max="4109" width="7.85546875" style="18" customWidth="1"/>
    <col min="4110" max="4110" width="7.42578125" style="18" customWidth="1"/>
    <col min="4111" max="4111" width="8.140625" style="18" customWidth="1"/>
    <col min="4112" max="4112" width="7.85546875" style="18" customWidth="1"/>
    <col min="4113" max="4113" width="4.5703125" style="18" customWidth="1"/>
    <col min="4114" max="4114" width="4.85546875" style="18" customWidth="1"/>
    <col min="4115" max="4115" width="9.140625" style="18" customWidth="1"/>
    <col min="4116" max="4116" width="7" style="18" customWidth="1"/>
    <col min="4117" max="4117" width="8.42578125" style="18" customWidth="1"/>
    <col min="4118" max="4118" width="9" style="18" customWidth="1"/>
    <col min="4119" max="4121" width="4.5703125" style="18" customWidth="1"/>
    <col min="4122" max="4122" width="7.140625" style="18" customWidth="1"/>
    <col min="4123" max="4123" width="8.5703125" style="18" customWidth="1"/>
    <col min="4124" max="4127" width="4.5703125" style="18" customWidth="1"/>
    <col min="4128" max="4129" width="11.5703125" style="18"/>
    <col min="4130" max="4130" width="7.140625" style="18" customWidth="1"/>
    <col min="4131" max="4131" width="7.42578125" style="18" customWidth="1"/>
    <col min="4132" max="4132" width="6.5703125" style="18" customWidth="1"/>
    <col min="4133" max="4133" width="8.140625" style="18" customWidth="1"/>
    <col min="4134" max="4134" width="9.140625" style="18" customWidth="1"/>
    <col min="4135" max="4135" width="11.5703125" style="18"/>
    <col min="4136" max="4136" width="4.42578125" style="18" customWidth="1"/>
    <col min="4137" max="4137" width="4.85546875" style="18" customWidth="1"/>
    <col min="4138" max="4138" width="3.5703125" style="18" customWidth="1"/>
    <col min="4139" max="4139" width="4.42578125" style="18" customWidth="1"/>
    <col min="4140" max="4352" width="11.5703125" style="18"/>
    <col min="4353" max="4353" width="1.85546875" style="18" customWidth="1"/>
    <col min="4354" max="4354" width="4.5703125" style="18" customWidth="1"/>
    <col min="4355" max="4355" width="8" style="18" customWidth="1"/>
    <col min="4356" max="4356" width="8.42578125" style="18" customWidth="1"/>
    <col min="4357" max="4359" width="4.5703125" style="18" customWidth="1"/>
    <col min="4360" max="4360" width="7.140625" style="18" customWidth="1"/>
    <col min="4361" max="4361" width="7.42578125" style="18" customWidth="1"/>
    <col min="4362" max="4362" width="7.85546875" style="18" customWidth="1"/>
    <col min="4363" max="4363" width="8.42578125" style="18" customWidth="1"/>
    <col min="4364" max="4364" width="4.5703125" style="18" customWidth="1"/>
    <col min="4365" max="4365" width="7.85546875" style="18" customWidth="1"/>
    <col min="4366" max="4366" width="7.42578125" style="18" customWidth="1"/>
    <col min="4367" max="4367" width="8.140625" style="18" customWidth="1"/>
    <col min="4368" max="4368" width="7.85546875" style="18" customWidth="1"/>
    <col min="4369" max="4369" width="4.5703125" style="18" customWidth="1"/>
    <col min="4370" max="4370" width="4.85546875" style="18" customWidth="1"/>
    <col min="4371" max="4371" width="9.140625" style="18" customWidth="1"/>
    <col min="4372" max="4372" width="7" style="18" customWidth="1"/>
    <col min="4373" max="4373" width="8.42578125" style="18" customWidth="1"/>
    <col min="4374" max="4374" width="9" style="18" customWidth="1"/>
    <col min="4375" max="4377" width="4.5703125" style="18" customWidth="1"/>
    <col min="4378" max="4378" width="7.140625" style="18" customWidth="1"/>
    <col min="4379" max="4379" width="8.5703125" style="18" customWidth="1"/>
    <col min="4380" max="4383" width="4.5703125" style="18" customWidth="1"/>
    <col min="4384" max="4385" width="11.5703125" style="18"/>
    <col min="4386" max="4386" width="7.140625" style="18" customWidth="1"/>
    <col min="4387" max="4387" width="7.42578125" style="18" customWidth="1"/>
    <col min="4388" max="4388" width="6.5703125" style="18" customWidth="1"/>
    <col min="4389" max="4389" width="8.140625" style="18" customWidth="1"/>
    <col min="4390" max="4390" width="9.140625" style="18" customWidth="1"/>
    <col min="4391" max="4391" width="11.5703125" style="18"/>
    <col min="4392" max="4392" width="4.42578125" style="18" customWidth="1"/>
    <col min="4393" max="4393" width="4.85546875" style="18" customWidth="1"/>
    <col min="4394" max="4394" width="3.5703125" style="18" customWidth="1"/>
    <col min="4395" max="4395" width="4.42578125" style="18" customWidth="1"/>
    <col min="4396" max="4608" width="11.5703125" style="18"/>
    <col min="4609" max="4609" width="1.85546875" style="18" customWidth="1"/>
    <col min="4610" max="4610" width="4.5703125" style="18" customWidth="1"/>
    <col min="4611" max="4611" width="8" style="18" customWidth="1"/>
    <col min="4612" max="4612" width="8.42578125" style="18" customWidth="1"/>
    <col min="4613" max="4615" width="4.5703125" style="18" customWidth="1"/>
    <col min="4616" max="4616" width="7.140625" style="18" customWidth="1"/>
    <col min="4617" max="4617" width="7.42578125" style="18" customWidth="1"/>
    <col min="4618" max="4618" width="7.85546875" style="18" customWidth="1"/>
    <col min="4619" max="4619" width="8.42578125" style="18" customWidth="1"/>
    <col min="4620" max="4620" width="4.5703125" style="18" customWidth="1"/>
    <col min="4621" max="4621" width="7.85546875" style="18" customWidth="1"/>
    <col min="4622" max="4622" width="7.42578125" style="18" customWidth="1"/>
    <col min="4623" max="4623" width="8.140625" style="18" customWidth="1"/>
    <col min="4624" max="4624" width="7.85546875" style="18" customWidth="1"/>
    <col min="4625" max="4625" width="4.5703125" style="18" customWidth="1"/>
    <col min="4626" max="4626" width="4.85546875" style="18" customWidth="1"/>
    <col min="4627" max="4627" width="9.140625" style="18" customWidth="1"/>
    <col min="4628" max="4628" width="7" style="18" customWidth="1"/>
    <col min="4629" max="4629" width="8.42578125" style="18" customWidth="1"/>
    <col min="4630" max="4630" width="9" style="18" customWidth="1"/>
    <col min="4631" max="4633" width="4.5703125" style="18" customWidth="1"/>
    <col min="4634" max="4634" width="7.140625" style="18" customWidth="1"/>
    <col min="4635" max="4635" width="8.5703125" style="18" customWidth="1"/>
    <col min="4636" max="4639" width="4.5703125" style="18" customWidth="1"/>
    <col min="4640" max="4641" width="11.5703125" style="18"/>
    <col min="4642" max="4642" width="7.140625" style="18" customWidth="1"/>
    <col min="4643" max="4643" width="7.42578125" style="18" customWidth="1"/>
    <col min="4644" max="4644" width="6.5703125" style="18" customWidth="1"/>
    <col min="4645" max="4645" width="8.140625" style="18" customWidth="1"/>
    <col min="4646" max="4646" width="9.140625" style="18" customWidth="1"/>
    <col min="4647" max="4647" width="11.5703125" style="18"/>
    <col min="4648" max="4648" width="4.42578125" style="18" customWidth="1"/>
    <col min="4649" max="4649" width="4.85546875" style="18" customWidth="1"/>
    <col min="4650" max="4650" width="3.5703125" style="18" customWidth="1"/>
    <col min="4651" max="4651" width="4.42578125" style="18" customWidth="1"/>
    <col min="4652" max="4864" width="11.5703125" style="18"/>
    <col min="4865" max="4865" width="1.85546875" style="18" customWidth="1"/>
    <col min="4866" max="4866" width="4.5703125" style="18" customWidth="1"/>
    <col min="4867" max="4867" width="8" style="18" customWidth="1"/>
    <col min="4868" max="4868" width="8.42578125" style="18" customWidth="1"/>
    <col min="4869" max="4871" width="4.5703125" style="18" customWidth="1"/>
    <col min="4872" max="4872" width="7.140625" style="18" customWidth="1"/>
    <col min="4873" max="4873" width="7.42578125" style="18" customWidth="1"/>
    <col min="4874" max="4874" width="7.85546875" style="18" customWidth="1"/>
    <col min="4875" max="4875" width="8.42578125" style="18" customWidth="1"/>
    <col min="4876" max="4876" width="4.5703125" style="18" customWidth="1"/>
    <col min="4877" max="4877" width="7.85546875" style="18" customWidth="1"/>
    <col min="4878" max="4878" width="7.42578125" style="18" customWidth="1"/>
    <col min="4879" max="4879" width="8.140625" style="18" customWidth="1"/>
    <col min="4880" max="4880" width="7.85546875" style="18" customWidth="1"/>
    <col min="4881" max="4881" width="4.5703125" style="18" customWidth="1"/>
    <col min="4882" max="4882" width="4.85546875" style="18" customWidth="1"/>
    <col min="4883" max="4883" width="9.140625" style="18" customWidth="1"/>
    <col min="4884" max="4884" width="7" style="18" customWidth="1"/>
    <col min="4885" max="4885" width="8.42578125" style="18" customWidth="1"/>
    <col min="4886" max="4886" width="9" style="18" customWidth="1"/>
    <col min="4887" max="4889" width="4.5703125" style="18" customWidth="1"/>
    <col min="4890" max="4890" width="7.140625" style="18" customWidth="1"/>
    <col min="4891" max="4891" width="8.5703125" style="18" customWidth="1"/>
    <col min="4892" max="4895" width="4.5703125" style="18" customWidth="1"/>
    <col min="4896" max="4897" width="11.5703125" style="18"/>
    <col min="4898" max="4898" width="7.140625" style="18" customWidth="1"/>
    <col min="4899" max="4899" width="7.42578125" style="18" customWidth="1"/>
    <col min="4900" max="4900" width="6.5703125" style="18" customWidth="1"/>
    <col min="4901" max="4901" width="8.140625" style="18" customWidth="1"/>
    <col min="4902" max="4902" width="9.140625" style="18" customWidth="1"/>
    <col min="4903" max="4903" width="11.5703125" style="18"/>
    <col min="4904" max="4904" width="4.42578125" style="18" customWidth="1"/>
    <col min="4905" max="4905" width="4.85546875" style="18" customWidth="1"/>
    <col min="4906" max="4906" width="3.5703125" style="18" customWidth="1"/>
    <col min="4907" max="4907" width="4.42578125" style="18" customWidth="1"/>
    <col min="4908" max="5120" width="11.5703125" style="18"/>
    <col min="5121" max="5121" width="1.85546875" style="18" customWidth="1"/>
    <col min="5122" max="5122" width="4.5703125" style="18" customWidth="1"/>
    <col min="5123" max="5123" width="8" style="18" customWidth="1"/>
    <col min="5124" max="5124" width="8.42578125" style="18" customWidth="1"/>
    <col min="5125" max="5127" width="4.5703125" style="18" customWidth="1"/>
    <col min="5128" max="5128" width="7.140625" style="18" customWidth="1"/>
    <col min="5129" max="5129" width="7.42578125" style="18" customWidth="1"/>
    <col min="5130" max="5130" width="7.85546875" style="18" customWidth="1"/>
    <col min="5131" max="5131" width="8.42578125" style="18" customWidth="1"/>
    <col min="5132" max="5132" width="4.5703125" style="18" customWidth="1"/>
    <col min="5133" max="5133" width="7.85546875" style="18" customWidth="1"/>
    <col min="5134" max="5134" width="7.42578125" style="18" customWidth="1"/>
    <col min="5135" max="5135" width="8.140625" style="18" customWidth="1"/>
    <col min="5136" max="5136" width="7.85546875" style="18" customWidth="1"/>
    <col min="5137" max="5137" width="4.5703125" style="18" customWidth="1"/>
    <col min="5138" max="5138" width="4.85546875" style="18" customWidth="1"/>
    <col min="5139" max="5139" width="9.140625" style="18" customWidth="1"/>
    <col min="5140" max="5140" width="7" style="18" customWidth="1"/>
    <col min="5141" max="5141" width="8.42578125" style="18" customWidth="1"/>
    <col min="5142" max="5142" width="9" style="18" customWidth="1"/>
    <col min="5143" max="5145" width="4.5703125" style="18" customWidth="1"/>
    <col min="5146" max="5146" width="7.140625" style="18" customWidth="1"/>
    <col min="5147" max="5147" width="8.5703125" style="18" customWidth="1"/>
    <col min="5148" max="5151" width="4.5703125" style="18" customWidth="1"/>
    <col min="5152" max="5153" width="11.5703125" style="18"/>
    <col min="5154" max="5154" width="7.140625" style="18" customWidth="1"/>
    <col min="5155" max="5155" width="7.42578125" style="18" customWidth="1"/>
    <col min="5156" max="5156" width="6.5703125" style="18" customWidth="1"/>
    <col min="5157" max="5157" width="8.140625" style="18" customWidth="1"/>
    <col min="5158" max="5158" width="9.140625" style="18" customWidth="1"/>
    <col min="5159" max="5159" width="11.5703125" style="18"/>
    <col min="5160" max="5160" width="4.42578125" style="18" customWidth="1"/>
    <col min="5161" max="5161" width="4.85546875" style="18" customWidth="1"/>
    <col min="5162" max="5162" width="3.5703125" style="18" customWidth="1"/>
    <col min="5163" max="5163" width="4.42578125" style="18" customWidth="1"/>
    <col min="5164" max="5376" width="11.5703125" style="18"/>
    <col min="5377" max="5377" width="1.85546875" style="18" customWidth="1"/>
    <col min="5378" max="5378" width="4.5703125" style="18" customWidth="1"/>
    <col min="5379" max="5379" width="8" style="18" customWidth="1"/>
    <col min="5380" max="5380" width="8.42578125" style="18" customWidth="1"/>
    <col min="5381" max="5383" width="4.5703125" style="18" customWidth="1"/>
    <col min="5384" max="5384" width="7.140625" style="18" customWidth="1"/>
    <col min="5385" max="5385" width="7.42578125" style="18" customWidth="1"/>
    <col min="5386" max="5386" width="7.85546875" style="18" customWidth="1"/>
    <col min="5387" max="5387" width="8.42578125" style="18" customWidth="1"/>
    <col min="5388" max="5388" width="4.5703125" style="18" customWidth="1"/>
    <col min="5389" max="5389" width="7.85546875" style="18" customWidth="1"/>
    <col min="5390" max="5390" width="7.42578125" style="18" customWidth="1"/>
    <col min="5391" max="5391" width="8.140625" style="18" customWidth="1"/>
    <col min="5392" max="5392" width="7.85546875" style="18" customWidth="1"/>
    <col min="5393" max="5393" width="4.5703125" style="18" customWidth="1"/>
    <col min="5394" max="5394" width="4.85546875" style="18" customWidth="1"/>
    <col min="5395" max="5395" width="9.140625" style="18" customWidth="1"/>
    <col min="5396" max="5396" width="7" style="18" customWidth="1"/>
    <col min="5397" max="5397" width="8.42578125" style="18" customWidth="1"/>
    <col min="5398" max="5398" width="9" style="18" customWidth="1"/>
    <col min="5399" max="5401" width="4.5703125" style="18" customWidth="1"/>
    <col min="5402" max="5402" width="7.140625" style="18" customWidth="1"/>
    <col min="5403" max="5403" width="8.5703125" style="18" customWidth="1"/>
    <col min="5404" max="5407" width="4.5703125" style="18" customWidth="1"/>
    <col min="5408" max="5409" width="11.5703125" style="18"/>
    <col min="5410" max="5410" width="7.140625" style="18" customWidth="1"/>
    <col min="5411" max="5411" width="7.42578125" style="18" customWidth="1"/>
    <col min="5412" max="5412" width="6.5703125" style="18" customWidth="1"/>
    <col min="5413" max="5413" width="8.140625" style="18" customWidth="1"/>
    <col min="5414" max="5414" width="9.140625" style="18" customWidth="1"/>
    <col min="5415" max="5415" width="11.5703125" style="18"/>
    <col min="5416" max="5416" width="4.42578125" style="18" customWidth="1"/>
    <col min="5417" max="5417" width="4.85546875" style="18" customWidth="1"/>
    <col min="5418" max="5418" width="3.5703125" style="18" customWidth="1"/>
    <col min="5419" max="5419" width="4.42578125" style="18" customWidth="1"/>
    <col min="5420" max="5632" width="11.5703125" style="18"/>
    <col min="5633" max="5633" width="1.85546875" style="18" customWidth="1"/>
    <col min="5634" max="5634" width="4.5703125" style="18" customWidth="1"/>
    <col min="5635" max="5635" width="8" style="18" customWidth="1"/>
    <col min="5636" max="5636" width="8.42578125" style="18" customWidth="1"/>
    <col min="5637" max="5639" width="4.5703125" style="18" customWidth="1"/>
    <col min="5640" max="5640" width="7.140625" style="18" customWidth="1"/>
    <col min="5641" max="5641" width="7.42578125" style="18" customWidth="1"/>
    <col min="5642" max="5642" width="7.85546875" style="18" customWidth="1"/>
    <col min="5643" max="5643" width="8.42578125" style="18" customWidth="1"/>
    <col min="5644" max="5644" width="4.5703125" style="18" customWidth="1"/>
    <col min="5645" max="5645" width="7.85546875" style="18" customWidth="1"/>
    <col min="5646" max="5646" width="7.42578125" style="18" customWidth="1"/>
    <col min="5647" max="5647" width="8.140625" style="18" customWidth="1"/>
    <col min="5648" max="5648" width="7.85546875" style="18" customWidth="1"/>
    <col min="5649" max="5649" width="4.5703125" style="18" customWidth="1"/>
    <col min="5650" max="5650" width="4.85546875" style="18" customWidth="1"/>
    <col min="5651" max="5651" width="9.140625" style="18" customWidth="1"/>
    <col min="5652" max="5652" width="7" style="18" customWidth="1"/>
    <col min="5653" max="5653" width="8.42578125" style="18" customWidth="1"/>
    <col min="5654" max="5654" width="9" style="18" customWidth="1"/>
    <col min="5655" max="5657" width="4.5703125" style="18" customWidth="1"/>
    <col min="5658" max="5658" width="7.140625" style="18" customWidth="1"/>
    <col min="5659" max="5659" width="8.5703125" style="18" customWidth="1"/>
    <col min="5660" max="5663" width="4.5703125" style="18" customWidth="1"/>
    <col min="5664" max="5665" width="11.5703125" style="18"/>
    <col min="5666" max="5666" width="7.140625" style="18" customWidth="1"/>
    <col min="5667" max="5667" width="7.42578125" style="18" customWidth="1"/>
    <col min="5668" max="5668" width="6.5703125" style="18" customWidth="1"/>
    <col min="5669" max="5669" width="8.140625" style="18" customWidth="1"/>
    <col min="5670" max="5670" width="9.140625" style="18" customWidth="1"/>
    <col min="5671" max="5671" width="11.5703125" style="18"/>
    <col min="5672" max="5672" width="4.42578125" style="18" customWidth="1"/>
    <col min="5673" max="5673" width="4.85546875" style="18" customWidth="1"/>
    <col min="5674" max="5674" width="3.5703125" style="18" customWidth="1"/>
    <col min="5675" max="5675" width="4.42578125" style="18" customWidth="1"/>
    <col min="5676" max="5888" width="11.5703125" style="18"/>
    <col min="5889" max="5889" width="1.85546875" style="18" customWidth="1"/>
    <col min="5890" max="5890" width="4.5703125" style="18" customWidth="1"/>
    <col min="5891" max="5891" width="8" style="18" customWidth="1"/>
    <col min="5892" max="5892" width="8.42578125" style="18" customWidth="1"/>
    <col min="5893" max="5895" width="4.5703125" style="18" customWidth="1"/>
    <col min="5896" max="5896" width="7.140625" style="18" customWidth="1"/>
    <col min="5897" max="5897" width="7.42578125" style="18" customWidth="1"/>
    <col min="5898" max="5898" width="7.85546875" style="18" customWidth="1"/>
    <col min="5899" max="5899" width="8.42578125" style="18" customWidth="1"/>
    <col min="5900" max="5900" width="4.5703125" style="18" customWidth="1"/>
    <col min="5901" max="5901" width="7.85546875" style="18" customWidth="1"/>
    <col min="5902" max="5902" width="7.42578125" style="18" customWidth="1"/>
    <col min="5903" max="5903" width="8.140625" style="18" customWidth="1"/>
    <col min="5904" max="5904" width="7.85546875" style="18" customWidth="1"/>
    <col min="5905" max="5905" width="4.5703125" style="18" customWidth="1"/>
    <col min="5906" max="5906" width="4.85546875" style="18" customWidth="1"/>
    <col min="5907" max="5907" width="9.140625" style="18" customWidth="1"/>
    <col min="5908" max="5908" width="7" style="18" customWidth="1"/>
    <col min="5909" max="5909" width="8.42578125" style="18" customWidth="1"/>
    <col min="5910" max="5910" width="9" style="18" customWidth="1"/>
    <col min="5911" max="5913" width="4.5703125" style="18" customWidth="1"/>
    <col min="5914" max="5914" width="7.140625" style="18" customWidth="1"/>
    <col min="5915" max="5915" width="8.5703125" style="18" customWidth="1"/>
    <col min="5916" max="5919" width="4.5703125" style="18" customWidth="1"/>
    <col min="5920" max="5921" width="11.5703125" style="18"/>
    <col min="5922" max="5922" width="7.140625" style="18" customWidth="1"/>
    <col min="5923" max="5923" width="7.42578125" style="18" customWidth="1"/>
    <col min="5924" max="5924" width="6.5703125" style="18" customWidth="1"/>
    <col min="5925" max="5925" width="8.140625" style="18" customWidth="1"/>
    <col min="5926" max="5926" width="9.140625" style="18" customWidth="1"/>
    <col min="5927" max="5927" width="11.5703125" style="18"/>
    <col min="5928" max="5928" width="4.42578125" style="18" customWidth="1"/>
    <col min="5929" max="5929" width="4.85546875" style="18" customWidth="1"/>
    <col min="5930" max="5930" width="3.5703125" style="18" customWidth="1"/>
    <col min="5931" max="5931" width="4.42578125" style="18" customWidth="1"/>
    <col min="5932" max="6144" width="11.5703125" style="18"/>
    <col min="6145" max="6145" width="1.85546875" style="18" customWidth="1"/>
    <col min="6146" max="6146" width="4.5703125" style="18" customWidth="1"/>
    <col min="6147" max="6147" width="8" style="18" customWidth="1"/>
    <col min="6148" max="6148" width="8.42578125" style="18" customWidth="1"/>
    <col min="6149" max="6151" width="4.5703125" style="18" customWidth="1"/>
    <col min="6152" max="6152" width="7.140625" style="18" customWidth="1"/>
    <col min="6153" max="6153" width="7.42578125" style="18" customWidth="1"/>
    <col min="6154" max="6154" width="7.85546875" style="18" customWidth="1"/>
    <col min="6155" max="6155" width="8.42578125" style="18" customWidth="1"/>
    <col min="6156" max="6156" width="4.5703125" style="18" customWidth="1"/>
    <col min="6157" max="6157" width="7.85546875" style="18" customWidth="1"/>
    <col min="6158" max="6158" width="7.42578125" style="18" customWidth="1"/>
    <col min="6159" max="6159" width="8.140625" style="18" customWidth="1"/>
    <col min="6160" max="6160" width="7.85546875" style="18" customWidth="1"/>
    <col min="6161" max="6161" width="4.5703125" style="18" customWidth="1"/>
    <col min="6162" max="6162" width="4.85546875" style="18" customWidth="1"/>
    <col min="6163" max="6163" width="9.140625" style="18" customWidth="1"/>
    <col min="6164" max="6164" width="7" style="18" customWidth="1"/>
    <col min="6165" max="6165" width="8.42578125" style="18" customWidth="1"/>
    <col min="6166" max="6166" width="9" style="18" customWidth="1"/>
    <col min="6167" max="6169" width="4.5703125" style="18" customWidth="1"/>
    <col min="6170" max="6170" width="7.140625" style="18" customWidth="1"/>
    <col min="6171" max="6171" width="8.5703125" style="18" customWidth="1"/>
    <col min="6172" max="6175" width="4.5703125" style="18" customWidth="1"/>
    <col min="6176" max="6177" width="11.5703125" style="18"/>
    <col min="6178" max="6178" width="7.140625" style="18" customWidth="1"/>
    <col min="6179" max="6179" width="7.42578125" style="18" customWidth="1"/>
    <col min="6180" max="6180" width="6.5703125" style="18" customWidth="1"/>
    <col min="6181" max="6181" width="8.140625" style="18" customWidth="1"/>
    <col min="6182" max="6182" width="9.140625" style="18" customWidth="1"/>
    <col min="6183" max="6183" width="11.5703125" style="18"/>
    <col min="6184" max="6184" width="4.42578125" style="18" customWidth="1"/>
    <col min="6185" max="6185" width="4.85546875" style="18" customWidth="1"/>
    <col min="6186" max="6186" width="3.5703125" style="18" customWidth="1"/>
    <col min="6187" max="6187" width="4.42578125" style="18" customWidth="1"/>
    <col min="6188" max="6400" width="11.5703125" style="18"/>
    <col min="6401" max="6401" width="1.85546875" style="18" customWidth="1"/>
    <col min="6402" max="6402" width="4.5703125" style="18" customWidth="1"/>
    <col min="6403" max="6403" width="8" style="18" customWidth="1"/>
    <col min="6404" max="6404" width="8.42578125" style="18" customWidth="1"/>
    <col min="6405" max="6407" width="4.5703125" style="18" customWidth="1"/>
    <col min="6408" max="6408" width="7.140625" style="18" customWidth="1"/>
    <col min="6409" max="6409" width="7.42578125" style="18" customWidth="1"/>
    <col min="6410" max="6410" width="7.85546875" style="18" customWidth="1"/>
    <col min="6411" max="6411" width="8.42578125" style="18" customWidth="1"/>
    <col min="6412" max="6412" width="4.5703125" style="18" customWidth="1"/>
    <col min="6413" max="6413" width="7.85546875" style="18" customWidth="1"/>
    <col min="6414" max="6414" width="7.42578125" style="18" customWidth="1"/>
    <col min="6415" max="6415" width="8.140625" style="18" customWidth="1"/>
    <col min="6416" max="6416" width="7.85546875" style="18" customWidth="1"/>
    <col min="6417" max="6417" width="4.5703125" style="18" customWidth="1"/>
    <col min="6418" max="6418" width="4.85546875" style="18" customWidth="1"/>
    <col min="6419" max="6419" width="9.140625" style="18" customWidth="1"/>
    <col min="6420" max="6420" width="7" style="18" customWidth="1"/>
    <col min="6421" max="6421" width="8.42578125" style="18" customWidth="1"/>
    <col min="6422" max="6422" width="9" style="18" customWidth="1"/>
    <col min="6423" max="6425" width="4.5703125" style="18" customWidth="1"/>
    <col min="6426" max="6426" width="7.140625" style="18" customWidth="1"/>
    <col min="6427" max="6427" width="8.5703125" style="18" customWidth="1"/>
    <col min="6428" max="6431" width="4.5703125" style="18" customWidth="1"/>
    <col min="6432" max="6433" width="11.5703125" style="18"/>
    <col min="6434" max="6434" width="7.140625" style="18" customWidth="1"/>
    <col min="6435" max="6435" width="7.42578125" style="18" customWidth="1"/>
    <col min="6436" max="6436" width="6.5703125" style="18" customWidth="1"/>
    <col min="6437" max="6437" width="8.140625" style="18" customWidth="1"/>
    <col min="6438" max="6438" width="9.140625" style="18" customWidth="1"/>
    <col min="6439" max="6439" width="11.5703125" style="18"/>
    <col min="6440" max="6440" width="4.42578125" style="18" customWidth="1"/>
    <col min="6441" max="6441" width="4.85546875" style="18" customWidth="1"/>
    <col min="6442" max="6442" width="3.5703125" style="18" customWidth="1"/>
    <col min="6443" max="6443" width="4.42578125" style="18" customWidth="1"/>
    <col min="6444" max="6656" width="11.5703125" style="18"/>
    <col min="6657" max="6657" width="1.85546875" style="18" customWidth="1"/>
    <col min="6658" max="6658" width="4.5703125" style="18" customWidth="1"/>
    <col min="6659" max="6659" width="8" style="18" customWidth="1"/>
    <col min="6660" max="6660" width="8.42578125" style="18" customWidth="1"/>
    <col min="6661" max="6663" width="4.5703125" style="18" customWidth="1"/>
    <col min="6664" max="6664" width="7.140625" style="18" customWidth="1"/>
    <col min="6665" max="6665" width="7.42578125" style="18" customWidth="1"/>
    <col min="6666" max="6666" width="7.85546875" style="18" customWidth="1"/>
    <col min="6667" max="6667" width="8.42578125" style="18" customWidth="1"/>
    <col min="6668" max="6668" width="4.5703125" style="18" customWidth="1"/>
    <col min="6669" max="6669" width="7.85546875" style="18" customWidth="1"/>
    <col min="6670" max="6670" width="7.42578125" style="18" customWidth="1"/>
    <col min="6671" max="6671" width="8.140625" style="18" customWidth="1"/>
    <col min="6672" max="6672" width="7.85546875" style="18" customWidth="1"/>
    <col min="6673" max="6673" width="4.5703125" style="18" customWidth="1"/>
    <col min="6674" max="6674" width="4.85546875" style="18" customWidth="1"/>
    <col min="6675" max="6675" width="9.140625" style="18" customWidth="1"/>
    <col min="6676" max="6676" width="7" style="18" customWidth="1"/>
    <col min="6677" max="6677" width="8.42578125" style="18" customWidth="1"/>
    <col min="6678" max="6678" width="9" style="18" customWidth="1"/>
    <col min="6679" max="6681" width="4.5703125" style="18" customWidth="1"/>
    <col min="6682" max="6682" width="7.140625" style="18" customWidth="1"/>
    <col min="6683" max="6683" width="8.5703125" style="18" customWidth="1"/>
    <col min="6684" max="6687" width="4.5703125" style="18" customWidth="1"/>
    <col min="6688" max="6689" width="11.5703125" style="18"/>
    <col min="6690" max="6690" width="7.140625" style="18" customWidth="1"/>
    <col min="6691" max="6691" width="7.42578125" style="18" customWidth="1"/>
    <col min="6692" max="6692" width="6.5703125" style="18" customWidth="1"/>
    <col min="6693" max="6693" width="8.140625" style="18" customWidth="1"/>
    <col min="6694" max="6694" width="9.140625" style="18" customWidth="1"/>
    <col min="6695" max="6695" width="11.5703125" style="18"/>
    <col min="6696" max="6696" width="4.42578125" style="18" customWidth="1"/>
    <col min="6697" max="6697" width="4.85546875" style="18" customWidth="1"/>
    <col min="6698" max="6698" width="3.5703125" style="18" customWidth="1"/>
    <col min="6699" max="6699" width="4.42578125" style="18" customWidth="1"/>
    <col min="6700" max="6912" width="11.5703125" style="18"/>
    <col min="6913" max="6913" width="1.85546875" style="18" customWidth="1"/>
    <col min="6914" max="6914" width="4.5703125" style="18" customWidth="1"/>
    <col min="6915" max="6915" width="8" style="18" customWidth="1"/>
    <col min="6916" max="6916" width="8.42578125" style="18" customWidth="1"/>
    <col min="6917" max="6919" width="4.5703125" style="18" customWidth="1"/>
    <col min="6920" max="6920" width="7.140625" style="18" customWidth="1"/>
    <col min="6921" max="6921" width="7.42578125" style="18" customWidth="1"/>
    <col min="6922" max="6922" width="7.85546875" style="18" customWidth="1"/>
    <col min="6923" max="6923" width="8.42578125" style="18" customWidth="1"/>
    <col min="6924" max="6924" width="4.5703125" style="18" customWidth="1"/>
    <col min="6925" max="6925" width="7.85546875" style="18" customWidth="1"/>
    <col min="6926" max="6926" width="7.42578125" style="18" customWidth="1"/>
    <col min="6927" max="6927" width="8.140625" style="18" customWidth="1"/>
    <col min="6928" max="6928" width="7.85546875" style="18" customWidth="1"/>
    <col min="6929" max="6929" width="4.5703125" style="18" customWidth="1"/>
    <col min="6930" max="6930" width="4.85546875" style="18" customWidth="1"/>
    <col min="6931" max="6931" width="9.140625" style="18" customWidth="1"/>
    <col min="6932" max="6932" width="7" style="18" customWidth="1"/>
    <col min="6933" max="6933" width="8.42578125" style="18" customWidth="1"/>
    <col min="6934" max="6934" width="9" style="18" customWidth="1"/>
    <col min="6935" max="6937" width="4.5703125" style="18" customWidth="1"/>
    <col min="6938" max="6938" width="7.140625" style="18" customWidth="1"/>
    <col min="6939" max="6939" width="8.5703125" style="18" customWidth="1"/>
    <col min="6940" max="6943" width="4.5703125" style="18" customWidth="1"/>
    <col min="6944" max="6945" width="11.5703125" style="18"/>
    <col min="6946" max="6946" width="7.140625" style="18" customWidth="1"/>
    <col min="6947" max="6947" width="7.42578125" style="18" customWidth="1"/>
    <col min="6948" max="6948" width="6.5703125" style="18" customWidth="1"/>
    <col min="6949" max="6949" width="8.140625" style="18" customWidth="1"/>
    <col min="6950" max="6950" width="9.140625" style="18" customWidth="1"/>
    <col min="6951" max="6951" width="11.5703125" style="18"/>
    <col min="6952" max="6952" width="4.42578125" style="18" customWidth="1"/>
    <col min="6953" max="6953" width="4.85546875" style="18" customWidth="1"/>
    <col min="6954" max="6954" width="3.5703125" style="18" customWidth="1"/>
    <col min="6955" max="6955" width="4.42578125" style="18" customWidth="1"/>
    <col min="6956" max="7168" width="11.5703125" style="18"/>
    <col min="7169" max="7169" width="1.85546875" style="18" customWidth="1"/>
    <col min="7170" max="7170" width="4.5703125" style="18" customWidth="1"/>
    <col min="7171" max="7171" width="8" style="18" customWidth="1"/>
    <col min="7172" max="7172" width="8.42578125" style="18" customWidth="1"/>
    <col min="7173" max="7175" width="4.5703125" style="18" customWidth="1"/>
    <col min="7176" max="7176" width="7.140625" style="18" customWidth="1"/>
    <col min="7177" max="7177" width="7.42578125" style="18" customWidth="1"/>
    <col min="7178" max="7178" width="7.85546875" style="18" customWidth="1"/>
    <col min="7179" max="7179" width="8.42578125" style="18" customWidth="1"/>
    <col min="7180" max="7180" width="4.5703125" style="18" customWidth="1"/>
    <col min="7181" max="7181" width="7.85546875" style="18" customWidth="1"/>
    <col min="7182" max="7182" width="7.42578125" style="18" customWidth="1"/>
    <col min="7183" max="7183" width="8.140625" style="18" customWidth="1"/>
    <col min="7184" max="7184" width="7.85546875" style="18" customWidth="1"/>
    <col min="7185" max="7185" width="4.5703125" style="18" customWidth="1"/>
    <col min="7186" max="7186" width="4.85546875" style="18" customWidth="1"/>
    <col min="7187" max="7187" width="9.140625" style="18" customWidth="1"/>
    <col min="7188" max="7188" width="7" style="18" customWidth="1"/>
    <col min="7189" max="7189" width="8.42578125" style="18" customWidth="1"/>
    <col min="7190" max="7190" width="9" style="18" customWidth="1"/>
    <col min="7191" max="7193" width="4.5703125" style="18" customWidth="1"/>
    <col min="7194" max="7194" width="7.140625" style="18" customWidth="1"/>
    <col min="7195" max="7195" width="8.5703125" style="18" customWidth="1"/>
    <col min="7196" max="7199" width="4.5703125" style="18" customWidth="1"/>
    <col min="7200" max="7201" width="11.5703125" style="18"/>
    <col min="7202" max="7202" width="7.140625" style="18" customWidth="1"/>
    <col min="7203" max="7203" width="7.42578125" style="18" customWidth="1"/>
    <col min="7204" max="7204" width="6.5703125" style="18" customWidth="1"/>
    <col min="7205" max="7205" width="8.140625" style="18" customWidth="1"/>
    <col min="7206" max="7206" width="9.140625" style="18" customWidth="1"/>
    <col min="7207" max="7207" width="11.5703125" style="18"/>
    <col min="7208" max="7208" width="4.42578125" style="18" customWidth="1"/>
    <col min="7209" max="7209" width="4.85546875" style="18" customWidth="1"/>
    <col min="7210" max="7210" width="3.5703125" style="18" customWidth="1"/>
    <col min="7211" max="7211" width="4.42578125" style="18" customWidth="1"/>
    <col min="7212" max="7424" width="11.5703125" style="18"/>
    <col min="7425" max="7425" width="1.85546875" style="18" customWidth="1"/>
    <col min="7426" max="7426" width="4.5703125" style="18" customWidth="1"/>
    <col min="7427" max="7427" width="8" style="18" customWidth="1"/>
    <col min="7428" max="7428" width="8.42578125" style="18" customWidth="1"/>
    <col min="7429" max="7431" width="4.5703125" style="18" customWidth="1"/>
    <col min="7432" max="7432" width="7.140625" style="18" customWidth="1"/>
    <col min="7433" max="7433" width="7.42578125" style="18" customWidth="1"/>
    <col min="7434" max="7434" width="7.85546875" style="18" customWidth="1"/>
    <col min="7435" max="7435" width="8.42578125" style="18" customWidth="1"/>
    <col min="7436" max="7436" width="4.5703125" style="18" customWidth="1"/>
    <col min="7437" max="7437" width="7.85546875" style="18" customWidth="1"/>
    <col min="7438" max="7438" width="7.42578125" style="18" customWidth="1"/>
    <col min="7439" max="7439" width="8.140625" style="18" customWidth="1"/>
    <col min="7440" max="7440" width="7.85546875" style="18" customWidth="1"/>
    <col min="7441" max="7441" width="4.5703125" style="18" customWidth="1"/>
    <col min="7442" max="7442" width="4.85546875" style="18" customWidth="1"/>
    <col min="7443" max="7443" width="9.140625" style="18" customWidth="1"/>
    <col min="7444" max="7444" width="7" style="18" customWidth="1"/>
    <col min="7445" max="7445" width="8.42578125" style="18" customWidth="1"/>
    <col min="7446" max="7446" width="9" style="18" customWidth="1"/>
    <col min="7447" max="7449" width="4.5703125" style="18" customWidth="1"/>
    <col min="7450" max="7450" width="7.140625" style="18" customWidth="1"/>
    <col min="7451" max="7451" width="8.5703125" style="18" customWidth="1"/>
    <col min="7452" max="7455" width="4.5703125" style="18" customWidth="1"/>
    <col min="7456" max="7457" width="11.5703125" style="18"/>
    <col min="7458" max="7458" width="7.140625" style="18" customWidth="1"/>
    <col min="7459" max="7459" width="7.42578125" style="18" customWidth="1"/>
    <col min="7460" max="7460" width="6.5703125" style="18" customWidth="1"/>
    <col min="7461" max="7461" width="8.140625" style="18" customWidth="1"/>
    <col min="7462" max="7462" width="9.140625" style="18" customWidth="1"/>
    <col min="7463" max="7463" width="11.5703125" style="18"/>
    <col min="7464" max="7464" width="4.42578125" style="18" customWidth="1"/>
    <col min="7465" max="7465" width="4.85546875" style="18" customWidth="1"/>
    <col min="7466" max="7466" width="3.5703125" style="18" customWidth="1"/>
    <col min="7467" max="7467" width="4.42578125" style="18" customWidth="1"/>
    <col min="7468" max="7680" width="11.5703125" style="18"/>
    <col min="7681" max="7681" width="1.85546875" style="18" customWidth="1"/>
    <col min="7682" max="7682" width="4.5703125" style="18" customWidth="1"/>
    <col min="7683" max="7683" width="8" style="18" customWidth="1"/>
    <col min="7684" max="7684" width="8.42578125" style="18" customWidth="1"/>
    <col min="7685" max="7687" width="4.5703125" style="18" customWidth="1"/>
    <col min="7688" max="7688" width="7.140625" style="18" customWidth="1"/>
    <col min="7689" max="7689" width="7.42578125" style="18" customWidth="1"/>
    <col min="7690" max="7690" width="7.85546875" style="18" customWidth="1"/>
    <col min="7691" max="7691" width="8.42578125" style="18" customWidth="1"/>
    <col min="7692" max="7692" width="4.5703125" style="18" customWidth="1"/>
    <col min="7693" max="7693" width="7.85546875" style="18" customWidth="1"/>
    <col min="7694" max="7694" width="7.42578125" style="18" customWidth="1"/>
    <col min="7695" max="7695" width="8.140625" style="18" customWidth="1"/>
    <col min="7696" max="7696" width="7.85546875" style="18" customWidth="1"/>
    <col min="7697" max="7697" width="4.5703125" style="18" customWidth="1"/>
    <col min="7698" max="7698" width="4.85546875" style="18" customWidth="1"/>
    <col min="7699" max="7699" width="9.140625" style="18" customWidth="1"/>
    <col min="7700" max="7700" width="7" style="18" customWidth="1"/>
    <col min="7701" max="7701" width="8.42578125" style="18" customWidth="1"/>
    <col min="7702" max="7702" width="9" style="18" customWidth="1"/>
    <col min="7703" max="7705" width="4.5703125" style="18" customWidth="1"/>
    <col min="7706" max="7706" width="7.140625" style="18" customWidth="1"/>
    <col min="7707" max="7707" width="8.5703125" style="18" customWidth="1"/>
    <col min="7708" max="7711" width="4.5703125" style="18" customWidth="1"/>
    <col min="7712" max="7713" width="11.5703125" style="18"/>
    <col min="7714" max="7714" width="7.140625" style="18" customWidth="1"/>
    <col min="7715" max="7715" width="7.42578125" style="18" customWidth="1"/>
    <col min="7716" max="7716" width="6.5703125" style="18" customWidth="1"/>
    <col min="7717" max="7717" width="8.140625" style="18" customWidth="1"/>
    <col min="7718" max="7718" width="9.140625" style="18" customWidth="1"/>
    <col min="7719" max="7719" width="11.5703125" style="18"/>
    <col min="7720" max="7720" width="4.42578125" style="18" customWidth="1"/>
    <col min="7721" max="7721" width="4.85546875" style="18" customWidth="1"/>
    <col min="7722" max="7722" width="3.5703125" style="18" customWidth="1"/>
    <col min="7723" max="7723" width="4.42578125" style="18" customWidth="1"/>
    <col min="7724" max="7936" width="11.5703125" style="18"/>
    <col min="7937" max="7937" width="1.85546875" style="18" customWidth="1"/>
    <col min="7938" max="7938" width="4.5703125" style="18" customWidth="1"/>
    <col min="7939" max="7939" width="8" style="18" customWidth="1"/>
    <col min="7940" max="7940" width="8.42578125" style="18" customWidth="1"/>
    <col min="7941" max="7943" width="4.5703125" style="18" customWidth="1"/>
    <col min="7944" max="7944" width="7.140625" style="18" customWidth="1"/>
    <col min="7945" max="7945" width="7.42578125" style="18" customWidth="1"/>
    <col min="7946" max="7946" width="7.85546875" style="18" customWidth="1"/>
    <col min="7947" max="7947" width="8.42578125" style="18" customWidth="1"/>
    <col min="7948" max="7948" width="4.5703125" style="18" customWidth="1"/>
    <col min="7949" max="7949" width="7.85546875" style="18" customWidth="1"/>
    <col min="7950" max="7950" width="7.42578125" style="18" customWidth="1"/>
    <col min="7951" max="7951" width="8.140625" style="18" customWidth="1"/>
    <col min="7952" max="7952" width="7.85546875" style="18" customWidth="1"/>
    <col min="7953" max="7953" width="4.5703125" style="18" customWidth="1"/>
    <col min="7954" max="7954" width="4.85546875" style="18" customWidth="1"/>
    <col min="7955" max="7955" width="9.140625" style="18" customWidth="1"/>
    <col min="7956" max="7956" width="7" style="18" customWidth="1"/>
    <col min="7957" max="7957" width="8.42578125" style="18" customWidth="1"/>
    <col min="7958" max="7958" width="9" style="18" customWidth="1"/>
    <col min="7959" max="7961" width="4.5703125" style="18" customWidth="1"/>
    <col min="7962" max="7962" width="7.140625" style="18" customWidth="1"/>
    <col min="7963" max="7963" width="8.5703125" style="18" customWidth="1"/>
    <col min="7964" max="7967" width="4.5703125" style="18" customWidth="1"/>
    <col min="7968" max="7969" width="11.5703125" style="18"/>
    <col min="7970" max="7970" width="7.140625" style="18" customWidth="1"/>
    <col min="7971" max="7971" width="7.42578125" style="18" customWidth="1"/>
    <col min="7972" max="7972" width="6.5703125" style="18" customWidth="1"/>
    <col min="7973" max="7973" width="8.140625" style="18" customWidth="1"/>
    <col min="7974" max="7974" width="9.140625" style="18" customWidth="1"/>
    <col min="7975" max="7975" width="11.5703125" style="18"/>
    <col min="7976" max="7976" width="4.42578125" style="18" customWidth="1"/>
    <col min="7977" max="7977" width="4.85546875" style="18" customWidth="1"/>
    <col min="7978" max="7978" width="3.5703125" style="18" customWidth="1"/>
    <col min="7979" max="7979" width="4.42578125" style="18" customWidth="1"/>
    <col min="7980" max="8192" width="11.5703125" style="18"/>
    <col min="8193" max="8193" width="1.85546875" style="18" customWidth="1"/>
    <col min="8194" max="8194" width="4.5703125" style="18" customWidth="1"/>
    <col min="8195" max="8195" width="8" style="18" customWidth="1"/>
    <col min="8196" max="8196" width="8.42578125" style="18" customWidth="1"/>
    <col min="8197" max="8199" width="4.5703125" style="18" customWidth="1"/>
    <col min="8200" max="8200" width="7.140625" style="18" customWidth="1"/>
    <col min="8201" max="8201" width="7.42578125" style="18" customWidth="1"/>
    <col min="8202" max="8202" width="7.85546875" style="18" customWidth="1"/>
    <col min="8203" max="8203" width="8.42578125" style="18" customWidth="1"/>
    <col min="8204" max="8204" width="4.5703125" style="18" customWidth="1"/>
    <col min="8205" max="8205" width="7.85546875" style="18" customWidth="1"/>
    <col min="8206" max="8206" width="7.42578125" style="18" customWidth="1"/>
    <col min="8207" max="8207" width="8.140625" style="18" customWidth="1"/>
    <col min="8208" max="8208" width="7.85546875" style="18" customWidth="1"/>
    <col min="8209" max="8209" width="4.5703125" style="18" customWidth="1"/>
    <col min="8210" max="8210" width="4.85546875" style="18" customWidth="1"/>
    <col min="8211" max="8211" width="9.140625" style="18" customWidth="1"/>
    <col min="8212" max="8212" width="7" style="18" customWidth="1"/>
    <col min="8213" max="8213" width="8.42578125" style="18" customWidth="1"/>
    <col min="8214" max="8214" width="9" style="18" customWidth="1"/>
    <col min="8215" max="8217" width="4.5703125" style="18" customWidth="1"/>
    <col min="8218" max="8218" width="7.140625" style="18" customWidth="1"/>
    <col min="8219" max="8219" width="8.5703125" style="18" customWidth="1"/>
    <col min="8220" max="8223" width="4.5703125" style="18" customWidth="1"/>
    <col min="8224" max="8225" width="11.5703125" style="18"/>
    <col min="8226" max="8226" width="7.140625" style="18" customWidth="1"/>
    <col min="8227" max="8227" width="7.42578125" style="18" customWidth="1"/>
    <col min="8228" max="8228" width="6.5703125" style="18" customWidth="1"/>
    <col min="8229" max="8229" width="8.140625" style="18" customWidth="1"/>
    <col min="8230" max="8230" width="9.140625" style="18" customWidth="1"/>
    <col min="8231" max="8231" width="11.5703125" style="18"/>
    <col min="8232" max="8232" width="4.42578125" style="18" customWidth="1"/>
    <col min="8233" max="8233" width="4.85546875" style="18" customWidth="1"/>
    <col min="8234" max="8234" width="3.5703125" style="18" customWidth="1"/>
    <col min="8235" max="8235" width="4.42578125" style="18" customWidth="1"/>
    <col min="8236" max="8448" width="11.5703125" style="18"/>
    <col min="8449" max="8449" width="1.85546875" style="18" customWidth="1"/>
    <col min="8450" max="8450" width="4.5703125" style="18" customWidth="1"/>
    <col min="8451" max="8451" width="8" style="18" customWidth="1"/>
    <col min="8452" max="8452" width="8.42578125" style="18" customWidth="1"/>
    <col min="8453" max="8455" width="4.5703125" style="18" customWidth="1"/>
    <col min="8456" max="8456" width="7.140625" style="18" customWidth="1"/>
    <col min="8457" max="8457" width="7.42578125" style="18" customWidth="1"/>
    <col min="8458" max="8458" width="7.85546875" style="18" customWidth="1"/>
    <col min="8459" max="8459" width="8.42578125" style="18" customWidth="1"/>
    <col min="8460" max="8460" width="4.5703125" style="18" customWidth="1"/>
    <col min="8461" max="8461" width="7.85546875" style="18" customWidth="1"/>
    <col min="8462" max="8462" width="7.42578125" style="18" customWidth="1"/>
    <col min="8463" max="8463" width="8.140625" style="18" customWidth="1"/>
    <col min="8464" max="8464" width="7.85546875" style="18" customWidth="1"/>
    <col min="8465" max="8465" width="4.5703125" style="18" customWidth="1"/>
    <col min="8466" max="8466" width="4.85546875" style="18" customWidth="1"/>
    <col min="8467" max="8467" width="9.140625" style="18" customWidth="1"/>
    <col min="8468" max="8468" width="7" style="18" customWidth="1"/>
    <col min="8469" max="8469" width="8.42578125" style="18" customWidth="1"/>
    <col min="8470" max="8470" width="9" style="18" customWidth="1"/>
    <col min="8471" max="8473" width="4.5703125" style="18" customWidth="1"/>
    <col min="8474" max="8474" width="7.140625" style="18" customWidth="1"/>
    <col min="8475" max="8475" width="8.5703125" style="18" customWidth="1"/>
    <col min="8476" max="8479" width="4.5703125" style="18" customWidth="1"/>
    <col min="8480" max="8481" width="11.5703125" style="18"/>
    <col min="8482" max="8482" width="7.140625" style="18" customWidth="1"/>
    <col min="8483" max="8483" width="7.42578125" style="18" customWidth="1"/>
    <col min="8484" max="8484" width="6.5703125" style="18" customWidth="1"/>
    <col min="8485" max="8485" width="8.140625" style="18" customWidth="1"/>
    <col min="8486" max="8486" width="9.140625" style="18" customWidth="1"/>
    <col min="8487" max="8487" width="11.5703125" style="18"/>
    <col min="8488" max="8488" width="4.42578125" style="18" customWidth="1"/>
    <col min="8489" max="8489" width="4.85546875" style="18" customWidth="1"/>
    <col min="8490" max="8490" width="3.5703125" style="18" customWidth="1"/>
    <col min="8491" max="8491" width="4.42578125" style="18" customWidth="1"/>
    <col min="8492" max="8704" width="11.5703125" style="18"/>
    <col min="8705" max="8705" width="1.85546875" style="18" customWidth="1"/>
    <col min="8706" max="8706" width="4.5703125" style="18" customWidth="1"/>
    <col min="8707" max="8707" width="8" style="18" customWidth="1"/>
    <col min="8708" max="8708" width="8.42578125" style="18" customWidth="1"/>
    <col min="8709" max="8711" width="4.5703125" style="18" customWidth="1"/>
    <col min="8712" max="8712" width="7.140625" style="18" customWidth="1"/>
    <col min="8713" max="8713" width="7.42578125" style="18" customWidth="1"/>
    <col min="8714" max="8714" width="7.85546875" style="18" customWidth="1"/>
    <col min="8715" max="8715" width="8.42578125" style="18" customWidth="1"/>
    <col min="8716" max="8716" width="4.5703125" style="18" customWidth="1"/>
    <col min="8717" max="8717" width="7.85546875" style="18" customWidth="1"/>
    <col min="8718" max="8718" width="7.42578125" style="18" customWidth="1"/>
    <col min="8719" max="8719" width="8.140625" style="18" customWidth="1"/>
    <col min="8720" max="8720" width="7.85546875" style="18" customWidth="1"/>
    <col min="8721" max="8721" width="4.5703125" style="18" customWidth="1"/>
    <col min="8722" max="8722" width="4.85546875" style="18" customWidth="1"/>
    <col min="8723" max="8723" width="9.140625" style="18" customWidth="1"/>
    <col min="8724" max="8724" width="7" style="18" customWidth="1"/>
    <col min="8725" max="8725" width="8.42578125" style="18" customWidth="1"/>
    <col min="8726" max="8726" width="9" style="18" customWidth="1"/>
    <col min="8727" max="8729" width="4.5703125" style="18" customWidth="1"/>
    <col min="8730" max="8730" width="7.140625" style="18" customWidth="1"/>
    <col min="8731" max="8731" width="8.5703125" style="18" customWidth="1"/>
    <col min="8732" max="8735" width="4.5703125" style="18" customWidth="1"/>
    <col min="8736" max="8737" width="11.5703125" style="18"/>
    <col min="8738" max="8738" width="7.140625" style="18" customWidth="1"/>
    <col min="8739" max="8739" width="7.42578125" style="18" customWidth="1"/>
    <col min="8740" max="8740" width="6.5703125" style="18" customWidth="1"/>
    <col min="8741" max="8741" width="8.140625" style="18" customWidth="1"/>
    <col min="8742" max="8742" width="9.140625" style="18" customWidth="1"/>
    <col min="8743" max="8743" width="11.5703125" style="18"/>
    <col min="8744" max="8744" width="4.42578125" style="18" customWidth="1"/>
    <col min="8745" max="8745" width="4.85546875" style="18" customWidth="1"/>
    <col min="8746" max="8746" width="3.5703125" style="18" customWidth="1"/>
    <col min="8747" max="8747" width="4.42578125" style="18" customWidth="1"/>
    <col min="8748" max="8960" width="11.5703125" style="18"/>
    <col min="8961" max="8961" width="1.85546875" style="18" customWidth="1"/>
    <col min="8962" max="8962" width="4.5703125" style="18" customWidth="1"/>
    <col min="8963" max="8963" width="8" style="18" customWidth="1"/>
    <col min="8964" max="8964" width="8.42578125" style="18" customWidth="1"/>
    <col min="8965" max="8967" width="4.5703125" style="18" customWidth="1"/>
    <col min="8968" max="8968" width="7.140625" style="18" customWidth="1"/>
    <col min="8969" max="8969" width="7.42578125" style="18" customWidth="1"/>
    <col min="8970" max="8970" width="7.85546875" style="18" customWidth="1"/>
    <col min="8971" max="8971" width="8.42578125" style="18" customWidth="1"/>
    <col min="8972" max="8972" width="4.5703125" style="18" customWidth="1"/>
    <col min="8973" max="8973" width="7.85546875" style="18" customWidth="1"/>
    <col min="8974" max="8974" width="7.42578125" style="18" customWidth="1"/>
    <col min="8975" max="8975" width="8.140625" style="18" customWidth="1"/>
    <col min="8976" max="8976" width="7.85546875" style="18" customWidth="1"/>
    <col min="8977" max="8977" width="4.5703125" style="18" customWidth="1"/>
    <col min="8978" max="8978" width="4.85546875" style="18" customWidth="1"/>
    <col min="8979" max="8979" width="9.140625" style="18" customWidth="1"/>
    <col min="8980" max="8980" width="7" style="18" customWidth="1"/>
    <col min="8981" max="8981" width="8.42578125" style="18" customWidth="1"/>
    <col min="8982" max="8982" width="9" style="18" customWidth="1"/>
    <col min="8983" max="8985" width="4.5703125" style="18" customWidth="1"/>
    <col min="8986" max="8986" width="7.140625" style="18" customWidth="1"/>
    <col min="8987" max="8987" width="8.5703125" style="18" customWidth="1"/>
    <col min="8988" max="8991" width="4.5703125" style="18" customWidth="1"/>
    <col min="8992" max="8993" width="11.5703125" style="18"/>
    <col min="8994" max="8994" width="7.140625" style="18" customWidth="1"/>
    <col min="8995" max="8995" width="7.42578125" style="18" customWidth="1"/>
    <col min="8996" max="8996" width="6.5703125" style="18" customWidth="1"/>
    <col min="8997" max="8997" width="8.140625" style="18" customWidth="1"/>
    <col min="8998" max="8998" width="9.140625" style="18" customWidth="1"/>
    <col min="8999" max="8999" width="11.5703125" style="18"/>
    <col min="9000" max="9000" width="4.42578125" style="18" customWidth="1"/>
    <col min="9001" max="9001" width="4.85546875" style="18" customWidth="1"/>
    <col min="9002" max="9002" width="3.5703125" style="18" customWidth="1"/>
    <col min="9003" max="9003" width="4.42578125" style="18" customWidth="1"/>
    <col min="9004" max="9216" width="11.5703125" style="18"/>
    <col min="9217" max="9217" width="1.85546875" style="18" customWidth="1"/>
    <col min="9218" max="9218" width="4.5703125" style="18" customWidth="1"/>
    <col min="9219" max="9219" width="8" style="18" customWidth="1"/>
    <col min="9220" max="9220" width="8.42578125" style="18" customWidth="1"/>
    <col min="9221" max="9223" width="4.5703125" style="18" customWidth="1"/>
    <col min="9224" max="9224" width="7.140625" style="18" customWidth="1"/>
    <col min="9225" max="9225" width="7.42578125" style="18" customWidth="1"/>
    <col min="9226" max="9226" width="7.85546875" style="18" customWidth="1"/>
    <col min="9227" max="9227" width="8.42578125" style="18" customWidth="1"/>
    <col min="9228" max="9228" width="4.5703125" style="18" customWidth="1"/>
    <col min="9229" max="9229" width="7.85546875" style="18" customWidth="1"/>
    <col min="9230" max="9230" width="7.42578125" style="18" customWidth="1"/>
    <col min="9231" max="9231" width="8.140625" style="18" customWidth="1"/>
    <col min="9232" max="9232" width="7.85546875" style="18" customWidth="1"/>
    <col min="9233" max="9233" width="4.5703125" style="18" customWidth="1"/>
    <col min="9234" max="9234" width="4.85546875" style="18" customWidth="1"/>
    <col min="9235" max="9235" width="9.140625" style="18" customWidth="1"/>
    <col min="9236" max="9236" width="7" style="18" customWidth="1"/>
    <col min="9237" max="9237" width="8.42578125" style="18" customWidth="1"/>
    <col min="9238" max="9238" width="9" style="18" customWidth="1"/>
    <col min="9239" max="9241" width="4.5703125" style="18" customWidth="1"/>
    <col min="9242" max="9242" width="7.140625" style="18" customWidth="1"/>
    <col min="9243" max="9243" width="8.5703125" style="18" customWidth="1"/>
    <col min="9244" max="9247" width="4.5703125" style="18" customWidth="1"/>
    <col min="9248" max="9249" width="11.5703125" style="18"/>
    <col min="9250" max="9250" width="7.140625" style="18" customWidth="1"/>
    <col min="9251" max="9251" width="7.42578125" style="18" customWidth="1"/>
    <col min="9252" max="9252" width="6.5703125" style="18" customWidth="1"/>
    <col min="9253" max="9253" width="8.140625" style="18" customWidth="1"/>
    <col min="9254" max="9254" width="9.140625" style="18" customWidth="1"/>
    <col min="9255" max="9255" width="11.5703125" style="18"/>
    <col min="9256" max="9256" width="4.42578125" style="18" customWidth="1"/>
    <col min="9257" max="9257" width="4.85546875" style="18" customWidth="1"/>
    <col min="9258" max="9258" width="3.5703125" style="18" customWidth="1"/>
    <col min="9259" max="9259" width="4.42578125" style="18" customWidth="1"/>
    <col min="9260" max="9472" width="11.5703125" style="18"/>
    <col min="9473" max="9473" width="1.85546875" style="18" customWidth="1"/>
    <col min="9474" max="9474" width="4.5703125" style="18" customWidth="1"/>
    <col min="9475" max="9475" width="8" style="18" customWidth="1"/>
    <col min="9476" max="9476" width="8.42578125" style="18" customWidth="1"/>
    <col min="9477" max="9479" width="4.5703125" style="18" customWidth="1"/>
    <col min="9480" max="9480" width="7.140625" style="18" customWidth="1"/>
    <col min="9481" max="9481" width="7.42578125" style="18" customWidth="1"/>
    <col min="9482" max="9482" width="7.85546875" style="18" customWidth="1"/>
    <col min="9483" max="9483" width="8.42578125" style="18" customWidth="1"/>
    <col min="9484" max="9484" width="4.5703125" style="18" customWidth="1"/>
    <col min="9485" max="9485" width="7.85546875" style="18" customWidth="1"/>
    <col min="9486" max="9486" width="7.42578125" style="18" customWidth="1"/>
    <col min="9487" max="9487" width="8.140625" style="18" customWidth="1"/>
    <col min="9488" max="9488" width="7.85546875" style="18" customWidth="1"/>
    <col min="9489" max="9489" width="4.5703125" style="18" customWidth="1"/>
    <col min="9490" max="9490" width="4.85546875" style="18" customWidth="1"/>
    <col min="9491" max="9491" width="9.140625" style="18" customWidth="1"/>
    <col min="9492" max="9492" width="7" style="18" customWidth="1"/>
    <col min="9493" max="9493" width="8.42578125" style="18" customWidth="1"/>
    <col min="9494" max="9494" width="9" style="18" customWidth="1"/>
    <col min="9495" max="9497" width="4.5703125" style="18" customWidth="1"/>
    <col min="9498" max="9498" width="7.140625" style="18" customWidth="1"/>
    <col min="9499" max="9499" width="8.5703125" style="18" customWidth="1"/>
    <col min="9500" max="9503" width="4.5703125" style="18" customWidth="1"/>
    <col min="9504" max="9505" width="11.5703125" style="18"/>
    <col min="9506" max="9506" width="7.140625" style="18" customWidth="1"/>
    <col min="9507" max="9507" width="7.42578125" style="18" customWidth="1"/>
    <col min="9508" max="9508" width="6.5703125" style="18" customWidth="1"/>
    <col min="9509" max="9509" width="8.140625" style="18" customWidth="1"/>
    <col min="9510" max="9510" width="9.140625" style="18" customWidth="1"/>
    <col min="9511" max="9511" width="11.5703125" style="18"/>
    <col min="9512" max="9512" width="4.42578125" style="18" customWidth="1"/>
    <col min="9513" max="9513" width="4.85546875" style="18" customWidth="1"/>
    <col min="9514" max="9514" width="3.5703125" style="18" customWidth="1"/>
    <col min="9515" max="9515" width="4.42578125" style="18" customWidth="1"/>
    <col min="9516" max="9728" width="11.5703125" style="18"/>
    <col min="9729" max="9729" width="1.85546875" style="18" customWidth="1"/>
    <col min="9730" max="9730" width="4.5703125" style="18" customWidth="1"/>
    <col min="9731" max="9731" width="8" style="18" customWidth="1"/>
    <col min="9732" max="9732" width="8.42578125" style="18" customWidth="1"/>
    <col min="9733" max="9735" width="4.5703125" style="18" customWidth="1"/>
    <col min="9736" max="9736" width="7.140625" style="18" customWidth="1"/>
    <col min="9737" max="9737" width="7.42578125" style="18" customWidth="1"/>
    <col min="9738" max="9738" width="7.85546875" style="18" customWidth="1"/>
    <col min="9739" max="9739" width="8.42578125" style="18" customWidth="1"/>
    <col min="9740" max="9740" width="4.5703125" style="18" customWidth="1"/>
    <col min="9741" max="9741" width="7.85546875" style="18" customWidth="1"/>
    <col min="9742" max="9742" width="7.42578125" style="18" customWidth="1"/>
    <col min="9743" max="9743" width="8.140625" style="18" customWidth="1"/>
    <col min="9744" max="9744" width="7.85546875" style="18" customWidth="1"/>
    <col min="9745" max="9745" width="4.5703125" style="18" customWidth="1"/>
    <col min="9746" max="9746" width="4.85546875" style="18" customWidth="1"/>
    <col min="9747" max="9747" width="9.140625" style="18" customWidth="1"/>
    <col min="9748" max="9748" width="7" style="18" customWidth="1"/>
    <col min="9749" max="9749" width="8.42578125" style="18" customWidth="1"/>
    <col min="9750" max="9750" width="9" style="18" customWidth="1"/>
    <col min="9751" max="9753" width="4.5703125" style="18" customWidth="1"/>
    <col min="9754" max="9754" width="7.140625" style="18" customWidth="1"/>
    <col min="9755" max="9755" width="8.5703125" style="18" customWidth="1"/>
    <col min="9756" max="9759" width="4.5703125" style="18" customWidth="1"/>
    <col min="9760" max="9761" width="11.5703125" style="18"/>
    <col min="9762" max="9762" width="7.140625" style="18" customWidth="1"/>
    <col min="9763" max="9763" width="7.42578125" style="18" customWidth="1"/>
    <col min="9764" max="9764" width="6.5703125" style="18" customWidth="1"/>
    <col min="9765" max="9765" width="8.140625" style="18" customWidth="1"/>
    <col min="9766" max="9766" width="9.140625" style="18" customWidth="1"/>
    <col min="9767" max="9767" width="11.5703125" style="18"/>
    <col min="9768" max="9768" width="4.42578125" style="18" customWidth="1"/>
    <col min="9769" max="9769" width="4.85546875" style="18" customWidth="1"/>
    <col min="9770" max="9770" width="3.5703125" style="18" customWidth="1"/>
    <col min="9771" max="9771" width="4.42578125" style="18" customWidth="1"/>
    <col min="9772" max="9984" width="11.5703125" style="18"/>
    <col min="9985" max="9985" width="1.85546875" style="18" customWidth="1"/>
    <col min="9986" max="9986" width="4.5703125" style="18" customWidth="1"/>
    <col min="9987" max="9987" width="8" style="18" customWidth="1"/>
    <col min="9988" max="9988" width="8.42578125" style="18" customWidth="1"/>
    <col min="9989" max="9991" width="4.5703125" style="18" customWidth="1"/>
    <col min="9992" max="9992" width="7.140625" style="18" customWidth="1"/>
    <col min="9993" max="9993" width="7.42578125" style="18" customWidth="1"/>
    <col min="9994" max="9994" width="7.85546875" style="18" customWidth="1"/>
    <col min="9995" max="9995" width="8.42578125" style="18" customWidth="1"/>
    <col min="9996" max="9996" width="4.5703125" style="18" customWidth="1"/>
    <col min="9997" max="9997" width="7.85546875" style="18" customWidth="1"/>
    <col min="9998" max="9998" width="7.42578125" style="18" customWidth="1"/>
    <col min="9999" max="9999" width="8.140625" style="18" customWidth="1"/>
    <col min="10000" max="10000" width="7.85546875" style="18" customWidth="1"/>
    <col min="10001" max="10001" width="4.5703125" style="18" customWidth="1"/>
    <col min="10002" max="10002" width="4.85546875" style="18" customWidth="1"/>
    <col min="10003" max="10003" width="9.140625" style="18" customWidth="1"/>
    <col min="10004" max="10004" width="7" style="18" customWidth="1"/>
    <col min="10005" max="10005" width="8.42578125" style="18" customWidth="1"/>
    <col min="10006" max="10006" width="9" style="18" customWidth="1"/>
    <col min="10007" max="10009" width="4.5703125" style="18" customWidth="1"/>
    <col min="10010" max="10010" width="7.140625" style="18" customWidth="1"/>
    <col min="10011" max="10011" width="8.5703125" style="18" customWidth="1"/>
    <col min="10012" max="10015" width="4.5703125" style="18" customWidth="1"/>
    <col min="10016" max="10017" width="11.5703125" style="18"/>
    <col min="10018" max="10018" width="7.140625" style="18" customWidth="1"/>
    <col min="10019" max="10019" width="7.42578125" style="18" customWidth="1"/>
    <col min="10020" max="10020" width="6.5703125" style="18" customWidth="1"/>
    <col min="10021" max="10021" width="8.140625" style="18" customWidth="1"/>
    <col min="10022" max="10022" width="9.140625" style="18" customWidth="1"/>
    <col min="10023" max="10023" width="11.5703125" style="18"/>
    <col min="10024" max="10024" width="4.42578125" style="18" customWidth="1"/>
    <col min="10025" max="10025" width="4.85546875" style="18" customWidth="1"/>
    <col min="10026" max="10026" width="3.5703125" style="18" customWidth="1"/>
    <col min="10027" max="10027" width="4.42578125" style="18" customWidth="1"/>
    <col min="10028" max="10240" width="11.5703125" style="18"/>
    <col min="10241" max="10241" width="1.85546875" style="18" customWidth="1"/>
    <col min="10242" max="10242" width="4.5703125" style="18" customWidth="1"/>
    <col min="10243" max="10243" width="8" style="18" customWidth="1"/>
    <col min="10244" max="10244" width="8.42578125" style="18" customWidth="1"/>
    <col min="10245" max="10247" width="4.5703125" style="18" customWidth="1"/>
    <col min="10248" max="10248" width="7.140625" style="18" customWidth="1"/>
    <col min="10249" max="10249" width="7.42578125" style="18" customWidth="1"/>
    <col min="10250" max="10250" width="7.85546875" style="18" customWidth="1"/>
    <col min="10251" max="10251" width="8.42578125" style="18" customWidth="1"/>
    <col min="10252" max="10252" width="4.5703125" style="18" customWidth="1"/>
    <col min="10253" max="10253" width="7.85546875" style="18" customWidth="1"/>
    <col min="10254" max="10254" width="7.42578125" style="18" customWidth="1"/>
    <col min="10255" max="10255" width="8.140625" style="18" customWidth="1"/>
    <col min="10256" max="10256" width="7.85546875" style="18" customWidth="1"/>
    <col min="10257" max="10257" width="4.5703125" style="18" customWidth="1"/>
    <col min="10258" max="10258" width="4.85546875" style="18" customWidth="1"/>
    <col min="10259" max="10259" width="9.140625" style="18" customWidth="1"/>
    <col min="10260" max="10260" width="7" style="18" customWidth="1"/>
    <col min="10261" max="10261" width="8.42578125" style="18" customWidth="1"/>
    <col min="10262" max="10262" width="9" style="18" customWidth="1"/>
    <col min="10263" max="10265" width="4.5703125" style="18" customWidth="1"/>
    <col min="10266" max="10266" width="7.140625" style="18" customWidth="1"/>
    <col min="10267" max="10267" width="8.5703125" style="18" customWidth="1"/>
    <col min="10268" max="10271" width="4.5703125" style="18" customWidth="1"/>
    <col min="10272" max="10273" width="11.5703125" style="18"/>
    <col min="10274" max="10274" width="7.140625" style="18" customWidth="1"/>
    <col min="10275" max="10275" width="7.42578125" style="18" customWidth="1"/>
    <col min="10276" max="10276" width="6.5703125" style="18" customWidth="1"/>
    <col min="10277" max="10277" width="8.140625" style="18" customWidth="1"/>
    <col min="10278" max="10278" width="9.140625" style="18" customWidth="1"/>
    <col min="10279" max="10279" width="11.5703125" style="18"/>
    <col min="10280" max="10280" width="4.42578125" style="18" customWidth="1"/>
    <col min="10281" max="10281" width="4.85546875" style="18" customWidth="1"/>
    <col min="10282" max="10282" width="3.5703125" style="18" customWidth="1"/>
    <col min="10283" max="10283" width="4.42578125" style="18" customWidth="1"/>
    <col min="10284" max="10496" width="11.5703125" style="18"/>
    <col min="10497" max="10497" width="1.85546875" style="18" customWidth="1"/>
    <col min="10498" max="10498" width="4.5703125" style="18" customWidth="1"/>
    <col min="10499" max="10499" width="8" style="18" customWidth="1"/>
    <col min="10500" max="10500" width="8.42578125" style="18" customWidth="1"/>
    <col min="10501" max="10503" width="4.5703125" style="18" customWidth="1"/>
    <col min="10504" max="10504" width="7.140625" style="18" customWidth="1"/>
    <col min="10505" max="10505" width="7.42578125" style="18" customWidth="1"/>
    <col min="10506" max="10506" width="7.85546875" style="18" customWidth="1"/>
    <col min="10507" max="10507" width="8.42578125" style="18" customWidth="1"/>
    <col min="10508" max="10508" width="4.5703125" style="18" customWidth="1"/>
    <col min="10509" max="10509" width="7.85546875" style="18" customWidth="1"/>
    <col min="10510" max="10510" width="7.42578125" style="18" customWidth="1"/>
    <col min="10511" max="10511" width="8.140625" style="18" customWidth="1"/>
    <col min="10512" max="10512" width="7.85546875" style="18" customWidth="1"/>
    <col min="10513" max="10513" width="4.5703125" style="18" customWidth="1"/>
    <col min="10514" max="10514" width="4.85546875" style="18" customWidth="1"/>
    <col min="10515" max="10515" width="9.140625" style="18" customWidth="1"/>
    <col min="10516" max="10516" width="7" style="18" customWidth="1"/>
    <col min="10517" max="10517" width="8.42578125" style="18" customWidth="1"/>
    <col min="10518" max="10518" width="9" style="18" customWidth="1"/>
    <col min="10519" max="10521" width="4.5703125" style="18" customWidth="1"/>
    <col min="10522" max="10522" width="7.140625" style="18" customWidth="1"/>
    <col min="10523" max="10523" width="8.5703125" style="18" customWidth="1"/>
    <col min="10524" max="10527" width="4.5703125" style="18" customWidth="1"/>
    <col min="10528" max="10529" width="11.5703125" style="18"/>
    <col min="10530" max="10530" width="7.140625" style="18" customWidth="1"/>
    <col min="10531" max="10531" width="7.42578125" style="18" customWidth="1"/>
    <col min="10532" max="10532" width="6.5703125" style="18" customWidth="1"/>
    <col min="10533" max="10533" width="8.140625" style="18" customWidth="1"/>
    <col min="10534" max="10534" width="9.140625" style="18" customWidth="1"/>
    <col min="10535" max="10535" width="11.5703125" style="18"/>
    <col min="10536" max="10536" width="4.42578125" style="18" customWidth="1"/>
    <col min="10537" max="10537" width="4.85546875" style="18" customWidth="1"/>
    <col min="10538" max="10538" width="3.5703125" style="18" customWidth="1"/>
    <col min="10539" max="10539" width="4.42578125" style="18" customWidth="1"/>
    <col min="10540" max="10752" width="11.5703125" style="18"/>
    <col min="10753" max="10753" width="1.85546875" style="18" customWidth="1"/>
    <col min="10754" max="10754" width="4.5703125" style="18" customWidth="1"/>
    <col min="10755" max="10755" width="8" style="18" customWidth="1"/>
    <col min="10756" max="10756" width="8.42578125" style="18" customWidth="1"/>
    <col min="10757" max="10759" width="4.5703125" style="18" customWidth="1"/>
    <col min="10760" max="10760" width="7.140625" style="18" customWidth="1"/>
    <col min="10761" max="10761" width="7.42578125" style="18" customWidth="1"/>
    <col min="10762" max="10762" width="7.85546875" style="18" customWidth="1"/>
    <col min="10763" max="10763" width="8.42578125" style="18" customWidth="1"/>
    <col min="10764" max="10764" width="4.5703125" style="18" customWidth="1"/>
    <col min="10765" max="10765" width="7.85546875" style="18" customWidth="1"/>
    <col min="10766" max="10766" width="7.42578125" style="18" customWidth="1"/>
    <col min="10767" max="10767" width="8.140625" style="18" customWidth="1"/>
    <col min="10768" max="10768" width="7.85546875" style="18" customWidth="1"/>
    <col min="10769" max="10769" width="4.5703125" style="18" customWidth="1"/>
    <col min="10770" max="10770" width="4.85546875" style="18" customWidth="1"/>
    <col min="10771" max="10771" width="9.140625" style="18" customWidth="1"/>
    <col min="10772" max="10772" width="7" style="18" customWidth="1"/>
    <col min="10773" max="10773" width="8.42578125" style="18" customWidth="1"/>
    <col min="10774" max="10774" width="9" style="18" customWidth="1"/>
    <col min="10775" max="10777" width="4.5703125" style="18" customWidth="1"/>
    <col min="10778" max="10778" width="7.140625" style="18" customWidth="1"/>
    <col min="10779" max="10779" width="8.5703125" style="18" customWidth="1"/>
    <col min="10780" max="10783" width="4.5703125" style="18" customWidth="1"/>
    <col min="10784" max="10785" width="11.5703125" style="18"/>
    <col min="10786" max="10786" width="7.140625" style="18" customWidth="1"/>
    <col min="10787" max="10787" width="7.42578125" style="18" customWidth="1"/>
    <col min="10788" max="10788" width="6.5703125" style="18" customWidth="1"/>
    <col min="10789" max="10789" width="8.140625" style="18" customWidth="1"/>
    <col min="10790" max="10790" width="9.140625" style="18" customWidth="1"/>
    <col min="10791" max="10791" width="11.5703125" style="18"/>
    <col min="10792" max="10792" width="4.42578125" style="18" customWidth="1"/>
    <col min="10793" max="10793" width="4.85546875" style="18" customWidth="1"/>
    <col min="10794" max="10794" width="3.5703125" style="18" customWidth="1"/>
    <col min="10795" max="10795" width="4.42578125" style="18" customWidth="1"/>
    <col min="10796" max="11008" width="11.5703125" style="18"/>
    <col min="11009" max="11009" width="1.85546875" style="18" customWidth="1"/>
    <col min="11010" max="11010" width="4.5703125" style="18" customWidth="1"/>
    <col min="11011" max="11011" width="8" style="18" customWidth="1"/>
    <col min="11012" max="11012" width="8.42578125" style="18" customWidth="1"/>
    <col min="11013" max="11015" width="4.5703125" style="18" customWidth="1"/>
    <col min="11016" max="11016" width="7.140625" style="18" customWidth="1"/>
    <col min="11017" max="11017" width="7.42578125" style="18" customWidth="1"/>
    <col min="11018" max="11018" width="7.85546875" style="18" customWidth="1"/>
    <col min="11019" max="11019" width="8.42578125" style="18" customWidth="1"/>
    <col min="11020" max="11020" width="4.5703125" style="18" customWidth="1"/>
    <col min="11021" max="11021" width="7.85546875" style="18" customWidth="1"/>
    <col min="11022" max="11022" width="7.42578125" style="18" customWidth="1"/>
    <col min="11023" max="11023" width="8.140625" style="18" customWidth="1"/>
    <col min="11024" max="11024" width="7.85546875" style="18" customWidth="1"/>
    <col min="11025" max="11025" width="4.5703125" style="18" customWidth="1"/>
    <col min="11026" max="11026" width="4.85546875" style="18" customWidth="1"/>
    <col min="11027" max="11027" width="9.140625" style="18" customWidth="1"/>
    <col min="11028" max="11028" width="7" style="18" customWidth="1"/>
    <col min="11029" max="11029" width="8.42578125" style="18" customWidth="1"/>
    <col min="11030" max="11030" width="9" style="18" customWidth="1"/>
    <col min="11031" max="11033" width="4.5703125" style="18" customWidth="1"/>
    <col min="11034" max="11034" width="7.140625" style="18" customWidth="1"/>
    <col min="11035" max="11035" width="8.5703125" style="18" customWidth="1"/>
    <col min="11036" max="11039" width="4.5703125" style="18" customWidth="1"/>
    <col min="11040" max="11041" width="11.5703125" style="18"/>
    <col min="11042" max="11042" width="7.140625" style="18" customWidth="1"/>
    <col min="11043" max="11043" width="7.42578125" style="18" customWidth="1"/>
    <col min="11044" max="11044" width="6.5703125" style="18" customWidth="1"/>
    <col min="11045" max="11045" width="8.140625" style="18" customWidth="1"/>
    <col min="11046" max="11046" width="9.140625" style="18" customWidth="1"/>
    <col min="11047" max="11047" width="11.5703125" style="18"/>
    <col min="11048" max="11048" width="4.42578125" style="18" customWidth="1"/>
    <col min="11049" max="11049" width="4.85546875" style="18" customWidth="1"/>
    <col min="11050" max="11050" width="3.5703125" style="18" customWidth="1"/>
    <col min="11051" max="11051" width="4.42578125" style="18" customWidth="1"/>
    <col min="11052" max="11264" width="11.5703125" style="18"/>
    <col min="11265" max="11265" width="1.85546875" style="18" customWidth="1"/>
    <col min="11266" max="11266" width="4.5703125" style="18" customWidth="1"/>
    <col min="11267" max="11267" width="8" style="18" customWidth="1"/>
    <col min="11268" max="11268" width="8.42578125" style="18" customWidth="1"/>
    <col min="11269" max="11271" width="4.5703125" style="18" customWidth="1"/>
    <col min="11272" max="11272" width="7.140625" style="18" customWidth="1"/>
    <col min="11273" max="11273" width="7.42578125" style="18" customWidth="1"/>
    <col min="11274" max="11274" width="7.85546875" style="18" customWidth="1"/>
    <col min="11275" max="11275" width="8.42578125" style="18" customWidth="1"/>
    <col min="11276" max="11276" width="4.5703125" style="18" customWidth="1"/>
    <col min="11277" max="11277" width="7.85546875" style="18" customWidth="1"/>
    <col min="11278" max="11278" width="7.42578125" style="18" customWidth="1"/>
    <col min="11279" max="11279" width="8.140625" style="18" customWidth="1"/>
    <col min="11280" max="11280" width="7.85546875" style="18" customWidth="1"/>
    <col min="11281" max="11281" width="4.5703125" style="18" customWidth="1"/>
    <col min="11282" max="11282" width="4.85546875" style="18" customWidth="1"/>
    <col min="11283" max="11283" width="9.140625" style="18" customWidth="1"/>
    <col min="11284" max="11284" width="7" style="18" customWidth="1"/>
    <col min="11285" max="11285" width="8.42578125" style="18" customWidth="1"/>
    <col min="11286" max="11286" width="9" style="18" customWidth="1"/>
    <col min="11287" max="11289" width="4.5703125" style="18" customWidth="1"/>
    <col min="11290" max="11290" width="7.140625" style="18" customWidth="1"/>
    <col min="11291" max="11291" width="8.5703125" style="18" customWidth="1"/>
    <col min="11292" max="11295" width="4.5703125" style="18" customWidth="1"/>
    <col min="11296" max="11297" width="11.5703125" style="18"/>
    <col min="11298" max="11298" width="7.140625" style="18" customWidth="1"/>
    <col min="11299" max="11299" width="7.42578125" style="18" customWidth="1"/>
    <col min="11300" max="11300" width="6.5703125" style="18" customWidth="1"/>
    <col min="11301" max="11301" width="8.140625" style="18" customWidth="1"/>
    <col min="11302" max="11302" width="9.140625" style="18" customWidth="1"/>
    <col min="11303" max="11303" width="11.5703125" style="18"/>
    <col min="11304" max="11304" width="4.42578125" style="18" customWidth="1"/>
    <col min="11305" max="11305" width="4.85546875" style="18" customWidth="1"/>
    <col min="11306" max="11306" width="3.5703125" style="18" customWidth="1"/>
    <col min="11307" max="11307" width="4.42578125" style="18" customWidth="1"/>
    <col min="11308" max="11520" width="11.5703125" style="18"/>
    <col min="11521" max="11521" width="1.85546875" style="18" customWidth="1"/>
    <col min="11522" max="11522" width="4.5703125" style="18" customWidth="1"/>
    <col min="11523" max="11523" width="8" style="18" customWidth="1"/>
    <col min="11524" max="11524" width="8.42578125" style="18" customWidth="1"/>
    <col min="11525" max="11527" width="4.5703125" style="18" customWidth="1"/>
    <col min="11528" max="11528" width="7.140625" style="18" customWidth="1"/>
    <col min="11529" max="11529" width="7.42578125" style="18" customWidth="1"/>
    <col min="11530" max="11530" width="7.85546875" style="18" customWidth="1"/>
    <col min="11531" max="11531" width="8.42578125" style="18" customWidth="1"/>
    <col min="11532" max="11532" width="4.5703125" style="18" customWidth="1"/>
    <col min="11533" max="11533" width="7.85546875" style="18" customWidth="1"/>
    <col min="11534" max="11534" width="7.42578125" style="18" customWidth="1"/>
    <col min="11535" max="11535" width="8.140625" style="18" customWidth="1"/>
    <col min="11536" max="11536" width="7.85546875" style="18" customWidth="1"/>
    <col min="11537" max="11537" width="4.5703125" style="18" customWidth="1"/>
    <col min="11538" max="11538" width="4.85546875" style="18" customWidth="1"/>
    <col min="11539" max="11539" width="9.140625" style="18" customWidth="1"/>
    <col min="11540" max="11540" width="7" style="18" customWidth="1"/>
    <col min="11541" max="11541" width="8.42578125" style="18" customWidth="1"/>
    <col min="11542" max="11542" width="9" style="18" customWidth="1"/>
    <col min="11543" max="11545" width="4.5703125" style="18" customWidth="1"/>
    <col min="11546" max="11546" width="7.140625" style="18" customWidth="1"/>
    <col min="11547" max="11547" width="8.5703125" style="18" customWidth="1"/>
    <col min="11548" max="11551" width="4.5703125" style="18" customWidth="1"/>
    <col min="11552" max="11553" width="11.5703125" style="18"/>
    <col min="11554" max="11554" width="7.140625" style="18" customWidth="1"/>
    <col min="11555" max="11555" width="7.42578125" style="18" customWidth="1"/>
    <col min="11556" max="11556" width="6.5703125" style="18" customWidth="1"/>
    <col min="11557" max="11557" width="8.140625" style="18" customWidth="1"/>
    <col min="11558" max="11558" width="9.140625" style="18" customWidth="1"/>
    <col min="11559" max="11559" width="11.5703125" style="18"/>
    <col min="11560" max="11560" width="4.42578125" style="18" customWidth="1"/>
    <col min="11561" max="11561" width="4.85546875" style="18" customWidth="1"/>
    <col min="11562" max="11562" width="3.5703125" style="18" customWidth="1"/>
    <col min="11563" max="11563" width="4.42578125" style="18" customWidth="1"/>
    <col min="11564" max="11776" width="11.5703125" style="18"/>
    <col min="11777" max="11777" width="1.85546875" style="18" customWidth="1"/>
    <col min="11778" max="11778" width="4.5703125" style="18" customWidth="1"/>
    <col min="11779" max="11779" width="8" style="18" customWidth="1"/>
    <col min="11780" max="11780" width="8.42578125" style="18" customWidth="1"/>
    <col min="11781" max="11783" width="4.5703125" style="18" customWidth="1"/>
    <col min="11784" max="11784" width="7.140625" style="18" customWidth="1"/>
    <col min="11785" max="11785" width="7.42578125" style="18" customWidth="1"/>
    <col min="11786" max="11786" width="7.85546875" style="18" customWidth="1"/>
    <col min="11787" max="11787" width="8.42578125" style="18" customWidth="1"/>
    <col min="11788" max="11788" width="4.5703125" style="18" customWidth="1"/>
    <col min="11789" max="11789" width="7.85546875" style="18" customWidth="1"/>
    <col min="11790" max="11790" width="7.42578125" style="18" customWidth="1"/>
    <col min="11791" max="11791" width="8.140625" style="18" customWidth="1"/>
    <col min="11792" max="11792" width="7.85546875" style="18" customWidth="1"/>
    <col min="11793" max="11793" width="4.5703125" style="18" customWidth="1"/>
    <col min="11794" max="11794" width="4.85546875" style="18" customWidth="1"/>
    <col min="11795" max="11795" width="9.140625" style="18" customWidth="1"/>
    <col min="11796" max="11796" width="7" style="18" customWidth="1"/>
    <col min="11797" max="11797" width="8.42578125" style="18" customWidth="1"/>
    <col min="11798" max="11798" width="9" style="18" customWidth="1"/>
    <col min="11799" max="11801" width="4.5703125" style="18" customWidth="1"/>
    <col min="11802" max="11802" width="7.140625" style="18" customWidth="1"/>
    <col min="11803" max="11803" width="8.5703125" style="18" customWidth="1"/>
    <col min="11804" max="11807" width="4.5703125" style="18" customWidth="1"/>
    <col min="11808" max="11809" width="11.5703125" style="18"/>
    <col min="11810" max="11810" width="7.140625" style="18" customWidth="1"/>
    <col min="11811" max="11811" width="7.42578125" style="18" customWidth="1"/>
    <col min="11812" max="11812" width="6.5703125" style="18" customWidth="1"/>
    <col min="11813" max="11813" width="8.140625" style="18" customWidth="1"/>
    <col min="11814" max="11814" width="9.140625" style="18" customWidth="1"/>
    <col min="11815" max="11815" width="11.5703125" style="18"/>
    <col min="11816" max="11816" width="4.42578125" style="18" customWidth="1"/>
    <col min="11817" max="11817" width="4.85546875" style="18" customWidth="1"/>
    <col min="11818" max="11818" width="3.5703125" style="18" customWidth="1"/>
    <col min="11819" max="11819" width="4.42578125" style="18" customWidth="1"/>
    <col min="11820" max="12032" width="11.5703125" style="18"/>
    <col min="12033" max="12033" width="1.85546875" style="18" customWidth="1"/>
    <col min="12034" max="12034" width="4.5703125" style="18" customWidth="1"/>
    <col min="12035" max="12035" width="8" style="18" customWidth="1"/>
    <col min="12036" max="12036" width="8.42578125" style="18" customWidth="1"/>
    <col min="12037" max="12039" width="4.5703125" style="18" customWidth="1"/>
    <col min="12040" max="12040" width="7.140625" style="18" customWidth="1"/>
    <col min="12041" max="12041" width="7.42578125" style="18" customWidth="1"/>
    <col min="12042" max="12042" width="7.85546875" style="18" customWidth="1"/>
    <col min="12043" max="12043" width="8.42578125" style="18" customWidth="1"/>
    <col min="12044" max="12044" width="4.5703125" style="18" customWidth="1"/>
    <col min="12045" max="12045" width="7.85546875" style="18" customWidth="1"/>
    <col min="12046" max="12046" width="7.42578125" style="18" customWidth="1"/>
    <col min="12047" max="12047" width="8.140625" style="18" customWidth="1"/>
    <col min="12048" max="12048" width="7.85546875" style="18" customWidth="1"/>
    <col min="12049" max="12049" width="4.5703125" style="18" customWidth="1"/>
    <col min="12050" max="12050" width="4.85546875" style="18" customWidth="1"/>
    <col min="12051" max="12051" width="9.140625" style="18" customWidth="1"/>
    <col min="12052" max="12052" width="7" style="18" customWidth="1"/>
    <col min="12053" max="12053" width="8.42578125" style="18" customWidth="1"/>
    <col min="12054" max="12054" width="9" style="18" customWidth="1"/>
    <col min="12055" max="12057" width="4.5703125" style="18" customWidth="1"/>
    <col min="12058" max="12058" width="7.140625" style="18" customWidth="1"/>
    <col min="12059" max="12059" width="8.5703125" style="18" customWidth="1"/>
    <col min="12060" max="12063" width="4.5703125" style="18" customWidth="1"/>
    <col min="12064" max="12065" width="11.5703125" style="18"/>
    <col min="12066" max="12066" width="7.140625" style="18" customWidth="1"/>
    <col min="12067" max="12067" width="7.42578125" style="18" customWidth="1"/>
    <col min="12068" max="12068" width="6.5703125" style="18" customWidth="1"/>
    <col min="12069" max="12069" width="8.140625" style="18" customWidth="1"/>
    <col min="12070" max="12070" width="9.140625" style="18" customWidth="1"/>
    <col min="12071" max="12071" width="11.5703125" style="18"/>
    <col min="12072" max="12072" width="4.42578125" style="18" customWidth="1"/>
    <col min="12073" max="12073" width="4.85546875" style="18" customWidth="1"/>
    <col min="12074" max="12074" width="3.5703125" style="18" customWidth="1"/>
    <col min="12075" max="12075" width="4.42578125" style="18" customWidth="1"/>
    <col min="12076" max="12288" width="11.5703125" style="18"/>
    <col min="12289" max="12289" width="1.85546875" style="18" customWidth="1"/>
    <col min="12290" max="12290" width="4.5703125" style="18" customWidth="1"/>
    <col min="12291" max="12291" width="8" style="18" customWidth="1"/>
    <col min="12292" max="12292" width="8.42578125" style="18" customWidth="1"/>
    <col min="12293" max="12295" width="4.5703125" style="18" customWidth="1"/>
    <col min="12296" max="12296" width="7.140625" style="18" customWidth="1"/>
    <col min="12297" max="12297" width="7.42578125" style="18" customWidth="1"/>
    <col min="12298" max="12298" width="7.85546875" style="18" customWidth="1"/>
    <col min="12299" max="12299" width="8.42578125" style="18" customWidth="1"/>
    <col min="12300" max="12300" width="4.5703125" style="18" customWidth="1"/>
    <col min="12301" max="12301" width="7.85546875" style="18" customWidth="1"/>
    <col min="12302" max="12302" width="7.42578125" style="18" customWidth="1"/>
    <col min="12303" max="12303" width="8.140625" style="18" customWidth="1"/>
    <col min="12304" max="12304" width="7.85546875" style="18" customWidth="1"/>
    <col min="12305" max="12305" width="4.5703125" style="18" customWidth="1"/>
    <col min="12306" max="12306" width="4.85546875" style="18" customWidth="1"/>
    <col min="12307" max="12307" width="9.140625" style="18" customWidth="1"/>
    <col min="12308" max="12308" width="7" style="18" customWidth="1"/>
    <col min="12309" max="12309" width="8.42578125" style="18" customWidth="1"/>
    <col min="12310" max="12310" width="9" style="18" customWidth="1"/>
    <col min="12311" max="12313" width="4.5703125" style="18" customWidth="1"/>
    <col min="12314" max="12314" width="7.140625" style="18" customWidth="1"/>
    <col min="12315" max="12315" width="8.5703125" style="18" customWidth="1"/>
    <col min="12316" max="12319" width="4.5703125" style="18" customWidth="1"/>
    <col min="12320" max="12321" width="11.5703125" style="18"/>
    <col min="12322" max="12322" width="7.140625" style="18" customWidth="1"/>
    <col min="12323" max="12323" width="7.42578125" style="18" customWidth="1"/>
    <col min="12324" max="12324" width="6.5703125" style="18" customWidth="1"/>
    <col min="12325" max="12325" width="8.140625" style="18" customWidth="1"/>
    <col min="12326" max="12326" width="9.140625" style="18" customWidth="1"/>
    <col min="12327" max="12327" width="11.5703125" style="18"/>
    <col min="12328" max="12328" width="4.42578125" style="18" customWidth="1"/>
    <col min="12329" max="12329" width="4.85546875" style="18" customWidth="1"/>
    <col min="12330" max="12330" width="3.5703125" style="18" customWidth="1"/>
    <col min="12331" max="12331" width="4.42578125" style="18" customWidth="1"/>
    <col min="12332" max="12544" width="11.5703125" style="18"/>
    <col min="12545" max="12545" width="1.85546875" style="18" customWidth="1"/>
    <col min="12546" max="12546" width="4.5703125" style="18" customWidth="1"/>
    <col min="12547" max="12547" width="8" style="18" customWidth="1"/>
    <col min="12548" max="12548" width="8.42578125" style="18" customWidth="1"/>
    <col min="12549" max="12551" width="4.5703125" style="18" customWidth="1"/>
    <col min="12552" max="12552" width="7.140625" style="18" customWidth="1"/>
    <col min="12553" max="12553" width="7.42578125" style="18" customWidth="1"/>
    <col min="12554" max="12554" width="7.85546875" style="18" customWidth="1"/>
    <col min="12555" max="12555" width="8.42578125" style="18" customWidth="1"/>
    <col min="12556" max="12556" width="4.5703125" style="18" customWidth="1"/>
    <col min="12557" max="12557" width="7.85546875" style="18" customWidth="1"/>
    <col min="12558" max="12558" width="7.42578125" style="18" customWidth="1"/>
    <col min="12559" max="12559" width="8.140625" style="18" customWidth="1"/>
    <col min="12560" max="12560" width="7.85546875" style="18" customWidth="1"/>
    <col min="12561" max="12561" width="4.5703125" style="18" customWidth="1"/>
    <col min="12562" max="12562" width="4.85546875" style="18" customWidth="1"/>
    <col min="12563" max="12563" width="9.140625" style="18" customWidth="1"/>
    <col min="12564" max="12564" width="7" style="18" customWidth="1"/>
    <col min="12565" max="12565" width="8.42578125" style="18" customWidth="1"/>
    <col min="12566" max="12566" width="9" style="18" customWidth="1"/>
    <col min="12567" max="12569" width="4.5703125" style="18" customWidth="1"/>
    <col min="12570" max="12570" width="7.140625" style="18" customWidth="1"/>
    <col min="12571" max="12571" width="8.5703125" style="18" customWidth="1"/>
    <col min="12572" max="12575" width="4.5703125" style="18" customWidth="1"/>
    <col min="12576" max="12577" width="11.5703125" style="18"/>
    <col min="12578" max="12578" width="7.140625" style="18" customWidth="1"/>
    <col min="12579" max="12579" width="7.42578125" style="18" customWidth="1"/>
    <col min="12580" max="12580" width="6.5703125" style="18" customWidth="1"/>
    <col min="12581" max="12581" width="8.140625" style="18" customWidth="1"/>
    <col min="12582" max="12582" width="9.140625" style="18" customWidth="1"/>
    <col min="12583" max="12583" width="11.5703125" style="18"/>
    <col min="12584" max="12584" width="4.42578125" style="18" customWidth="1"/>
    <col min="12585" max="12585" width="4.85546875" style="18" customWidth="1"/>
    <col min="12586" max="12586" width="3.5703125" style="18" customWidth="1"/>
    <col min="12587" max="12587" width="4.42578125" style="18" customWidth="1"/>
    <col min="12588" max="12800" width="11.5703125" style="18"/>
    <col min="12801" max="12801" width="1.85546875" style="18" customWidth="1"/>
    <col min="12802" max="12802" width="4.5703125" style="18" customWidth="1"/>
    <col min="12803" max="12803" width="8" style="18" customWidth="1"/>
    <col min="12804" max="12804" width="8.42578125" style="18" customWidth="1"/>
    <col min="12805" max="12807" width="4.5703125" style="18" customWidth="1"/>
    <col min="12808" max="12808" width="7.140625" style="18" customWidth="1"/>
    <col min="12809" max="12809" width="7.42578125" style="18" customWidth="1"/>
    <col min="12810" max="12810" width="7.85546875" style="18" customWidth="1"/>
    <col min="12811" max="12811" width="8.42578125" style="18" customWidth="1"/>
    <col min="12812" max="12812" width="4.5703125" style="18" customWidth="1"/>
    <col min="12813" max="12813" width="7.85546875" style="18" customWidth="1"/>
    <col min="12814" max="12814" width="7.42578125" style="18" customWidth="1"/>
    <col min="12815" max="12815" width="8.140625" style="18" customWidth="1"/>
    <col min="12816" max="12816" width="7.85546875" style="18" customWidth="1"/>
    <col min="12817" max="12817" width="4.5703125" style="18" customWidth="1"/>
    <col min="12818" max="12818" width="4.85546875" style="18" customWidth="1"/>
    <col min="12819" max="12819" width="9.140625" style="18" customWidth="1"/>
    <col min="12820" max="12820" width="7" style="18" customWidth="1"/>
    <col min="12821" max="12821" width="8.42578125" style="18" customWidth="1"/>
    <col min="12822" max="12822" width="9" style="18" customWidth="1"/>
    <col min="12823" max="12825" width="4.5703125" style="18" customWidth="1"/>
    <col min="12826" max="12826" width="7.140625" style="18" customWidth="1"/>
    <col min="12827" max="12827" width="8.5703125" style="18" customWidth="1"/>
    <col min="12828" max="12831" width="4.5703125" style="18" customWidth="1"/>
    <col min="12832" max="12833" width="11.5703125" style="18"/>
    <col min="12834" max="12834" width="7.140625" style="18" customWidth="1"/>
    <col min="12835" max="12835" width="7.42578125" style="18" customWidth="1"/>
    <col min="12836" max="12836" width="6.5703125" style="18" customWidth="1"/>
    <col min="12837" max="12837" width="8.140625" style="18" customWidth="1"/>
    <col min="12838" max="12838" width="9.140625" style="18" customWidth="1"/>
    <col min="12839" max="12839" width="11.5703125" style="18"/>
    <col min="12840" max="12840" width="4.42578125" style="18" customWidth="1"/>
    <col min="12841" max="12841" width="4.85546875" style="18" customWidth="1"/>
    <col min="12842" max="12842" width="3.5703125" style="18" customWidth="1"/>
    <col min="12843" max="12843" width="4.42578125" style="18" customWidth="1"/>
    <col min="12844" max="13056" width="11.5703125" style="18"/>
    <col min="13057" max="13057" width="1.85546875" style="18" customWidth="1"/>
    <col min="13058" max="13058" width="4.5703125" style="18" customWidth="1"/>
    <col min="13059" max="13059" width="8" style="18" customWidth="1"/>
    <col min="13060" max="13060" width="8.42578125" style="18" customWidth="1"/>
    <col min="13061" max="13063" width="4.5703125" style="18" customWidth="1"/>
    <col min="13064" max="13064" width="7.140625" style="18" customWidth="1"/>
    <col min="13065" max="13065" width="7.42578125" style="18" customWidth="1"/>
    <col min="13066" max="13066" width="7.85546875" style="18" customWidth="1"/>
    <col min="13067" max="13067" width="8.42578125" style="18" customWidth="1"/>
    <col min="13068" max="13068" width="4.5703125" style="18" customWidth="1"/>
    <col min="13069" max="13069" width="7.85546875" style="18" customWidth="1"/>
    <col min="13070" max="13070" width="7.42578125" style="18" customWidth="1"/>
    <col min="13071" max="13071" width="8.140625" style="18" customWidth="1"/>
    <col min="13072" max="13072" width="7.85546875" style="18" customWidth="1"/>
    <col min="13073" max="13073" width="4.5703125" style="18" customWidth="1"/>
    <col min="13074" max="13074" width="4.85546875" style="18" customWidth="1"/>
    <col min="13075" max="13075" width="9.140625" style="18" customWidth="1"/>
    <col min="13076" max="13076" width="7" style="18" customWidth="1"/>
    <col min="13077" max="13077" width="8.42578125" style="18" customWidth="1"/>
    <col min="13078" max="13078" width="9" style="18" customWidth="1"/>
    <col min="13079" max="13081" width="4.5703125" style="18" customWidth="1"/>
    <col min="13082" max="13082" width="7.140625" style="18" customWidth="1"/>
    <col min="13083" max="13083" width="8.5703125" style="18" customWidth="1"/>
    <col min="13084" max="13087" width="4.5703125" style="18" customWidth="1"/>
    <col min="13088" max="13089" width="11.5703125" style="18"/>
    <col min="13090" max="13090" width="7.140625" style="18" customWidth="1"/>
    <col min="13091" max="13091" width="7.42578125" style="18" customWidth="1"/>
    <col min="13092" max="13092" width="6.5703125" style="18" customWidth="1"/>
    <col min="13093" max="13093" width="8.140625" style="18" customWidth="1"/>
    <col min="13094" max="13094" width="9.140625" style="18" customWidth="1"/>
    <col min="13095" max="13095" width="11.5703125" style="18"/>
    <col min="13096" max="13096" width="4.42578125" style="18" customWidth="1"/>
    <col min="13097" max="13097" width="4.85546875" style="18" customWidth="1"/>
    <col min="13098" max="13098" width="3.5703125" style="18" customWidth="1"/>
    <col min="13099" max="13099" width="4.42578125" style="18" customWidth="1"/>
    <col min="13100" max="13312" width="11.5703125" style="18"/>
    <col min="13313" max="13313" width="1.85546875" style="18" customWidth="1"/>
    <col min="13314" max="13314" width="4.5703125" style="18" customWidth="1"/>
    <col min="13315" max="13315" width="8" style="18" customWidth="1"/>
    <col min="13316" max="13316" width="8.42578125" style="18" customWidth="1"/>
    <col min="13317" max="13319" width="4.5703125" style="18" customWidth="1"/>
    <col min="13320" max="13320" width="7.140625" style="18" customWidth="1"/>
    <col min="13321" max="13321" width="7.42578125" style="18" customWidth="1"/>
    <col min="13322" max="13322" width="7.85546875" style="18" customWidth="1"/>
    <col min="13323" max="13323" width="8.42578125" style="18" customWidth="1"/>
    <col min="13324" max="13324" width="4.5703125" style="18" customWidth="1"/>
    <col min="13325" max="13325" width="7.85546875" style="18" customWidth="1"/>
    <col min="13326" max="13326" width="7.42578125" style="18" customWidth="1"/>
    <col min="13327" max="13327" width="8.140625" style="18" customWidth="1"/>
    <col min="13328" max="13328" width="7.85546875" style="18" customWidth="1"/>
    <col min="13329" max="13329" width="4.5703125" style="18" customWidth="1"/>
    <col min="13330" max="13330" width="4.85546875" style="18" customWidth="1"/>
    <col min="13331" max="13331" width="9.140625" style="18" customWidth="1"/>
    <col min="13332" max="13332" width="7" style="18" customWidth="1"/>
    <col min="13333" max="13333" width="8.42578125" style="18" customWidth="1"/>
    <col min="13334" max="13334" width="9" style="18" customWidth="1"/>
    <col min="13335" max="13337" width="4.5703125" style="18" customWidth="1"/>
    <col min="13338" max="13338" width="7.140625" style="18" customWidth="1"/>
    <col min="13339" max="13339" width="8.5703125" style="18" customWidth="1"/>
    <col min="13340" max="13343" width="4.5703125" style="18" customWidth="1"/>
    <col min="13344" max="13345" width="11.5703125" style="18"/>
    <col min="13346" max="13346" width="7.140625" style="18" customWidth="1"/>
    <col min="13347" max="13347" width="7.42578125" style="18" customWidth="1"/>
    <col min="13348" max="13348" width="6.5703125" style="18" customWidth="1"/>
    <col min="13349" max="13349" width="8.140625" style="18" customWidth="1"/>
    <col min="13350" max="13350" width="9.140625" style="18" customWidth="1"/>
    <col min="13351" max="13351" width="11.5703125" style="18"/>
    <col min="13352" max="13352" width="4.42578125" style="18" customWidth="1"/>
    <col min="13353" max="13353" width="4.85546875" style="18" customWidth="1"/>
    <col min="13354" max="13354" width="3.5703125" style="18" customWidth="1"/>
    <col min="13355" max="13355" width="4.42578125" style="18" customWidth="1"/>
    <col min="13356" max="13568" width="11.5703125" style="18"/>
    <col min="13569" max="13569" width="1.85546875" style="18" customWidth="1"/>
    <col min="13570" max="13570" width="4.5703125" style="18" customWidth="1"/>
    <col min="13571" max="13571" width="8" style="18" customWidth="1"/>
    <col min="13572" max="13572" width="8.42578125" style="18" customWidth="1"/>
    <col min="13573" max="13575" width="4.5703125" style="18" customWidth="1"/>
    <col min="13576" max="13576" width="7.140625" style="18" customWidth="1"/>
    <col min="13577" max="13577" width="7.42578125" style="18" customWidth="1"/>
    <col min="13578" max="13578" width="7.85546875" style="18" customWidth="1"/>
    <col min="13579" max="13579" width="8.42578125" style="18" customWidth="1"/>
    <col min="13580" max="13580" width="4.5703125" style="18" customWidth="1"/>
    <col min="13581" max="13581" width="7.85546875" style="18" customWidth="1"/>
    <col min="13582" max="13582" width="7.42578125" style="18" customWidth="1"/>
    <col min="13583" max="13583" width="8.140625" style="18" customWidth="1"/>
    <col min="13584" max="13584" width="7.85546875" style="18" customWidth="1"/>
    <col min="13585" max="13585" width="4.5703125" style="18" customWidth="1"/>
    <col min="13586" max="13586" width="4.85546875" style="18" customWidth="1"/>
    <col min="13587" max="13587" width="9.140625" style="18" customWidth="1"/>
    <col min="13588" max="13588" width="7" style="18" customWidth="1"/>
    <col min="13589" max="13589" width="8.42578125" style="18" customWidth="1"/>
    <col min="13590" max="13590" width="9" style="18" customWidth="1"/>
    <col min="13591" max="13593" width="4.5703125" style="18" customWidth="1"/>
    <col min="13594" max="13594" width="7.140625" style="18" customWidth="1"/>
    <col min="13595" max="13595" width="8.5703125" style="18" customWidth="1"/>
    <col min="13596" max="13599" width="4.5703125" style="18" customWidth="1"/>
    <col min="13600" max="13601" width="11.5703125" style="18"/>
    <col min="13602" max="13602" width="7.140625" style="18" customWidth="1"/>
    <col min="13603" max="13603" width="7.42578125" style="18" customWidth="1"/>
    <col min="13604" max="13604" width="6.5703125" style="18" customWidth="1"/>
    <col min="13605" max="13605" width="8.140625" style="18" customWidth="1"/>
    <col min="13606" max="13606" width="9.140625" style="18" customWidth="1"/>
    <col min="13607" max="13607" width="11.5703125" style="18"/>
    <col min="13608" max="13608" width="4.42578125" style="18" customWidth="1"/>
    <col min="13609" max="13609" width="4.85546875" style="18" customWidth="1"/>
    <col min="13610" max="13610" width="3.5703125" style="18" customWidth="1"/>
    <col min="13611" max="13611" width="4.42578125" style="18" customWidth="1"/>
    <col min="13612" max="13824" width="11.5703125" style="18"/>
    <col min="13825" max="13825" width="1.85546875" style="18" customWidth="1"/>
    <col min="13826" max="13826" width="4.5703125" style="18" customWidth="1"/>
    <col min="13827" max="13827" width="8" style="18" customWidth="1"/>
    <col min="13828" max="13828" width="8.42578125" style="18" customWidth="1"/>
    <col min="13829" max="13831" width="4.5703125" style="18" customWidth="1"/>
    <col min="13832" max="13832" width="7.140625" style="18" customWidth="1"/>
    <col min="13833" max="13833" width="7.42578125" style="18" customWidth="1"/>
    <col min="13834" max="13834" width="7.85546875" style="18" customWidth="1"/>
    <col min="13835" max="13835" width="8.42578125" style="18" customWidth="1"/>
    <col min="13836" max="13836" width="4.5703125" style="18" customWidth="1"/>
    <col min="13837" max="13837" width="7.85546875" style="18" customWidth="1"/>
    <col min="13838" max="13838" width="7.42578125" style="18" customWidth="1"/>
    <col min="13839" max="13839" width="8.140625" style="18" customWidth="1"/>
    <col min="13840" max="13840" width="7.85546875" style="18" customWidth="1"/>
    <col min="13841" max="13841" width="4.5703125" style="18" customWidth="1"/>
    <col min="13842" max="13842" width="4.85546875" style="18" customWidth="1"/>
    <col min="13843" max="13843" width="9.140625" style="18" customWidth="1"/>
    <col min="13844" max="13844" width="7" style="18" customWidth="1"/>
    <col min="13845" max="13845" width="8.42578125" style="18" customWidth="1"/>
    <col min="13846" max="13846" width="9" style="18" customWidth="1"/>
    <col min="13847" max="13849" width="4.5703125" style="18" customWidth="1"/>
    <col min="13850" max="13850" width="7.140625" style="18" customWidth="1"/>
    <col min="13851" max="13851" width="8.5703125" style="18" customWidth="1"/>
    <col min="13852" max="13855" width="4.5703125" style="18" customWidth="1"/>
    <col min="13856" max="13857" width="11.5703125" style="18"/>
    <col min="13858" max="13858" width="7.140625" style="18" customWidth="1"/>
    <col min="13859" max="13859" width="7.42578125" style="18" customWidth="1"/>
    <col min="13860" max="13860" width="6.5703125" style="18" customWidth="1"/>
    <col min="13861" max="13861" width="8.140625" style="18" customWidth="1"/>
    <col min="13862" max="13862" width="9.140625" style="18" customWidth="1"/>
    <col min="13863" max="13863" width="11.5703125" style="18"/>
    <col min="13864" max="13864" width="4.42578125" style="18" customWidth="1"/>
    <col min="13865" max="13865" width="4.85546875" style="18" customWidth="1"/>
    <col min="13866" max="13866" width="3.5703125" style="18" customWidth="1"/>
    <col min="13867" max="13867" width="4.42578125" style="18" customWidth="1"/>
    <col min="13868" max="14080" width="11.5703125" style="18"/>
    <col min="14081" max="14081" width="1.85546875" style="18" customWidth="1"/>
    <col min="14082" max="14082" width="4.5703125" style="18" customWidth="1"/>
    <col min="14083" max="14083" width="8" style="18" customWidth="1"/>
    <col min="14084" max="14084" width="8.42578125" style="18" customWidth="1"/>
    <col min="14085" max="14087" width="4.5703125" style="18" customWidth="1"/>
    <col min="14088" max="14088" width="7.140625" style="18" customWidth="1"/>
    <col min="14089" max="14089" width="7.42578125" style="18" customWidth="1"/>
    <col min="14090" max="14090" width="7.85546875" style="18" customWidth="1"/>
    <col min="14091" max="14091" width="8.42578125" style="18" customWidth="1"/>
    <col min="14092" max="14092" width="4.5703125" style="18" customWidth="1"/>
    <col min="14093" max="14093" width="7.85546875" style="18" customWidth="1"/>
    <col min="14094" max="14094" width="7.42578125" style="18" customWidth="1"/>
    <col min="14095" max="14095" width="8.140625" style="18" customWidth="1"/>
    <col min="14096" max="14096" width="7.85546875" style="18" customWidth="1"/>
    <col min="14097" max="14097" width="4.5703125" style="18" customWidth="1"/>
    <col min="14098" max="14098" width="4.85546875" style="18" customWidth="1"/>
    <col min="14099" max="14099" width="9.140625" style="18" customWidth="1"/>
    <col min="14100" max="14100" width="7" style="18" customWidth="1"/>
    <col min="14101" max="14101" width="8.42578125" style="18" customWidth="1"/>
    <col min="14102" max="14102" width="9" style="18" customWidth="1"/>
    <col min="14103" max="14105" width="4.5703125" style="18" customWidth="1"/>
    <col min="14106" max="14106" width="7.140625" style="18" customWidth="1"/>
    <col min="14107" max="14107" width="8.5703125" style="18" customWidth="1"/>
    <col min="14108" max="14111" width="4.5703125" style="18" customWidth="1"/>
    <col min="14112" max="14113" width="11.5703125" style="18"/>
    <col min="14114" max="14114" width="7.140625" style="18" customWidth="1"/>
    <col min="14115" max="14115" width="7.42578125" style="18" customWidth="1"/>
    <col min="14116" max="14116" width="6.5703125" style="18" customWidth="1"/>
    <col min="14117" max="14117" width="8.140625" style="18" customWidth="1"/>
    <col min="14118" max="14118" width="9.140625" style="18" customWidth="1"/>
    <col min="14119" max="14119" width="11.5703125" style="18"/>
    <col min="14120" max="14120" width="4.42578125" style="18" customWidth="1"/>
    <col min="14121" max="14121" width="4.85546875" style="18" customWidth="1"/>
    <col min="14122" max="14122" width="3.5703125" style="18" customWidth="1"/>
    <col min="14123" max="14123" width="4.42578125" style="18" customWidth="1"/>
    <col min="14124" max="14336" width="11.5703125" style="18"/>
    <col min="14337" max="14337" width="1.85546875" style="18" customWidth="1"/>
    <col min="14338" max="14338" width="4.5703125" style="18" customWidth="1"/>
    <col min="14339" max="14339" width="8" style="18" customWidth="1"/>
    <col min="14340" max="14340" width="8.42578125" style="18" customWidth="1"/>
    <col min="14341" max="14343" width="4.5703125" style="18" customWidth="1"/>
    <col min="14344" max="14344" width="7.140625" style="18" customWidth="1"/>
    <col min="14345" max="14345" width="7.42578125" style="18" customWidth="1"/>
    <col min="14346" max="14346" width="7.85546875" style="18" customWidth="1"/>
    <col min="14347" max="14347" width="8.42578125" style="18" customWidth="1"/>
    <col min="14348" max="14348" width="4.5703125" style="18" customWidth="1"/>
    <col min="14349" max="14349" width="7.85546875" style="18" customWidth="1"/>
    <col min="14350" max="14350" width="7.42578125" style="18" customWidth="1"/>
    <col min="14351" max="14351" width="8.140625" style="18" customWidth="1"/>
    <col min="14352" max="14352" width="7.85546875" style="18" customWidth="1"/>
    <col min="14353" max="14353" width="4.5703125" style="18" customWidth="1"/>
    <col min="14354" max="14354" width="4.85546875" style="18" customWidth="1"/>
    <col min="14355" max="14355" width="9.140625" style="18" customWidth="1"/>
    <col min="14356" max="14356" width="7" style="18" customWidth="1"/>
    <col min="14357" max="14357" width="8.42578125" style="18" customWidth="1"/>
    <col min="14358" max="14358" width="9" style="18" customWidth="1"/>
    <col min="14359" max="14361" width="4.5703125" style="18" customWidth="1"/>
    <col min="14362" max="14362" width="7.140625" style="18" customWidth="1"/>
    <col min="14363" max="14363" width="8.5703125" style="18" customWidth="1"/>
    <col min="14364" max="14367" width="4.5703125" style="18" customWidth="1"/>
    <col min="14368" max="14369" width="11.5703125" style="18"/>
    <col min="14370" max="14370" width="7.140625" style="18" customWidth="1"/>
    <col min="14371" max="14371" width="7.42578125" style="18" customWidth="1"/>
    <col min="14372" max="14372" width="6.5703125" style="18" customWidth="1"/>
    <col min="14373" max="14373" width="8.140625" style="18" customWidth="1"/>
    <col min="14374" max="14374" width="9.140625" style="18" customWidth="1"/>
    <col min="14375" max="14375" width="11.5703125" style="18"/>
    <col min="14376" max="14376" width="4.42578125" style="18" customWidth="1"/>
    <col min="14377" max="14377" width="4.85546875" style="18" customWidth="1"/>
    <col min="14378" max="14378" width="3.5703125" style="18" customWidth="1"/>
    <col min="14379" max="14379" width="4.42578125" style="18" customWidth="1"/>
    <col min="14380" max="14592" width="11.5703125" style="18"/>
    <col min="14593" max="14593" width="1.85546875" style="18" customWidth="1"/>
    <col min="14594" max="14594" width="4.5703125" style="18" customWidth="1"/>
    <col min="14595" max="14595" width="8" style="18" customWidth="1"/>
    <col min="14596" max="14596" width="8.42578125" style="18" customWidth="1"/>
    <col min="14597" max="14599" width="4.5703125" style="18" customWidth="1"/>
    <col min="14600" max="14600" width="7.140625" style="18" customWidth="1"/>
    <col min="14601" max="14601" width="7.42578125" style="18" customWidth="1"/>
    <col min="14602" max="14602" width="7.85546875" style="18" customWidth="1"/>
    <col min="14603" max="14603" width="8.42578125" style="18" customWidth="1"/>
    <col min="14604" max="14604" width="4.5703125" style="18" customWidth="1"/>
    <col min="14605" max="14605" width="7.85546875" style="18" customWidth="1"/>
    <col min="14606" max="14606" width="7.42578125" style="18" customWidth="1"/>
    <col min="14607" max="14607" width="8.140625" style="18" customWidth="1"/>
    <col min="14608" max="14608" width="7.85546875" style="18" customWidth="1"/>
    <col min="14609" max="14609" width="4.5703125" style="18" customWidth="1"/>
    <col min="14610" max="14610" width="4.85546875" style="18" customWidth="1"/>
    <col min="14611" max="14611" width="9.140625" style="18" customWidth="1"/>
    <col min="14612" max="14612" width="7" style="18" customWidth="1"/>
    <col min="14613" max="14613" width="8.42578125" style="18" customWidth="1"/>
    <col min="14614" max="14614" width="9" style="18" customWidth="1"/>
    <col min="14615" max="14617" width="4.5703125" style="18" customWidth="1"/>
    <col min="14618" max="14618" width="7.140625" style="18" customWidth="1"/>
    <col min="14619" max="14619" width="8.5703125" style="18" customWidth="1"/>
    <col min="14620" max="14623" width="4.5703125" style="18" customWidth="1"/>
    <col min="14624" max="14625" width="11.5703125" style="18"/>
    <col min="14626" max="14626" width="7.140625" style="18" customWidth="1"/>
    <col min="14627" max="14627" width="7.42578125" style="18" customWidth="1"/>
    <col min="14628" max="14628" width="6.5703125" style="18" customWidth="1"/>
    <col min="14629" max="14629" width="8.140625" style="18" customWidth="1"/>
    <col min="14630" max="14630" width="9.140625" style="18" customWidth="1"/>
    <col min="14631" max="14631" width="11.5703125" style="18"/>
    <col min="14632" max="14632" width="4.42578125" style="18" customWidth="1"/>
    <col min="14633" max="14633" width="4.85546875" style="18" customWidth="1"/>
    <col min="14634" max="14634" width="3.5703125" style="18" customWidth="1"/>
    <col min="14635" max="14635" width="4.42578125" style="18" customWidth="1"/>
    <col min="14636" max="14848" width="11.5703125" style="18"/>
    <col min="14849" max="14849" width="1.85546875" style="18" customWidth="1"/>
    <col min="14850" max="14850" width="4.5703125" style="18" customWidth="1"/>
    <col min="14851" max="14851" width="8" style="18" customWidth="1"/>
    <col min="14852" max="14852" width="8.42578125" style="18" customWidth="1"/>
    <col min="14853" max="14855" width="4.5703125" style="18" customWidth="1"/>
    <col min="14856" max="14856" width="7.140625" style="18" customWidth="1"/>
    <col min="14857" max="14857" width="7.42578125" style="18" customWidth="1"/>
    <col min="14858" max="14858" width="7.85546875" style="18" customWidth="1"/>
    <col min="14859" max="14859" width="8.42578125" style="18" customWidth="1"/>
    <col min="14860" max="14860" width="4.5703125" style="18" customWidth="1"/>
    <col min="14861" max="14861" width="7.85546875" style="18" customWidth="1"/>
    <col min="14862" max="14862" width="7.42578125" style="18" customWidth="1"/>
    <col min="14863" max="14863" width="8.140625" style="18" customWidth="1"/>
    <col min="14864" max="14864" width="7.85546875" style="18" customWidth="1"/>
    <col min="14865" max="14865" width="4.5703125" style="18" customWidth="1"/>
    <col min="14866" max="14866" width="4.85546875" style="18" customWidth="1"/>
    <col min="14867" max="14867" width="9.140625" style="18" customWidth="1"/>
    <col min="14868" max="14868" width="7" style="18" customWidth="1"/>
    <col min="14869" max="14869" width="8.42578125" style="18" customWidth="1"/>
    <col min="14870" max="14870" width="9" style="18" customWidth="1"/>
    <col min="14871" max="14873" width="4.5703125" style="18" customWidth="1"/>
    <col min="14874" max="14874" width="7.140625" style="18" customWidth="1"/>
    <col min="14875" max="14875" width="8.5703125" style="18" customWidth="1"/>
    <col min="14876" max="14879" width="4.5703125" style="18" customWidth="1"/>
    <col min="14880" max="14881" width="11.5703125" style="18"/>
    <col min="14882" max="14882" width="7.140625" style="18" customWidth="1"/>
    <col min="14883" max="14883" width="7.42578125" style="18" customWidth="1"/>
    <col min="14884" max="14884" width="6.5703125" style="18" customWidth="1"/>
    <col min="14885" max="14885" width="8.140625" style="18" customWidth="1"/>
    <col min="14886" max="14886" width="9.140625" style="18" customWidth="1"/>
    <col min="14887" max="14887" width="11.5703125" style="18"/>
    <col min="14888" max="14888" width="4.42578125" style="18" customWidth="1"/>
    <col min="14889" max="14889" width="4.85546875" style="18" customWidth="1"/>
    <col min="14890" max="14890" width="3.5703125" style="18" customWidth="1"/>
    <col min="14891" max="14891" width="4.42578125" style="18" customWidth="1"/>
    <col min="14892" max="15104" width="11.5703125" style="18"/>
    <col min="15105" max="15105" width="1.85546875" style="18" customWidth="1"/>
    <col min="15106" max="15106" width="4.5703125" style="18" customWidth="1"/>
    <col min="15107" max="15107" width="8" style="18" customWidth="1"/>
    <col min="15108" max="15108" width="8.42578125" style="18" customWidth="1"/>
    <col min="15109" max="15111" width="4.5703125" style="18" customWidth="1"/>
    <col min="15112" max="15112" width="7.140625" style="18" customWidth="1"/>
    <col min="15113" max="15113" width="7.42578125" style="18" customWidth="1"/>
    <col min="15114" max="15114" width="7.85546875" style="18" customWidth="1"/>
    <col min="15115" max="15115" width="8.42578125" style="18" customWidth="1"/>
    <col min="15116" max="15116" width="4.5703125" style="18" customWidth="1"/>
    <col min="15117" max="15117" width="7.85546875" style="18" customWidth="1"/>
    <col min="15118" max="15118" width="7.42578125" style="18" customWidth="1"/>
    <col min="15119" max="15119" width="8.140625" style="18" customWidth="1"/>
    <col min="15120" max="15120" width="7.85546875" style="18" customWidth="1"/>
    <col min="15121" max="15121" width="4.5703125" style="18" customWidth="1"/>
    <col min="15122" max="15122" width="4.85546875" style="18" customWidth="1"/>
    <col min="15123" max="15123" width="9.140625" style="18" customWidth="1"/>
    <col min="15124" max="15124" width="7" style="18" customWidth="1"/>
    <col min="15125" max="15125" width="8.42578125" style="18" customWidth="1"/>
    <col min="15126" max="15126" width="9" style="18" customWidth="1"/>
    <col min="15127" max="15129" width="4.5703125" style="18" customWidth="1"/>
    <col min="15130" max="15130" width="7.140625" style="18" customWidth="1"/>
    <col min="15131" max="15131" width="8.5703125" style="18" customWidth="1"/>
    <col min="15132" max="15135" width="4.5703125" style="18" customWidth="1"/>
    <col min="15136" max="15137" width="11.5703125" style="18"/>
    <col min="15138" max="15138" width="7.140625" style="18" customWidth="1"/>
    <col min="15139" max="15139" width="7.42578125" style="18" customWidth="1"/>
    <col min="15140" max="15140" width="6.5703125" style="18" customWidth="1"/>
    <col min="15141" max="15141" width="8.140625" style="18" customWidth="1"/>
    <col min="15142" max="15142" width="9.140625" style="18" customWidth="1"/>
    <col min="15143" max="15143" width="11.5703125" style="18"/>
    <col min="15144" max="15144" width="4.42578125" style="18" customWidth="1"/>
    <col min="15145" max="15145" width="4.85546875" style="18" customWidth="1"/>
    <col min="15146" max="15146" width="3.5703125" style="18" customWidth="1"/>
    <col min="15147" max="15147" width="4.42578125" style="18" customWidth="1"/>
    <col min="15148" max="15360" width="11.5703125" style="18"/>
    <col min="15361" max="15361" width="1.85546875" style="18" customWidth="1"/>
    <col min="15362" max="15362" width="4.5703125" style="18" customWidth="1"/>
    <col min="15363" max="15363" width="8" style="18" customWidth="1"/>
    <col min="15364" max="15364" width="8.42578125" style="18" customWidth="1"/>
    <col min="15365" max="15367" width="4.5703125" style="18" customWidth="1"/>
    <col min="15368" max="15368" width="7.140625" style="18" customWidth="1"/>
    <col min="15369" max="15369" width="7.42578125" style="18" customWidth="1"/>
    <col min="15370" max="15370" width="7.85546875" style="18" customWidth="1"/>
    <col min="15371" max="15371" width="8.42578125" style="18" customWidth="1"/>
    <col min="15372" max="15372" width="4.5703125" style="18" customWidth="1"/>
    <col min="15373" max="15373" width="7.85546875" style="18" customWidth="1"/>
    <col min="15374" max="15374" width="7.42578125" style="18" customWidth="1"/>
    <col min="15375" max="15375" width="8.140625" style="18" customWidth="1"/>
    <col min="15376" max="15376" width="7.85546875" style="18" customWidth="1"/>
    <col min="15377" max="15377" width="4.5703125" style="18" customWidth="1"/>
    <col min="15378" max="15378" width="4.85546875" style="18" customWidth="1"/>
    <col min="15379" max="15379" width="9.140625" style="18" customWidth="1"/>
    <col min="15380" max="15380" width="7" style="18" customWidth="1"/>
    <col min="15381" max="15381" width="8.42578125" style="18" customWidth="1"/>
    <col min="15382" max="15382" width="9" style="18" customWidth="1"/>
    <col min="15383" max="15385" width="4.5703125" style="18" customWidth="1"/>
    <col min="15386" max="15386" width="7.140625" style="18" customWidth="1"/>
    <col min="15387" max="15387" width="8.5703125" style="18" customWidth="1"/>
    <col min="15388" max="15391" width="4.5703125" style="18" customWidth="1"/>
    <col min="15392" max="15393" width="11.5703125" style="18"/>
    <col min="15394" max="15394" width="7.140625" style="18" customWidth="1"/>
    <col min="15395" max="15395" width="7.42578125" style="18" customWidth="1"/>
    <col min="15396" max="15396" width="6.5703125" style="18" customWidth="1"/>
    <col min="15397" max="15397" width="8.140625" style="18" customWidth="1"/>
    <col min="15398" max="15398" width="9.140625" style="18" customWidth="1"/>
    <col min="15399" max="15399" width="11.5703125" style="18"/>
    <col min="15400" max="15400" width="4.42578125" style="18" customWidth="1"/>
    <col min="15401" max="15401" width="4.85546875" style="18" customWidth="1"/>
    <col min="15402" max="15402" width="3.5703125" style="18" customWidth="1"/>
    <col min="15403" max="15403" width="4.42578125" style="18" customWidth="1"/>
    <col min="15404" max="15616" width="11.5703125" style="18"/>
    <col min="15617" max="15617" width="1.85546875" style="18" customWidth="1"/>
    <col min="15618" max="15618" width="4.5703125" style="18" customWidth="1"/>
    <col min="15619" max="15619" width="8" style="18" customWidth="1"/>
    <col min="15620" max="15620" width="8.42578125" style="18" customWidth="1"/>
    <col min="15621" max="15623" width="4.5703125" style="18" customWidth="1"/>
    <col min="15624" max="15624" width="7.140625" style="18" customWidth="1"/>
    <col min="15625" max="15625" width="7.42578125" style="18" customWidth="1"/>
    <col min="15626" max="15626" width="7.85546875" style="18" customWidth="1"/>
    <col min="15627" max="15627" width="8.42578125" style="18" customWidth="1"/>
    <col min="15628" max="15628" width="4.5703125" style="18" customWidth="1"/>
    <col min="15629" max="15629" width="7.85546875" style="18" customWidth="1"/>
    <col min="15630" max="15630" width="7.42578125" style="18" customWidth="1"/>
    <col min="15631" max="15631" width="8.140625" style="18" customWidth="1"/>
    <col min="15632" max="15632" width="7.85546875" style="18" customWidth="1"/>
    <col min="15633" max="15633" width="4.5703125" style="18" customWidth="1"/>
    <col min="15634" max="15634" width="4.85546875" style="18" customWidth="1"/>
    <col min="15635" max="15635" width="9.140625" style="18" customWidth="1"/>
    <col min="15636" max="15636" width="7" style="18" customWidth="1"/>
    <col min="15637" max="15637" width="8.42578125" style="18" customWidth="1"/>
    <col min="15638" max="15638" width="9" style="18" customWidth="1"/>
    <col min="15639" max="15641" width="4.5703125" style="18" customWidth="1"/>
    <col min="15642" max="15642" width="7.140625" style="18" customWidth="1"/>
    <col min="15643" max="15643" width="8.5703125" style="18" customWidth="1"/>
    <col min="15644" max="15647" width="4.5703125" style="18" customWidth="1"/>
    <col min="15648" max="15649" width="11.5703125" style="18"/>
    <col min="15650" max="15650" width="7.140625" style="18" customWidth="1"/>
    <col min="15651" max="15651" width="7.42578125" style="18" customWidth="1"/>
    <col min="15652" max="15652" width="6.5703125" style="18" customWidth="1"/>
    <col min="15653" max="15653" width="8.140625" style="18" customWidth="1"/>
    <col min="15654" max="15654" width="9.140625" style="18" customWidth="1"/>
    <col min="15655" max="15655" width="11.5703125" style="18"/>
    <col min="15656" max="15656" width="4.42578125" style="18" customWidth="1"/>
    <col min="15657" max="15657" width="4.85546875" style="18" customWidth="1"/>
    <col min="15658" max="15658" width="3.5703125" style="18" customWidth="1"/>
    <col min="15659" max="15659" width="4.42578125" style="18" customWidth="1"/>
    <col min="15660" max="15872" width="11.5703125" style="18"/>
    <col min="15873" max="15873" width="1.85546875" style="18" customWidth="1"/>
    <col min="15874" max="15874" width="4.5703125" style="18" customWidth="1"/>
    <col min="15875" max="15875" width="8" style="18" customWidth="1"/>
    <col min="15876" max="15876" width="8.42578125" style="18" customWidth="1"/>
    <col min="15877" max="15879" width="4.5703125" style="18" customWidth="1"/>
    <col min="15880" max="15880" width="7.140625" style="18" customWidth="1"/>
    <col min="15881" max="15881" width="7.42578125" style="18" customWidth="1"/>
    <col min="15882" max="15882" width="7.85546875" style="18" customWidth="1"/>
    <col min="15883" max="15883" width="8.42578125" style="18" customWidth="1"/>
    <col min="15884" max="15884" width="4.5703125" style="18" customWidth="1"/>
    <col min="15885" max="15885" width="7.85546875" style="18" customWidth="1"/>
    <col min="15886" max="15886" width="7.42578125" style="18" customWidth="1"/>
    <col min="15887" max="15887" width="8.140625" style="18" customWidth="1"/>
    <col min="15888" max="15888" width="7.85546875" style="18" customWidth="1"/>
    <col min="15889" max="15889" width="4.5703125" style="18" customWidth="1"/>
    <col min="15890" max="15890" width="4.85546875" style="18" customWidth="1"/>
    <col min="15891" max="15891" width="9.140625" style="18" customWidth="1"/>
    <col min="15892" max="15892" width="7" style="18" customWidth="1"/>
    <col min="15893" max="15893" width="8.42578125" style="18" customWidth="1"/>
    <col min="15894" max="15894" width="9" style="18" customWidth="1"/>
    <col min="15895" max="15897" width="4.5703125" style="18" customWidth="1"/>
    <col min="15898" max="15898" width="7.140625" style="18" customWidth="1"/>
    <col min="15899" max="15899" width="8.5703125" style="18" customWidth="1"/>
    <col min="15900" max="15903" width="4.5703125" style="18" customWidth="1"/>
    <col min="15904" max="15905" width="11.5703125" style="18"/>
    <col min="15906" max="15906" width="7.140625" style="18" customWidth="1"/>
    <col min="15907" max="15907" width="7.42578125" style="18" customWidth="1"/>
    <col min="15908" max="15908" width="6.5703125" style="18" customWidth="1"/>
    <col min="15909" max="15909" width="8.140625" style="18" customWidth="1"/>
    <col min="15910" max="15910" width="9.140625" style="18" customWidth="1"/>
    <col min="15911" max="15911" width="11.5703125" style="18"/>
    <col min="15912" max="15912" width="4.42578125" style="18" customWidth="1"/>
    <col min="15913" max="15913" width="4.85546875" style="18" customWidth="1"/>
    <col min="15914" max="15914" width="3.5703125" style="18" customWidth="1"/>
    <col min="15915" max="15915" width="4.42578125" style="18" customWidth="1"/>
    <col min="15916" max="16128" width="11.5703125" style="18"/>
    <col min="16129" max="16129" width="1.85546875" style="18" customWidth="1"/>
    <col min="16130" max="16130" width="4.5703125" style="18" customWidth="1"/>
    <col min="16131" max="16131" width="8" style="18" customWidth="1"/>
    <col min="16132" max="16132" width="8.42578125" style="18" customWidth="1"/>
    <col min="16133" max="16135" width="4.5703125" style="18" customWidth="1"/>
    <col min="16136" max="16136" width="7.140625" style="18" customWidth="1"/>
    <col min="16137" max="16137" width="7.42578125" style="18" customWidth="1"/>
    <col min="16138" max="16138" width="7.85546875" style="18" customWidth="1"/>
    <col min="16139" max="16139" width="8.42578125" style="18" customWidth="1"/>
    <col min="16140" max="16140" width="4.5703125" style="18" customWidth="1"/>
    <col min="16141" max="16141" width="7.85546875" style="18" customWidth="1"/>
    <col min="16142" max="16142" width="7.42578125" style="18" customWidth="1"/>
    <col min="16143" max="16143" width="8.140625" style="18" customWidth="1"/>
    <col min="16144" max="16144" width="7.85546875" style="18" customWidth="1"/>
    <col min="16145" max="16145" width="4.5703125" style="18" customWidth="1"/>
    <col min="16146" max="16146" width="4.85546875" style="18" customWidth="1"/>
    <col min="16147" max="16147" width="9.140625" style="18" customWidth="1"/>
    <col min="16148" max="16148" width="7" style="18" customWidth="1"/>
    <col min="16149" max="16149" width="8.42578125" style="18" customWidth="1"/>
    <col min="16150" max="16150" width="9" style="18" customWidth="1"/>
    <col min="16151" max="16153" width="4.5703125" style="18" customWidth="1"/>
    <col min="16154" max="16154" width="7.140625" style="18" customWidth="1"/>
    <col min="16155" max="16155" width="8.5703125" style="18" customWidth="1"/>
    <col min="16156" max="16159" width="4.5703125" style="18" customWidth="1"/>
    <col min="16160" max="16161" width="11.5703125" style="18"/>
    <col min="16162" max="16162" width="7.140625" style="18" customWidth="1"/>
    <col min="16163" max="16163" width="7.42578125" style="18" customWidth="1"/>
    <col min="16164" max="16164" width="6.5703125" style="18" customWidth="1"/>
    <col min="16165" max="16165" width="8.140625" style="18" customWidth="1"/>
    <col min="16166" max="16166" width="9.140625" style="18" customWidth="1"/>
    <col min="16167" max="16167" width="11.5703125" style="18"/>
    <col min="16168" max="16168" width="4.42578125" style="18" customWidth="1"/>
    <col min="16169" max="16169" width="4.85546875" style="18" customWidth="1"/>
    <col min="16170" max="16170" width="3.5703125" style="18" customWidth="1"/>
    <col min="16171" max="16171" width="4.42578125" style="18" customWidth="1"/>
    <col min="16172" max="16384" width="11.5703125" style="18"/>
  </cols>
  <sheetData>
    <row r="3" spans="3:21" ht="15" thickBot="1"/>
    <row r="4" spans="3:21">
      <c r="C4" s="620" t="s">
        <v>332</v>
      </c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7"/>
    </row>
    <row r="5" spans="3:21" ht="15" thickBot="1">
      <c r="C5" s="598"/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  <c r="P5" s="599"/>
      <c r="Q5" s="600"/>
    </row>
    <row r="6" spans="3:21" ht="27" customHeight="1">
      <c r="C6" s="621" t="s">
        <v>333</v>
      </c>
      <c r="D6" s="622"/>
      <c r="E6" s="622"/>
      <c r="F6" s="622"/>
      <c r="G6" s="622"/>
      <c r="H6" s="622"/>
      <c r="I6" s="622"/>
      <c r="J6" s="623"/>
      <c r="K6" s="181">
        <v>1703</v>
      </c>
      <c r="L6" s="601">
        <f>+'R19 14 D3'!L24:P24</f>
        <v>21311769</v>
      </c>
      <c r="M6" s="601"/>
      <c r="N6" s="601"/>
      <c r="O6" s="601"/>
      <c r="P6" s="601"/>
      <c r="Q6" s="19" t="s">
        <v>2</v>
      </c>
      <c r="S6" s="61" t="s">
        <v>334</v>
      </c>
      <c r="U6" s="61"/>
    </row>
    <row r="7" spans="3:21" ht="27" customHeight="1">
      <c r="C7" s="624" t="s">
        <v>336</v>
      </c>
      <c r="D7" s="625"/>
      <c r="E7" s="625"/>
      <c r="F7" s="625"/>
      <c r="G7" s="625"/>
      <c r="H7" s="625"/>
      <c r="I7" s="625"/>
      <c r="J7" s="626"/>
      <c r="K7" s="20">
        <v>1719</v>
      </c>
      <c r="L7" s="594">
        <f>+'R19 14 D3'!L25:P25</f>
        <v>0</v>
      </c>
      <c r="M7" s="594"/>
      <c r="N7" s="594"/>
      <c r="O7" s="594"/>
      <c r="P7" s="594"/>
      <c r="Q7" s="22" t="s">
        <v>129</v>
      </c>
      <c r="S7" s="61" t="s">
        <v>337</v>
      </c>
      <c r="U7" s="61"/>
    </row>
    <row r="8" spans="3:21" ht="27" customHeight="1">
      <c r="C8" s="592" t="s">
        <v>338</v>
      </c>
      <c r="D8" s="593"/>
      <c r="E8" s="593"/>
      <c r="F8" s="593"/>
      <c r="G8" s="593"/>
      <c r="H8" s="593"/>
      <c r="I8" s="593"/>
      <c r="J8" s="614"/>
      <c r="K8" s="20">
        <v>1492</v>
      </c>
      <c r="L8" s="594"/>
      <c r="M8" s="594"/>
      <c r="N8" s="594"/>
      <c r="O8" s="594"/>
      <c r="P8" s="594"/>
      <c r="Q8" s="21" t="s">
        <v>2</v>
      </c>
    </row>
    <row r="9" spans="3:21" ht="27" customHeight="1">
      <c r="C9" s="592" t="s">
        <v>339</v>
      </c>
      <c r="D9" s="627"/>
      <c r="E9" s="627"/>
      <c r="F9" s="627"/>
      <c r="G9" s="627"/>
      <c r="H9" s="627"/>
      <c r="I9" s="627"/>
      <c r="J9" s="628"/>
      <c r="K9" s="20">
        <v>1704</v>
      </c>
      <c r="L9" s="594">
        <v>7000000</v>
      </c>
      <c r="M9" s="594"/>
      <c r="N9" s="594"/>
      <c r="O9" s="594"/>
      <c r="P9" s="594"/>
      <c r="Q9" s="21" t="s">
        <v>2</v>
      </c>
    </row>
    <row r="10" spans="3:21" ht="27" customHeight="1">
      <c r="C10" s="629" t="s">
        <v>53</v>
      </c>
      <c r="D10" s="630"/>
      <c r="E10" s="630"/>
      <c r="F10" s="630"/>
      <c r="G10" s="630"/>
      <c r="H10" s="630"/>
      <c r="I10" s="630"/>
      <c r="J10" s="631"/>
      <c r="K10" s="64">
        <v>1720</v>
      </c>
      <c r="L10" s="632">
        <f>+L6-L7+L8+L9</f>
        <v>28311769</v>
      </c>
      <c r="M10" s="632"/>
      <c r="N10" s="632"/>
      <c r="O10" s="632"/>
      <c r="P10" s="632"/>
      <c r="Q10" s="54" t="s">
        <v>4</v>
      </c>
    </row>
    <row r="11" spans="3:21" ht="27" customHeight="1">
      <c r="C11" s="592" t="s">
        <v>340</v>
      </c>
      <c r="D11" s="593"/>
      <c r="E11" s="593"/>
      <c r="F11" s="593"/>
      <c r="G11" s="593"/>
      <c r="H11" s="593"/>
      <c r="I11" s="593"/>
      <c r="J11" s="614"/>
      <c r="K11" s="20">
        <v>1493</v>
      </c>
      <c r="L11" s="594"/>
      <c r="M11" s="594"/>
      <c r="N11" s="594"/>
      <c r="O11" s="594"/>
      <c r="P11" s="594"/>
      <c r="Q11" s="22" t="s">
        <v>129</v>
      </c>
    </row>
    <row r="12" spans="3:21" ht="27" customHeight="1">
      <c r="C12" s="592" t="s">
        <v>341</v>
      </c>
      <c r="D12" s="593"/>
      <c r="E12" s="593"/>
      <c r="F12" s="593"/>
      <c r="G12" s="593"/>
      <c r="H12" s="593"/>
      <c r="I12" s="593"/>
      <c r="J12" s="614"/>
      <c r="K12" s="20">
        <v>1494</v>
      </c>
      <c r="L12" s="594">
        <v>400000</v>
      </c>
      <c r="M12" s="594"/>
      <c r="N12" s="594"/>
      <c r="O12" s="594"/>
      <c r="P12" s="594"/>
      <c r="Q12" s="22" t="s">
        <v>129</v>
      </c>
    </row>
    <row r="13" spans="3:21" ht="27" customHeight="1">
      <c r="C13" s="592" t="s">
        <v>54</v>
      </c>
      <c r="D13" s="593"/>
      <c r="E13" s="593"/>
      <c r="F13" s="593"/>
      <c r="G13" s="593"/>
      <c r="H13" s="593"/>
      <c r="I13" s="593"/>
      <c r="J13" s="593"/>
      <c r="K13" s="20">
        <v>1725</v>
      </c>
      <c r="L13" s="594"/>
      <c r="M13" s="594"/>
      <c r="N13" s="594"/>
      <c r="O13" s="594"/>
      <c r="P13" s="594"/>
      <c r="Q13" s="22" t="s">
        <v>129</v>
      </c>
    </row>
    <row r="14" spans="3:21" ht="27" customHeight="1" thickBot="1">
      <c r="C14" s="636" t="s">
        <v>342</v>
      </c>
      <c r="D14" s="637"/>
      <c r="E14" s="637"/>
      <c r="F14" s="637"/>
      <c r="G14" s="637"/>
      <c r="H14" s="637"/>
      <c r="I14" s="637"/>
      <c r="J14" s="637"/>
      <c r="K14" s="59">
        <v>1727</v>
      </c>
      <c r="L14" s="615"/>
      <c r="M14" s="615"/>
      <c r="N14" s="615"/>
      <c r="O14" s="615"/>
      <c r="P14" s="615"/>
      <c r="Q14" s="68" t="s">
        <v>129</v>
      </c>
    </row>
    <row r="15" spans="3:21" ht="27" customHeight="1" thickBot="1">
      <c r="C15" s="633" t="s">
        <v>343</v>
      </c>
      <c r="D15" s="634"/>
      <c r="E15" s="634"/>
      <c r="F15" s="634"/>
      <c r="G15" s="634"/>
      <c r="H15" s="634"/>
      <c r="I15" s="634"/>
      <c r="J15" s="635"/>
      <c r="K15" s="60">
        <v>1500</v>
      </c>
      <c r="L15" s="619">
        <f>+L10-L11-L12-L13-L14</f>
        <v>27911769</v>
      </c>
      <c r="M15" s="619"/>
      <c r="N15" s="619"/>
      <c r="O15" s="619"/>
      <c r="P15" s="619"/>
      <c r="Q15" s="69" t="s">
        <v>4</v>
      </c>
      <c r="U15" s="312">
        <f>+L15</f>
        <v>27911769</v>
      </c>
    </row>
  </sheetData>
  <mergeCells count="21">
    <mergeCell ref="C15:J15"/>
    <mergeCell ref="L15:P15"/>
    <mergeCell ref="C12:J12"/>
    <mergeCell ref="L12:P12"/>
    <mergeCell ref="C13:J13"/>
    <mergeCell ref="L13:P13"/>
    <mergeCell ref="C14:J14"/>
    <mergeCell ref="L14:P14"/>
    <mergeCell ref="C9:J9"/>
    <mergeCell ref="L9:P9"/>
    <mergeCell ref="C10:J10"/>
    <mergeCell ref="L10:P10"/>
    <mergeCell ref="C11:J11"/>
    <mergeCell ref="L11:P11"/>
    <mergeCell ref="C8:J8"/>
    <mergeCell ref="L8:P8"/>
    <mergeCell ref="C4:Q5"/>
    <mergeCell ref="C6:J6"/>
    <mergeCell ref="L6:P6"/>
    <mergeCell ref="C7:J7"/>
    <mergeCell ref="L7:P7"/>
  </mergeCells>
  <hyperlinks>
    <hyperlink ref="C4:Q5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K115"/>
  <sheetViews>
    <sheetView topLeftCell="A7" zoomScale="80" zoomScaleNormal="80" workbookViewId="0">
      <pane ySplit="7" topLeftCell="A16" activePane="bottomLeft" state="frozen"/>
      <selection activeCell="A7" sqref="A7"/>
      <selection pane="bottomLeft" activeCell="I113" sqref="I113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4.140625" bestFit="1" customWidth="1"/>
    <col min="6" max="6" width="12.140625" customWidth="1"/>
    <col min="7" max="7" width="13.7109375" bestFit="1" customWidth="1"/>
    <col min="8" max="9" width="15.42578125" bestFit="1" customWidth="1"/>
    <col min="10" max="10" width="12.7109375" hidden="1" customWidth="1"/>
    <col min="11" max="11" width="14" hidden="1" customWidth="1"/>
    <col min="12" max="12" width="12.7109375" hidden="1" customWidth="1"/>
    <col min="13" max="13" width="13.42578125" hidden="1" customWidth="1"/>
    <col min="14" max="15" width="12.7109375" hidden="1" customWidth="1"/>
    <col min="16" max="17" width="11.5703125" hidden="1" customWidth="1"/>
    <col min="18" max="18" width="12.5703125" hidden="1" customWidth="1"/>
    <col min="19" max="21" width="11.5703125" hidden="1" customWidth="1"/>
    <col min="22" max="22" width="12.7109375" bestFit="1" customWidth="1"/>
    <col min="23" max="23" width="12.140625" bestFit="1" customWidth="1"/>
    <col min="24" max="24" width="12" customWidth="1"/>
    <col min="25" max="26" width="12" hidden="1" customWidth="1"/>
    <col min="27" max="27" width="12.140625" hidden="1" customWidth="1"/>
    <col min="28" max="28" width="11.5703125" hidden="1" customWidth="1"/>
    <col min="29" max="29" width="12.140625" hidden="1" customWidth="1"/>
    <col min="30" max="31" width="11.5703125" hidden="1" customWidth="1"/>
    <col min="32" max="32" width="15.42578125" hidden="1" customWidth="1"/>
    <col min="33" max="33" width="12.85546875" hidden="1" customWidth="1"/>
    <col min="34" max="34" width="17.7109375" style="5" bestFit="1" customWidth="1"/>
    <col min="35" max="35" width="12.85546875" bestFit="1" customWidth="1"/>
    <col min="36" max="36" width="12.140625" bestFit="1" customWidth="1"/>
  </cols>
  <sheetData>
    <row r="2" spans="2:37">
      <c r="B2" s="3" t="s">
        <v>108</v>
      </c>
      <c r="C2" s="3"/>
      <c r="D2" s="3"/>
      <c r="E2" s="3"/>
      <c r="F2" s="3"/>
      <c r="G2" s="3"/>
      <c r="H2" s="3" t="s">
        <v>109</v>
      </c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G2" s="4"/>
      <c r="AH2" s="4"/>
    </row>
    <row r="8" spans="2:37" ht="19.5" thickBot="1">
      <c r="B8" t="s">
        <v>1181</v>
      </c>
      <c r="S8" s="643" t="s">
        <v>110</v>
      </c>
      <c r="T8" s="643"/>
      <c r="U8" s="643"/>
      <c r="V8" s="643"/>
      <c r="W8" s="643"/>
      <c r="X8" s="643"/>
      <c r="Y8" s="643"/>
      <c r="Z8" s="643"/>
      <c r="AA8" s="643"/>
      <c r="AB8" s="643"/>
      <c r="AC8" s="643"/>
      <c r="AD8" s="643"/>
      <c r="AE8" s="643"/>
      <c r="AF8" s="643"/>
    </row>
    <row r="9" spans="2:37" ht="15.75" thickBot="1">
      <c r="I9" s="4"/>
      <c r="J9" s="4"/>
      <c r="K9" s="4"/>
      <c r="L9" s="4"/>
      <c r="M9" s="4"/>
      <c r="N9" s="4"/>
      <c r="O9" s="4"/>
      <c r="S9" s="650" t="s">
        <v>259</v>
      </c>
      <c r="T9" s="651"/>
      <c r="U9" s="651"/>
      <c r="V9" s="651"/>
      <c r="W9" s="651"/>
      <c r="X9" s="651"/>
      <c r="Y9" s="651"/>
      <c r="Z9" s="651"/>
      <c r="AA9" s="651"/>
      <c r="AB9" s="644" t="s">
        <v>260</v>
      </c>
      <c r="AC9" s="645"/>
      <c r="AD9" s="645"/>
      <c r="AE9" s="645"/>
      <c r="AF9" s="646"/>
      <c r="AG9" s="647" t="s">
        <v>68</v>
      </c>
    </row>
    <row r="10" spans="2:37" ht="26.25" customHeight="1" thickBot="1">
      <c r="B10" s="655" t="s">
        <v>45</v>
      </c>
      <c r="C10" s="172"/>
      <c r="D10" s="173"/>
      <c r="E10" s="658" t="s">
        <v>111</v>
      </c>
      <c r="F10" s="658"/>
      <c r="G10" s="659"/>
      <c r="H10" s="664" t="s">
        <v>112</v>
      </c>
      <c r="I10" s="667" t="s">
        <v>65</v>
      </c>
      <c r="J10" s="667" t="s">
        <v>66</v>
      </c>
      <c r="K10" s="670" t="s">
        <v>67</v>
      </c>
      <c r="L10" s="671"/>
      <c r="M10" s="671"/>
      <c r="N10" s="671"/>
      <c r="O10" s="671"/>
      <c r="P10" s="671"/>
      <c r="Q10" s="671"/>
      <c r="R10" s="671"/>
      <c r="S10" s="650" t="s">
        <v>256</v>
      </c>
      <c r="T10" s="651"/>
      <c r="U10" s="651"/>
      <c r="V10" s="652"/>
      <c r="W10" s="650" t="s">
        <v>257</v>
      </c>
      <c r="X10" s="652"/>
      <c r="Y10" s="650" t="s">
        <v>257</v>
      </c>
      <c r="Z10" s="652"/>
      <c r="AA10" s="179" t="s">
        <v>261</v>
      </c>
      <c r="AB10" s="638" t="s">
        <v>293</v>
      </c>
      <c r="AC10" s="639"/>
      <c r="AD10" s="639"/>
      <c r="AE10" s="640"/>
      <c r="AF10" s="185" t="s">
        <v>261</v>
      </c>
      <c r="AG10" s="648"/>
    </row>
    <row r="11" spans="2:37" ht="26.25" customHeight="1" thickBot="1">
      <c r="B11" s="656"/>
      <c r="C11" s="174"/>
      <c r="D11" s="175"/>
      <c r="E11" s="660"/>
      <c r="F11" s="660"/>
      <c r="G11" s="661"/>
      <c r="H11" s="665"/>
      <c r="I11" s="668"/>
      <c r="J11" s="668"/>
      <c r="K11" s="159"/>
      <c r="L11" s="160"/>
      <c r="M11" s="160"/>
      <c r="N11" s="160"/>
      <c r="O11" s="160"/>
      <c r="P11" s="160"/>
      <c r="Q11" s="160"/>
      <c r="R11" s="184"/>
      <c r="S11" s="644" t="s">
        <v>255</v>
      </c>
      <c r="T11" s="646"/>
      <c r="U11" s="644" t="s">
        <v>291</v>
      </c>
      <c r="V11" s="646"/>
      <c r="W11" s="644" t="s">
        <v>292</v>
      </c>
      <c r="X11" s="646"/>
      <c r="Y11" s="653" t="s">
        <v>177</v>
      </c>
      <c r="Z11" s="654"/>
      <c r="AA11" s="188" t="s">
        <v>83</v>
      </c>
      <c r="AB11" s="8"/>
      <c r="AC11" s="9"/>
      <c r="AD11" s="641" t="s">
        <v>177</v>
      </c>
      <c r="AE11" s="642"/>
      <c r="AF11" s="185" t="s">
        <v>83</v>
      </c>
      <c r="AG11" s="648"/>
    </row>
    <row r="12" spans="2:37" ht="15" customHeight="1" thickBot="1">
      <c r="B12" s="656"/>
      <c r="C12" s="174"/>
      <c r="D12" s="175"/>
      <c r="E12" s="660"/>
      <c r="F12" s="660"/>
      <c r="G12" s="661"/>
      <c r="H12" s="665"/>
      <c r="I12" s="668"/>
      <c r="J12" s="668"/>
      <c r="K12" s="672" t="s">
        <v>113</v>
      </c>
      <c r="L12" s="673"/>
      <c r="M12" s="673"/>
      <c r="N12" s="673"/>
      <c r="O12" s="674"/>
      <c r="P12" s="675" t="s">
        <v>114</v>
      </c>
      <c r="Q12" s="676"/>
      <c r="R12" s="677" t="s">
        <v>115</v>
      </c>
      <c r="S12" s="190"/>
      <c r="T12" s="191"/>
      <c r="U12" s="190"/>
      <c r="V12" s="190"/>
      <c r="W12" s="161" t="s">
        <v>262</v>
      </c>
      <c r="X12" s="161">
        <v>0.111111</v>
      </c>
      <c r="Y12" s="190"/>
      <c r="Z12" s="191"/>
      <c r="AA12" s="189">
        <v>0.08</v>
      </c>
      <c r="AB12" s="187" t="s">
        <v>258</v>
      </c>
      <c r="AC12" s="364" t="e">
        <f>+AC16/AG16</f>
        <v>#DIV/0!</v>
      </c>
      <c r="AD12" s="190"/>
      <c r="AE12" s="191"/>
      <c r="AF12" s="186">
        <v>0.08</v>
      </c>
      <c r="AG12" s="648"/>
    </row>
    <row r="13" spans="2:37" s="3" customFormat="1" ht="180.75" thickBot="1">
      <c r="B13" s="657"/>
      <c r="C13" s="176"/>
      <c r="D13" s="177"/>
      <c r="E13" s="662"/>
      <c r="F13" s="662"/>
      <c r="G13" s="663"/>
      <c r="H13" s="666"/>
      <c r="I13" s="669"/>
      <c r="J13" s="669"/>
      <c r="K13" s="164" t="s">
        <v>252</v>
      </c>
      <c r="L13" s="164" t="s">
        <v>251</v>
      </c>
      <c r="M13" s="164" t="s">
        <v>253</v>
      </c>
      <c r="N13" s="164" t="s">
        <v>254</v>
      </c>
      <c r="O13" s="164" t="s">
        <v>120</v>
      </c>
      <c r="P13" s="165" t="s">
        <v>121</v>
      </c>
      <c r="Q13" s="166" t="s">
        <v>122</v>
      </c>
      <c r="R13" s="678"/>
      <c r="S13" s="171" t="s">
        <v>123</v>
      </c>
      <c r="T13" s="178" t="s">
        <v>124</v>
      </c>
      <c r="U13" s="171" t="s">
        <v>123</v>
      </c>
      <c r="V13" s="171" t="s">
        <v>124</v>
      </c>
      <c r="W13" s="171" t="s">
        <v>123</v>
      </c>
      <c r="X13" s="171" t="s">
        <v>124</v>
      </c>
      <c r="Y13" s="171" t="s">
        <v>123</v>
      </c>
      <c r="Z13" s="178" t="s">
        <v>124</v>
      </c>
      <c r="AA13" s="176" t="s">
        <v>125</v>
      </c>
      <c r="AB13" s="171" t="s">
        <v>126</v>
      </c>
      <c r="AC13" s="171" t="s">
        <v>124</v>
      </c>
      <c r="AD13" s="171" t="s">
        <v>123</v>
      </c>
      <c r="AE13" s="178" t="s">
        <v>124</v>
      </c>
      <c r="AF13" s="178" t="s">
        <v>126</v>
      </c>
      <c r="AG13" s="649"/>
      <c r="AH13" s="5"/>
    </row>
    <row r="14" spans="2:37" s="116" customFormat="1" ht="20.100000000000001" customHeight="1">
      <c r="B14" s="531" t="s">
        <v>402</v>
      </c>
      <c r="C14" s="531"/>
      <c r="D14" s="531"/>
      <c r="E14" s="531"/>
      <c r="F14" s="531"/>
      <c r="G14" s="531"/>
      <c r="H14" s="532">
        <f>SUM(I14:R14)</f>
        <v>17954705</v>
      </c>
      <c r="I14" s="533">
        <v>17954705</v>
      </c>
      <c r="J14" s="532"/>
      <c r="K14" s="532"/>
      <c r="L14" s="532"/>
      <c r="M14" s="532"/>
      <c r="N14" s="532"/>
      <c r="O14" s="534"/>
      <c r="P14" s="532"/>
      <c r="Q14" s="534"/>
      <c r="R14" s="534"/>
      <c r="S14" s="532"/>
      <c r="T14" s="532"/>
      <c r="U14" s="532"/>
      <c r="V14" s="532">
        <v>897735</v>
      </c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5"/>
      <c r="AK14" s="536"/>
    </row>
    <row r="15" spans="2:37" s="116" customFormat="1" ht="20.100000000000001" customHeight="1" thickBot="1">
      <c r="B15" s="537" t="s">
        <v>264</v>
      </c>
      <c r="C15" s="537"/>
      <c r="D15" s="537"/>
      <c r="E15" s="537"/>
      <c r="F15" s="538">
        <v>0</v>
      </c>
      <c r="G15" s="538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40"/>
      <c r="AI15" s="536"/>
      <c r="AJ15" s="536"/>
    </row>
    <row r="16" spans="2:37" s="546" customFormat="1" ht="20.100000000000001" customHeight="1" thickBot="1">
      <c r="B16" s="541" t="s">
        <v>401</v>
      </c>
      <c r="C16" s="542"/>
      <c r="D16" s="542"/>
      <c r="E16" s="543"/>
      <c r="F16" s="543"/>
      <c r="G16" s="543"/>
      <c r="H16" s="544">
        <f>+H14</f>
        <v>17954705</v>
      </c>
      <c r="I16" s="544">
        <f t="shared" ref="I16:AG16" si="0">+I14</f>
        <v>17954705</v>
      </c>
      <c r="J16" s="544">
        <f t="shared" si="0"/>
        <v>0</v>
      </c>
      <c r="K16" s="544">
        <f t="shared" si="0"/>
        <v>0</v>
      </c>
      <c r="L16" s="544">
        <f t="shared" si="0"/>
        <v>0</v>
      </c>
      <c r="M16" s="544">
        <f t="shared" si="0"/>
        <v>0</v>
      </c>
      <c r="N16" s="544">
        <f t="shared" si="0"/>
        <v>0</v>
      </c>
      <c r="O16" s="544">
        <f t="shared" si="0"/>
        <v>0</v>
      </c>
      <c r="P16" s="544">
        <f t="shared" si="0"/>
        <v>0</v>
      </c>
      <c r="Q16" s="544">
        <f t="shared" si="0"/>
        <v>0</v>
      </c>
      <c r="R16" s="544">
        <f t="shared" si="0"/>
        <v>0</v>
      </c>
      <c r="S16" s="544">
        <f t="shared" si="0"/>
        <v>0</v>
      </c>
      <c r="T16" s="544">
        <f t="shared" si="0"/>
        <v>0</v>
      </c>
      <c r="U16" s="544">
        <f t="shared" si="0"/>
        <v>0</v>
      </c>
      <c r="V16" s="544">
        <f t="shared" si="0"/>
        <v>897735</v>
      </c>
      <c r="W16" s="544">
        <f t="shared" si="0"/>
        <v>0</v>
      </c>
      <c r="X16" s="544">
        <f t="shared" si="0"/>
        <v>0</v>
      </c>
      <c r="Y16" s="544">
        <f t="shared" si="0"/>
        <v>0</v>
      </c>
      <c r="Z16" s="544">
        <f t="shared" si="0"/>
        <v>0</v>
      </c>
      <c r="AA16" s="544">
        <f t="shared" si="0"/>
        <v>0</v>
      </c>
      <c r="AB16" s="544">
        <f t="shared" si="0"/>
        <v>0</v>
      </c>
      <c r="AC16" s="544">
        <f t="shared" si="0"/>
        <v>0</v>
      </c>
      <c r="AD16" s="544">
        <f t="shared" si="0"/>
        <v>0</v>
      </c>
      <c r="AE16" s="544">
        <f t="shared" si="0"/>
        <v>0</v>
      </c>
      <c r="AF16" s="544">
        <f t="shared" si="0"/>
        <v>0</v>
      </c>
      <c r="AG16" s="544">
        <f t="shared" si="0"/>
        <v>0</v>
      </c>
      <c r="AH16" s="545"/>
      <c r="AI16" s="545"/>
      <c r="AJ16" s="545"/>
    </row>
    <row r="17" spans="2:36" s="546" customFormat="1" ht="20.100000000000001" customHeight="1">
      <c r="B17" s="531" t="s">
        <v>263</v>
      </c>
      <c r="C17" s="531"/>
      <c r="D17" s="531"/>
      <c r="E17" s="547"/>
      <c r="F17" s="547"/>
      <c r="G17" s="547"/>
      <c r="H17" s="548">
        <f>SUM(I17:R17)</f>
        <v>17954705</v>
      </c>
      <c r="I17" s="532">
        <f>+I16</f>
        <v>17954705</v>
      </c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45"/>
      <c r="AI17" s="545"/>
      <c r="AJ17" s="545"/>
    </row>
    <row r="18" spans="2:36" s="546" customFormat="1" ht="20.100000000000001" hidden="1" customHeight="1">
      <c r="B18" s="549" t="s">
        <v>269</v>
      </c>
      <c r="C18" s="549"/>
      <c r="D18" s="549"/>
      <c r="E18" s="550"/>
      <c r="F18" s="550"/>
      <c r="G18" s="550"/>
      <c r="H18" s="548">
        <f t="shared" ref="H18" si="1">SUM(I18:R18)</f>
        <v>0</v>
      </c>
      <c r="I18" s="533"/>
      <c r="J18" s="533">
        <f>+J16</f>
        <v>0</v>
      </c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45"/>
      <c r="AI18" s="545"/>
      <c r="AJ18" s="545"/>
    </row>
    <row r="19" spans="2:36" s="546" customFormat="1" ht="20.100000000000001" customHeight="1">
      <c r="B19" s="551" t="s">
        <v>403</v>
      </c>
      <c r="C19" s="549"/>
      <c r="D19" s="549"/>
      <c r="E19" s="552"/>
      <c r="F19" s="550"/>
      <c r="G19" s="550"/>
      <c r="H19" s="548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45"/>
      <c r="AI19" s="545"/>
      <c r="AJ19" s="545"/>
    </row>
    <row r="20" spans="2:36" s="546" customFormat="1" ht="20.100000000000001" customHeight="1">
      <c r="B20" s="549" t="s">
        <v>268</v>
      </c>
      <c r="C20" s="549"/>
      <c r="D20" s="549"/>
      <c r="E20" s="553">
        <f>+'R18 14 D3'!U15</f>
        <v>27911769</v>
      </c>
      <c r="F20" s="549"/>
      <c r="G20" s="550"/>
      <c r="H20" s="548">
        <f>SUM(I20:R20)</f>
        <v>27911769</v>
      </c>
      <c r="I20" s="533">
        <f>+E20</f>
        <v>27911769</v>
      </c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45"/>
      <c r="AI20" s="545"/>
      <c r="AJ20" s="545"/>
    </row>
    <row r="21" spans="2:36" s="546" customFormat="1" ht="20.100000000000001" hidden="1" customHeight="1">
      <c r="B21" s="549" t="s">
        <v>267</v>
      </c>
      <c r="C21" s="549"/>
      <c r="D21" s="549"/>
      <c r="E21" s="553">
        <f>+'BASE IMPONIBLE'!F18+'BASE IMPONIBLE'!F24+'BASE IMPONIBLE'!F25</f>
        <v>0</v>
      </c>
      <c r="F21" s="549"/>
      <c r="G21" s="550"/>
      <c r="H21" s="548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  <c r="AH21" s="545"/>
      <c r="AI21" s="545"/>
      <c r="AJ21" s="545"/>
    </row>
    <row r="22" spans="2:36" s="546" customFormat="1" ht="20.100000000000001" hidden="1" customHeight="1">
      <c r="B22" s="549" t="s">
        <v>492</v>
      </c>
      <c r="C22" s="549"/>
      <c r="D22" s="549"/>
      <c r="E22" s="553"/>
      <c r="F22" s="549"/>
      <c r="G22" s="550"/>
      <c r="H22" s="548">
        <f>SUM(I22:R22)</f>
        <v>0</v>
      </c>
      <c r="I22" s="533"/>
      <c r="J22" s="533"/>
      <c r="K22" s="533"/>
      <c r="L22" s="533"/>
      <c r="M22" s="533"/>
      <c r="N22" s="533"/>
      <c r="O22" s="533"/>
      <c r="P22" s="533"/>
      <c r="Q22" s="533"/>
      <c r="R22" s="533">
        <f>+'BALANCE 2022 '!K35+'BALANCE 2022 '!K40</f>
        <v>0</v>
      </c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45"/>
      <c r="AI22" s="545"/>
      <c r="AJ22" s="545"/>
    </row>
    <row r="23" spans="2:36" s="116" customFormat="1" ht="20.100000000000001" customHeight="1" thickBot="1">
      <c r="B23" s="549" t="s">
        <v>265</v>
      </c>
      <c r="C23" s="549"/>
      <c r="D23" s="549"/>
      <c r="E23" s="553">
        <f>+'BASE IMPONIBLE'!G69</f>
        <v>9383902</v>
      </c>
      <c r="F23" s="554">
        <v>0.1</v>
      </c>
      <c r="G23" s="554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>
        <f>+F23*E23</f>
        <v>938390.20000000007</v>
      </c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40"/>
      <c r="AI23" s="536"/>
      <c r="AJ23" s="536"/>
    </row>
    <row r="24" spans="2:36" s="116" customFormat="1" ht="20.100000000000001" hidden="1" customHeight="1">
      <c r="B24" s="537" t="s">
        <v>266</v>
      </c>
      <c r="C24" s="537"/>
      <c r="D24" s="537"/>
      <c r="E24" s="555"/>
      <c r="F24" s="556"/>
      <c r="G24" s="556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  <c r="AH24" s="540"/>
      <c r="AI24" s="536"/>
      <c r="AJ24" s="536"/>
    </row>
    <row r="25" spans="2:36" s="116" customFormat="1" ht="20.100000000000001" hidden="1" customHeight="1">
      <c r="B25" s="537" t="s">
        <v>266</v>
      </c>
      <c r="C25" s="537"/>
      <c r="D25" s="537"/>
      <c r="E25" s="557"/>
      <c r="F25" s="556"/>
      <c r="G25" s="556"/>
      <c r="H25" s="539"/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40"/>
      <c r="AI25" s="536"/>
      <c r="AJ25" s="536"/>
    </row>
    <row r="26" spans="2:36" s="116" customFormat="1" ht="20.100000000000001" hidden="1" customHeight="1" thickBot="1">
      <c r="B26" s="537" t="s">
        <v>266</v>
      </c>
      <c r="C26" s="537"/>
      <c r="D26" s="537"/>
      <c r="E26" s="557"/>
      <c r="F26" s="556"/>
      <c r="G26" s="556"/>
      <c r="H26" s="539"/>
      <c r="I26" s="539"/>
      <c r="J26" s="539"/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9"/>
      <c r="AA26" s="539"/>
      <c r="AB26" s="539"/>
      <c r="AC26" s="539"/>
      <c r="AD26" s="539"/>
      <c r="AE26" s="539"/>
      <c r="AF26" s="539"/>
      <c r="AG26" s="539"/>
      <c r="AH26" s="540"/>
      <c r="AI26" s="536"/>
      <c r="AJ26" s="536"/>
    </row>
    <row r="27" spans="2:36" s="546" customFormat="1" ht="20.100000000000001" customHeight="1" thickBot="1">
      <c r="B27" s="541" t="s">
        <v>270</v>
      </c>
      <c r="C27" s="542"/>
      <c r="D27" s="542"/>
      <c r="E27" s="543"/>
      <c r="F27" s="543"/>
      <c r="G27" s="543"/>
      <c r="H27" s="544">
        <f>SUM(I27:R28)</f>
        <v>27911769</v>
      </c>
      <c r="I27" s="544">
        <f>+I16-I17+I20</f>
        <v>27911769</v>
      </c>
      <c r="J27" s="544">
        <f>+J16-J18</f>
        <v>0</v>
      </c>
      <c r="K27" s="544">
        <f>+K16-K19+K21</f>
        <v>0</v>
      </c>
      <c r="L27" s="544">
        <f t="shared" ref="L27:AG27" si="2">SUM(L16:L26)</f>
        <v>0</v>
      </c>
      <c r="M27" s="544">
        <f t="shared" si="2"/>
        <v>0</v>
      </c>
      <c r="N27" s="544">
        <f t="shared" si="2"/>
        <v>0</v>
      </c>
      <c r="O27" s="544">
        <f t="shared" si="2"/>
        <v>0</v>
      </c>
      <c r="P27" s="544">
        <f t="shared" si="2"/>
        <v>0</v>
      </c>
      <c r="Q27" s="544">
        <f t="shared" si="2"/>
        <v>0</v>
      </c>
      <c r="R27" s="544">
        <f t="shared" si="2"/>
        <v>0</v>
      </c>
      <c r="S27" s="544">
        <f t="shared" si="2"/>
        <v>0</v>
      </c>
      <c r="T27" s="544">
        <f t="shared" si="2"/>
        <v>0</v>
      </c>
      <c r="U27" s="544">
        <f t="shared" si="2"/>
        <v>0</v>
      </c>
      <c r="V27" s="544">
        <f t="shared" si="2"/>
        <v>1836125.2000000002</v>
      </c>
      <c r="W27" s="544">
        <f t="shared" si="2"/>
        <v>0</v>
      </c>
      <c r="X27" s="544">
        <f t="shared" si="2"/>
        <v>0</v>
      </c>
      <c r="Y27" s="544">
        <f t="shared" ref="Y27" si="3">SUM(Y16:Y26)</f>
        <v>0</v>
      </c>
      <c r="Z27" s="544">
        <f t="shared" ref="Z27" si="4">SUM(Z16:Z26)</f>
        <v>0</v>
      </c>
      <c r="AA27" s="544">
        <f t="shared" si="2"/>
        <v>0</v>
      </c>
      <c r="AB27" s="544">
        <f t="shared" si="2"/>
        <v>0</v>
      </c>
      <c r="AC27" s="544">
        <f t="shared" si="2"/>
        <v>0</v>
      </c>
      <c r="AD27" s="544">
        <f t="shared" ref="AD27" si="5">SUM(AD16:AD26)</f>
        <v>0</v>
      </c>
      <c r="AE27" s="544">
        <f t="shared" ref="AE27" si="6">SUM(AE16:AE26)</f>
        <v>0</v>
      </c>
      <c r="AF27" s="544">
        <f t="shared" si="2"/>
        <v>0</v>
      </c>
      <c r="AG27" s="544">
        <f t="shared" si="2"/>
        <v>0</v>
      </c>
      <c r="AH27" s="558"/>
      <c r="AI27" s="559" t="s">
        <v>280</v>
      </c>
      <c r="AJ27" s="560">
        <f>+AC27</f>
        <v>0</v>
      </c>
    </row>
    <row r="28" spans="2:36" s="116" customFormat="1" ht="20.100000000000001" customHeight="1">
      <c r="B28" s="550" t="s">
        <v>271</v>
      </c>
      <c r="C28" s="550"/>
      <c r="D28" s="550"/>
      <c r="E28" s="550"/>
      <c r="F28" s="549"/>
      <c r="G28" s="549"/>
      <c r="H28" s="555"/>
      <c r="I28" s="555"/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5"/>
      <c r="Y28" s="555"/>
      <c r="Z28" s="555"/>
      <c r="AA28" s="555"/>
      <c r="AB28" s="555"/>
      <c r="AC28" s="555"/>
      <c r="AD28" s="555"/>
      <c r="AE28" s="555"/>
      <c r="AF28" s="555"/>
      <c r="AG28" s="555"/>
      <c r="AH28" s="540"/>
      <c r="AI28" s="561" t="s">
        <v>281</v>
      </c>
      <c r="AJ28" s="561">
        <f>+AD27</f>
        <v>0</v>
      </c>
    </row>
    <row r="29" spans="2:36" s="546" customFormat="1" ht="20.100000000000001" hidden="1" customHeight="1">
      <c r="B29" s="549" t="s">
        <v>138</v>
      </c>
      <c r="C29" s="562">
        <v>44227</v>
      </c>
      <c r="D29" s="549" t="s">
        <v>475</v>
      </c>
      <c r="E29" s="555">
        <f>+'retiros o dividendos ejercicio'!B5</f>
        <v>0</v>
      </c>
      <c r="F29" s="563">
        <f>+E29/20000000</f>
        <v>0</v>
      </c>
      <c r="G29" s="550"/>
      <c r="H29" s="548">
        <f t="shared" ref="H29:H92" si="7">SUM(I29:R29)</f>
        <v>0</v>
      </c>
      <c r="I29" s="555">
        <f>-E29-K29</f>
        <v>0</v>
      </c>
      <c r="J29" s="564"/>
      <c r="K29" s="555">
        <f>-K27*90%</f>
        <v>0</v>
      </c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55">
        <f>+I29*$X$12</f>
        <v>0</v>
      </c>
      <c r="W29" s="555"/>
      <c r="X29" s="555"/>
      <c r="Y29" s="564"/>
      <c r="Z29" s="564"/>
      <c r="AA29" s="564"/>
      <c r="AB29" s="564"/>
      <c r="AC29" s="564"/>
      <c r="AD29" s="564"/>
      <c r="AE29" s="564"/>
      <c r="AF29" s="564"/>
      <c r="AG29" s="564"/>
      <c r="AH29" s="535"/>
      <c r="AI29" s="560" t="s">
        <v>137</v>
      </c>
      <c r="AJ29" s="560">
        <f>+AJ27+AJ28</f>
        <v>0</v>
      </c>
    </row>
    <row r="30" spans="2:36" s="116" customFormat="1" ht="20.100000000000001" hidden="1" customHeight="1">
      <c r="B30" s="549" t="s">
        <v>138</v>
      </c>
      <c r="C30" s="562">
        <f>+C29</f>
        <v>44227</v>
      </c>
      <c r="D30" s="549" t="s">
        <v>476</v>
      </c>
      <c r="E30" s="555">
        <f>+'retiros o dividendos ejercicio'!C5</f>
        <v>0</v>
      </c>
      <c r="F30" s="554">
        <v>0.1</v>
      </c>
      <c r="G30" s="554"/>
      <c r="H30" s="548">
        <f t="shared" si="7"/>
        <v>0</v>
      </c>
      <c r="I30" s="555">
        <f t="shared" ref="I30:I36" si="8">-E30-K30</f>
        <v>0</v>
      </c>
      <c r="J30" s="555"/>
      <c r="K30" s="555">
        <f>-K27*10%</f>
        <v>0</v>
      </c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>
        <f>+I30*X12</f>
        <v>0</v>
      </c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40"/>
      <c r="AI30" s="561" t="s">
        <v>68</v>
      </c>
      <c r="AJ30" s="561">
        <f>+AG27</f>
        <v>0</v>
      </c>
    </row>
    <row r="31" spans="2:36" s="116" customFormat="1" ht="20.100000000000001" hidden="1" customHeight="1">
      <c r="B31" s="549" t="s">
        <v>138</v>
      </c>
      <c r="C31" s="562">
        <v>44227</v>
      </c>
      <c r="D31" s="549" t="s">
        <v>1195</v>
      </c>
      <c r="E31" s="555">
        <f>+'retiros o dividendos ejercicio'!D5</f>
        <v>0</v>
      </c>
      <c r="F31" s="554"/>
      <c r="G31" s="554"/>
      <c r="H31" s="548">
        <f t="shared" si="7"/>
        <v>0</v>
      </c>
      <c r="I31" s="555">
        <f t="shared" si="8"/>
        <v>0</v>
      </c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5">
        <f t="shared" ref="V31:V93" si="9">+I31*$X$12</f>
        <v>0</v>
      </c>
      <c r="W31" s="555"/>
      <c r="X31" s="555"/>
      <c r="Y31" s="555"/>
      <c r="Z31" s="555"/>
      <c r="AA31" s="555"/>
      <c r="AB31" s="555"/>
      <c r="AC31" s="555"/>
      <c r="AD31" s="555"/>
      <c r="AE31" s="555"/>
      <c r="AF31" s="555"/>
      <c r="AG31" s="555"/>
      <c r="AH31" s="540"/>
      <c r="AI31" s="561" t="s">
        <v>282</v>
      </c>
      <c r="AJ31" s="565" t="e">
        <f>+AJ29/AJ30</f>
        <v>#DIV/0!</v>
      </c>
    </row>
    <row r="32" spans="2:36" s="116" customFormat="1" ht="20.100000000000001" hidden="1" customHeight="1">
      <c r="B32" s="549" t="s">
        <v>138</v>
      </c>
      <c r="C32" s="562">
        <f t="shared" ref="C32" si="10">+C31</f>
        <v>44227</v>
      </c>
      <c r="D32" s="549" t="s">
        <v>288</v>
      </c>
      <c r="E32" s="555">
        <f>+'retiros o dividendos ejercicio'!E5</f>
        <v>0</v>
      </c>
      <c r="F32" s="554"/>
      <c r="G32" s="554"/>
      <c r="H32" s="548">
        <f t="shared" si="7"/>
        <v>0</v>
      </c>
      <c r="I32" s="555">
        <f t="shared" si="8"/>
        <v>0</v>
      </c>
      <c r="J32" s="555"/>
      <c r="K32" s="555"/>
      <c r="L32" s="555"/>
      <c r="M32" s="555"/>
      <c r="N32" s="555"/>
      <c r="O32" s="555"/>
      <c r="P32" s="555"/>
      <c r="Q32" s="555"/>
      <c r="R32" s="555"/>
      <c r="S32" s="555"/>
      <c r="T32" s="555"/>
      <c r="U32" s="555"/>
      <c r="V32" s="555">
        <f t="shared" si="9"/>
        <v>0</v>
      </c>
      <c r="W32" s="555"/>
      <c r="X32" s="555"/>
      <c r="Y32" s="555"/>
      <c r="Z32" s="555"/>
      <c r="AA32" s="555"/>
      <c r="AB32" s="555"/>
      <c r="AC32" s="555"/>
      <c r="AD32" s="555"/>
      <c r="AE32" s="555"/>
      <c r="AF32" s="555"/>
      <c r="AG32" s="555"/>
      <c r="AH32" s="540"/>
      <c r="AI32" s="536"/>
      <c r="AJ32" s="536"/>
    </row>
    <row r="33" spans="2:36" s="116" customFormat="1" ht="20.100000000000001" hidden="1" customHeight="1">
      <c r="B33" s="549" t="s">
        <v>138</v>
      </c>
      <c r="C33" s="562">
        <v>44227</v>
      </c>
      <c r="D33" s="549" t="s">
        <v>289</v>
      </c>
      <c r="E33" s="555">
        <f>+'retiros o dividendos ejercicio'!F5</f>
        <v>0</v>
      </c>
      <c r="F33" s="554"/>
      <c r="G33" s="554"/>
      <c r="H33" s="548">
        <f t="shared" si="7"/>
        <v>0</v>
      </c>
      <c r="I33" s="555">
        <f t="shared" si="8"/>
        <v>0</v>
      </c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5">
        <f t="shared" si="9"/>
        <v>0</v>
      </c>
      <c r="W33" s="555"/>
      <c r="X33" s="555"/>
      <c r="Y33" s="555"/>
      <c r="Z33" s="555"/>
      <c r="AA33" s="555"/>
      <c r="AB33" s="555"/>
      <c r="AC33" s="555"/>
      <c r="AD33" s="555"/>
      <c r="AE33" s="555"/>
      <c r="AF33" s="555"/>
      <c r="AG33" s="555"/>
      <c r="AH33" s="540"/>
      <c r="AI33" s="536"/>
      <c r="AJ33" s="536"/>
    </row>
    <row r="34" spans="2:36" s="116" customFormat="1" ht="20.100000000000001" hidden="1" customHeight="1">
      <c r="B34" s="549" t="s">
        <v>138</v>
      </c>
      <c r="C34" s="562">
        <f t="shared" ref="C34" si="11">+C33</f>
        <v>44227</v>
      </c>
      <c r="D34" s="549" t="s">
        <v>290</v>
      </c>
      <c r="E34" s="555">
        <f>+'retiros o dividendos ejercicio'!G5</f>
        <v>0</v>
      </c>
      <c r="F34" s="554"/>
      <c r="G34" s="554"/>
      <c r="H34" s="548">
        <f t="shared" si="7"/>
        <v>0</v>
      </c>
      <c r="I34" s="555">
        <f t="shared" si="8"/>
        <v>0</v>
      </c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U34" s="555"/>
      <c r="V34" s="555">
        <f t="shared" si="9"/>
        <v>0</v>
      </c>
      <c r="W34" s="555"/>
      <c r="X34" s="555"/>
      <c r="Y34" s="555"/>
      <c r="Z34" s="555"/>
      <c r="AA34" s="555"/>
      <c r="AB34" s="555"/>
      <c r="AC34" s="555"/>
      <c r="AD34" s="555"/>
      <c r="AE34" s="555"/>
      <c r="AF34" s="555"/>
      <c r="AG34" s="555"/>
      <c r="AH34" s="540"/>
      <c r="AI34" s="536"/>
      <c r="AJ34" s="536"/>
    </row>
    <row r="35" spans="2:36" s="116" customFormat="1" ht="20.100000000000001" hidden="1" customHeight="1">
      <c r="B35" s="549" t="s">
        <v>139</v>
      </c>
      <c r="C35" s="562">
        <v>44255</v>
      </c>
      <c r="D35" s="549" t="s">
        <v>285</v>
      </c>
      <c r="E35" s="555">
        <f>+'retiros o dividendos ejercicio'!B6</f>
        <v>0</v>
      </c>
      <c r="F35" s="554"/>
      <c r="G35" s="554"/>
      <c r="H35" s="548">
        <f t="shared" si="7"/>
        <v>0</v>
      </c>
      <c r="I35" s="555">
        <f t="shared" si="8"/>
        <v>0</v>
      </c>
      <c r="J35" s="555"/>
      <c r="K35" s="555"/>
      <c r="L35" s="555"/>
      <c r="M35" s="555"/>
      <c r="N35" s="555"/>
      <c r="O35" s="555"/>
      <c r="P35" s="555"/>
      <c r="Q35" s="555"/>
      <c r="R35" s="555"/>
      <c r="S35" s="555"/>
      <c r="T35" s="555"/>
      <c r="U35" s="555"/>
      <c r="V35" s="555">
        <f t="shared" si="9"/>
        <v>0</v>
      </c>
      <c r="W35" s="555"/>
      <c r="X35" s="555"/>
      <c r="Y35" s="555"/>
      <c r="Z35" s="555"/>
      <c r="AA35" s="555"/>
      <c r="AB35" s="555"/>
      <c r="AC35" s="555"/>
      <c r="AD35" s="555"/>
      <c r="AE35" s="555"/>
      <c r="AF35" s="555"/>
      <c r="AG35" s="555"/>
      <c r="AH35" s="540"/>
      <c r="AI35" s="536"/>
      <c r="AJ35" s="536"/>
    </row>
    <row r="36" spans="2:36" s="116" customFormat="1" ht="20.100000000000001" hidden="1" customHeight="1">
      <c r="B36" s="549" t="s">
        <v>139</v>
      </c>
      <c r="C36" s="562">
        <v>44255</v>
      </c>
      <c r="D36" s="549" t="s">
        <v>286</v>
      </c>
      <c r="E36" s="555">
        <f>+'retiros o dividendos ejercicio'!C6</f>
        <v>0</v>
      </c>
      <c r="F36" s="554"/>
      <c r="G36" s="554"/>
      <c r="H36" s="548">
        <f t="shared" si="7"/>
        <v>0</v>
      </c>
      <c r="I36" s="555">
        <f t="shared" si="8"/>
        <v>0</v>
      </c>
      <c r="J36" s="55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  <c r="V36" s="555">
        <f t="shared" si="9"/>
        <v>0</v>
      </c>
      <c r="W36" s="555"/>
      <c r="X36" s="555"/>
      <c r="Y36" s="555"/>
      <c r="Z36" s="555"/>
      <c r="AA36" s="555"/>
      <c r="AB36" s="555"/>
      <c r="AC36" s="555"/>
      <c r="AD36" s="555"/>
      <c r="AE36" s="555"/>
      <c r="AF36" s="555"/>
      <c r="AG36" s="555"/>
      <c r="AH36" s="540"/>
      <c r="AI36" s="536"/>
      <c r="AJ36" s="536"/>
    </row>
    <row r="37" spans="2:36" s="116" customFormat="1" ht="20.100000000000001" hidden="1" customHeight="1">
      <c r="B37" s="549" t="s">
        <v>139</v>
      </c>
      <c r="C37" s="562">
        <v>44255</v>
      </c>
      <c r="D37" s="549" t="s">
        <v>287</v>
      </c>
      <c r="E37" s="555">
        <f>+'retiros o dividendos ejercicio'!D6</f>
        <v>0</v>
      </c>
      <c r="F37" s="554"/>
      <c r="G37" s="554"/>
      <c r="H37" s="548">
        <f t="shared" si="7"/>
        <v>0</v>
      </c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>
        <f t="shared" si="9"/>
        <v>0</v>
      </c>
      <c r="W37" s="555"/>
      <c r="X37" s="555"/>
      <c r="Y37" s="555"/>
      <c r="Z37" s="555"/>
      <c r="AA37" s="555"/>
      <c r="AB37" s="555"/>
      <c r="AC37" s="555"/>
      <c r="AD37" s="555"/>
      <c r="AE37" s="555"/>
      <c r="AF37" s="555"/>
      <c r="AG37" s="555"/>
      <c r="AH37" s="540"/>
      <c r="AI37" s="536"/>
      <c r="AJ37" s="536"/>
    </row>
    <row r="38" spans="2:36" s="116" customFormat="1" ht="20.100000000000001" hidden="1" customHeight="1">
      <c r="B38" s="549" t="s">
        <v>139</v>
      </c>
      <c r="C38" s="562">
        <v>44255</v>
      </c>
      <c r="D38" s="549" t="s">
        <v>288</v>
      </c>
      <c r="E38" s="555">
        <f>+'retiros o dividendos ejercicio'!E6</f>
        <v>0</v>
      </c>
      <c r="F38" s="554"/>
      <c r="G38" s="554"/>
      <c r="H38" s="548">
        <f t="shared" si="7"/>
        <v>0</v>
      </c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>
        <f t="shared" si="9"/>
        <v>0</v>
      </c>
      <c r="W38" s="555"/>
      <c r="X38" s="555"/>
      <c r="Y38" s="555"/>
      <c r="Z38" s="555"/>
      <c r="AA38" s="555"/>
      <c r="AB38" s="555"/>
      <c r="AC38" s="555"/>
      <c r="AD38" s="555"/>
      <c r="AE38" s="555"/>
      <c r="AF38" s="555"/>
      <c r="AG38" s="555"/>
      <c r="AH38" s="540"/>
      <c r="AI38" s="536"/>
      <c r="AJ38" s="536"/>
    </row>
    <row r="39" spans="2:36" s="116" customFormat="1" ht="20.100000000000001" hidden="1" customHeight="1">
      <c r="B39" s="549" t="s">
        <v>139</v>
      </c>
      <c r="C39" s="562">
        <v>44255</v>
      </c>
      <c r="D39" s="549" t="s">
        <v>289</v>
      </c>
      <c r="E39" s="555">
        <f>+'retiros o dividendos ejercicio'!F6</f>
        <v>0</v>
      </c>
      <c r="F39" s="554"/>
      <c r="G39" s="554"/>
      <c r="H39" s="548">
        <f t="shared" si="7"/>
        <v>0</v>
      </c>
      <c r="I39" s="555"/>
      <c r="J39" s="555"/>
      <c r="K39" s="555"/>
      <c r="L39" s="555"/>
      <c r="M39" s="555"/>
      <c r="N39" s="555"/>
      <c r="O39" s="555"/>
      <c r="P39" s="555"/>
      <c r="Q39" s="555"/>
      <c r="R39" s="555"/>
      <c r="S39" s="555"/>
      <c r="T39" s="555"/>
      <c r="U39" s="555"/>
      <c r="V39" s="555">
        <f t="shared" si="9"/>
        <v>0</v>
      </c>
      <c r="W39" s="555"/>
      <c r="X39" s="555"/>
      <c r="Y39" s="555"/>
      <c r="Z39" s="555"/>
      <c r="AA39" s="555"/>
      <c r="AB39" s="555"/>
      <c r="AC39" s="555"/>
      <c r="AD39" s="555"/>
      <c r="AE39" s="555"/>
      <c r="AF39" s="555"/>
      <c r="AG39" s="555"/>
      <c r="AH39" s="540"/>
      <c r="AI39" s="536"/>
      <c r="AJ39" s="536"/>
    </row>
    <row r="40" spans="2:36" s="116" customFormat="1" ht="20.100000000000001" hidden="1" customHeight="1">
      <c r="B40" s="549" t="s">
        <v>139</v>
      </c>
      <c r="C40" s="562">
        <v>44255</v>
      </c>
      <c r="D40" s="549" t="s">
        <v>290</v>
      </c>
      <c r="E40" s="555">
        <f>+'retiros o dividendos ejercicio'!G6</f>
        <v>0</v>
      </c>
      <c r="F40" s="554"/>
      <c r="G40" s="554"/>
      <c r="H40" s="548">
        <f t="shared" si="7"/>
        <v>0</v>
      </c>
      <c r="I40" s="555"/>
      <c r="J40" s="555"/>
      <c r="K40" s="555"/>
      <c r="L40" s="555"/>
      <c r="M40" s="555"/>
      <c r="N40" s="555"/>
      <c r="O40" s="555"/>
      <c r="P40" s="555"/>
      <c r="Q40" s="555"/>
      <c r="R40" s="555"/>
      <c r="S40" s="555"/>
      <c r="T40" s="555"/>
      <c r="U40" s="555"/>
      <c r="V40" s="555">
        <f t="shared" si="9"/>
        <v>0</v>
      </c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55"/>
      <c r="AH40" s="540"/>
      <c r="AI40" s="536"/>
      <c r="AJ40" s="536"/>
    </row>
    <row r="41" spans="2:36" s="116" customFormat="1" ht="20.100000000000001" hidden="1" customHeight="1">
      <c r="B41" s="549" t="s">
        <v>140</v>
      </c>
      <c r="C41" s="562">
        <v>44286</v>
      </c>
      <c r="D41" s="549" t="s">
        <v>475</v>
      </c>
      <c r="E41" s="555">
        <f>+'retiros o dividendos ejercicio'!B7</f>
        <v>0</v>
      </c>
      <c r="F41" s="554"/>
      <c r="G41" s="554"/>
      <c r="H41" s="548">
        <f t="shared" si="7"/>
        <v>0</v>
      </c>
      <c r="I41" s="555">
        <f>-E41</f>
        <v>0</v>
      </c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  <c r="V41" s="555">
        <f t="shared" si="9"/>
        <v>0</v>
      </c>
      <c r="W41" s="555"/>
      <c r="X41" s="555"/>
      <c r="Y41" s="555"/>
      <c r="Z41" s="555"/>
      <c r="AA41" s="555"/>
      <c r="AB41" s="555"/>
      <c r="AC41" s="555"/>
      <c r="AD41" s="555"/>
      <c r="AE41" s="555"/>
      <c r="AF41" s="555"/>
      <c r="AG41" s="555"/>
      <c r="AH41" s="540"/>
      <c r="AI41" s="536"/>
      <c r="AJ41" s="536"/>
    </row>
    <row r="42" spans="2:36" s="116" customFormat="1" ht="20.100000000000001" hidden="1" customHeight="1">
      <c r="B42" s="549" t="s">
        <v>140</v>
      </c>
      <c r="C42" s="562">
        <v>44286</v>
      </c>
      <c r="D42" s="549" t="s">
        <v>476</v>
      </c>
      <c r="E42" s="555">
        <f>+'retiros o dividendos ejercicio'!C7</f>
        <v>0</v>
      </c>
      <c r="F42" s="554"/>
      <c r="G42" s="554"/>
      <c r="H42" s="548">
        <f t="shared" si="7"/>
        <v>0</v>
      </c>
      <c r="I42" s="555">
        <f>-E42-K42</f>
        <v>0</v>
      </c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5">
        <f t="shared" si="9"/>
        <v>0</v>
      </c>
      <c r="W42" s="555"/>
      <c r="X42" s="555"/>
      <c r="Y42" s="555"/>
      <c r="Z42" s="555"/>
      <c r="AA42" s="555"/>
      <c r="AB42" s="555"/>
      <c r="AC42" s="555"/>
      <c r="AD42" s="555"/>
      <c r="AE42" s="555"/>
      <c r="AF42" s="555"/>
      <c r="AG42" s="555"/>
      <c r="AH42" s="540"/>
      <c r="AI42" s="536"/>
      <c r="AJ42" s="536"/>
    </row>
    <row r="43" spans="2:36" s="116" customFormat="1" ht="20.100000000000001" hidden="1" customHeight="1">
      <c r="B43" s="549" t="s">
        <v>140</v>
      </c>
      <c r="C43" s="562">
        <v>44286</v>
      </c>
      <c r="D43" s="549" t="s">
        <v>287</v>
      </c>
      <c r="E43" s="555">
        <f>+'retiros o dividendos ejercicio'!D7</f>
        <v>0</v>
      </c>
      <c r="F43" s="554"/>
      <c r="G43" s="554"/>
      <c r="H43" s="548">
        <f t="shared" si="7"/>
        <v>0</v>
      </c>
      <c r="I43" s="555">
        <f t="shared" ref="I43:I96" si="12">-E43</f>
        <v>0</v>
      </c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5">
        <f t="shared" si="9"/>
        <v>0</v>
      </c>
      <c r="W43" s="555"/>
      <c r="X43" s="555"/>
      <c r="Y43" s="555"/>
      <c r="Z43" s="555"/>
      <c r="AA43" s="555"/>
      <c r="AB43" s="555"/>
      <c r="AC43" s="555"/>
      <c r="AD43" s="555"/>
      <c r="AE43" s="555"/>
      <c r="AF43" s="555"/>
      <c r="AG43" s="555"/>
      <c r="AH43" s="540"/>
      <c r="AI43" s="536"/>
      <c r="AJ43" s="536"/>
    </row>
    <row r="44" spans="2:36" s="116" customFormat="1" ht="20.100000000000001" hidden="1" customHeight="1">
      <c r="B44" s="549" t="s">
        <v>140</v>
      </c>
      <c r="C44" s="562">
        <v>44286</v>
      </c>
      <c r="D44" s="549" t="s">
        <v>288</v>
      </c>
      <c r="E44" s="555">
        <f>+'retiros o dividendos ejercicio'!E7</f>
        <v>0</v>
      </c>
      <c r="F44" s="554"/>
      <c r="G44" s="554"/>
      <c r="H44" s="548">
        <f t="shared" si="7"/>
        <v>0</v>
      </c>
      <c r="I44" s="555">
        <f t="shared" si="12"/>
        <v>0</v>
      </c>
      <c r="J44" s="555"/>
      <c r="K44" s="555"/>
      <c r="L44" s="555"/>
      <c r="M44" s="555"/>
      <c r="N44" s="555"/>
      <c r="O44" s="555"/>
      <c r="P44" s="555"/>
      <c r="Q44" s="555"/>
      <c r="R44" s="555"/>
      <c r="S44" s="555"/>
      <c r="T44" s="555"/>
      <c r="U44" s="555"/>
      <c r="V44" s="555">
        <f t="shared" si="9"/>
        <v>0</v>
      </c>
      <c r="W44" s="555"/>
      <c r="X44" s="555"/>
      <c r="Y44" s="555"/>
      <c r="Z44" s="555"/>
      <c r="AA44" s="555"/>
      <c r="AB44" s="555"/>
      <c r="AC44" s="555"/>
      <c r="AD44" s="555"/>
      <c r="AE44" s="555"/>
      <c r="AF44" s="555"/>
      <c r="AG44" s="555"/>
      <c r="AH44" s="540"/>
      <c r="AI44" s="536"/>
      <c r="AJ44" s="536"/>
    </row>
    <row r="45" spans="2:36" s="116" customFormat="1" ht="20.100000000000001" hidden="1" customHeight="1">
      <c r="B45" s="549" t="s">
        <v>140</v>
      </c>
      <c r="C45" s="562">
        <v>44286</v>
      </c>
      <c r="D45" s="549" t="s">
        <v>289</v>
      </c>
      <c r="E45" s="555">
        <f>+'retiros o dividendos ejercicio'!F7</f>
        <v>0</v>
      </c>
      <c r="F45" s="554"/>
      <c r="G45" s="554"/>
      <c r="H45" s="548">
        <f t="shared" si="7"/>
        <v>0</v>
      </c>
      <c r="I45" s="555">
        <f t="shared" si="12"/>
        <v>0</v>
      </c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  <c r="V45" s="555">
        <f t="shared" si="9"/>
        <v>0</v>
      </c>
      <c r="W45" s="555"/>
      <c r="X45" s="555"/>
      <c r="Y45" s="555"/>
      <c r="Z45" s="555"/>
      <c r="AA45" s="555"/>
      <c r="AB45" s="555"/>
      <c r="AC45" s="555"/>
      <c r="AD45" s="555"/>
      <c r="AE45" s="555"/>
      <c r="AF45" s="555"/>
      <c r="AG45" s="555"/>
      <c r="AH45" s="540"/>
      <c r="AI45" s="536"/>
      <c r="AJ45" s="536"/>
    </row>
    <row r="46" spans="2:36" s="116" customFormat="1" ht="20.100000000000001" hidden="1" customHeight="1">
      <c r="B46" s="549" t="s">
        <v>140</v>
      </c>
      <c r="C46" s="562">
        <v>44286</v>
      </c>
      <c r="D46" s="549" t="s">
        <v>290</v>
      </c>
      <c r="E46" s="555">
        <f>+'retiros o dividendos ejercicio'!G7</f>
        <v>0</v>
      </c>
      <c r="F46" s="554"/>
      <c r="G46" s="554"/>
      <c r="H46" s="548">
        <f t="shared" si="7"/>
        <v>0</v>
      </c>
      <c r="I46" s="555">
        <f t="shared" si="12"/>
        <v>0</v>
      </c>
      <c r="J46" s="555"/>
      <c r="K46" s="555"/>
      <c r="L46" s="555"/>
      <c r="M46" s="555"/>
      <c r="N46" s="555"/>
      <c r="O46" s="555"/>
      <c r="P46" s="555"/>
      <c r="Q46" s="555"/>
      <c r="R46" s="555"/>
      <c r="S46" s="555"/>
      <c r="T46" s="555"/>
      <c r="U46" s="555"/>
      <c r="V46" s="555">
        <f t="shared" si="9"/>
        <v>0</v>
      </c>
      <c r="W46" s="555"/>
      <c r="X46" s="555"/>
      <c r="Y46" s="555"/>
      <c r="Z46" s="555"/>
      <c r="AA46" s="555"/>
      <c r="AB46" s="555"/>
      <c r="AC46" s="555"/>
      <c r="AD46" s="555"/>
      <c r="AE46" s="555"/>
      <c r="AF46" s="555"/>
      <c r="AG46" s="555"/>
      <c r="AH46" s="540"/>
      <c r="AI46" s="536"/>
      <c r="AJ46" s="536"/>
    </row>
    <row r="47" spans="2:36" s="116" customFormat="1" ht="20.100000000000001" hidden="1" customHeight="1">
      <c r="B47" s="549" t="s">
        <v>141</v>
      </c>
      <c r="C47" s="562">
        <v>44316</v>
      </c>
      <c r="D47" s="549" t="s">
        <v>285</v>
      </c>
      <c r="E47" s="555">
        <f>+'retiros o dividendos ejercicio'!B8</f>
        <v>0</v>
      </c>
      <c r="F47" s="555"/>
      <c r="G47" s="555">
        <f>+E47+F47</f>
        <v>0</v>
      </c>
      <c r="H47" s="548">
        <f t="shared" si="7"/>
        <v>0</v>
      </c>
      <c r="I47" s="555">
        <f t="shared" si="12"/>
        <v>0</v>
      </c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5">
        <f t="shared" si="9"/>
        <v>0</v>
      </c>
      <c r="W47" s="555"/>
      <c r="X47" s="555"/>
      <c r="Y47" s="555"/>
      <c r="Z47" s="555"/>
      <c r="AA47" s="555"/>
      <c r="AB47" s="555"/>
      <c r="AC47" s="555"/>
      <c r="AD47" s="555"/>
      <c r="AE47" s="555"/>
      <c r="AF47" s="555"/>
      <c r="AG47" s="555"/>
      <c r="AH47" s="540"/>
      <c r="AI47" s="536"/>
      <c r="AJ47" s="536"/>
    </row>
    <row r="48" spans="2:36" s="116" customFormat="1" ht="20.100000000000001" hidden="1" customHeight="1">
      <c r="B48" s="549" t="s">
        <v>141</v>
      </c>
      <c r="C48" s="562">
        <v>44316</v>
      </c>
      <c r="D48" s="549" t="s">
        <v>286</v>
      </c>
      <c r="E48" s="555">
        <f>+'retiros o dividendos ejercicio'!C8</f>
        <v>0</v>
      </c>
      <c r="F48" s="554"/>
      <c r="G48" s="554"/>
      <c r="H48" s="548">
        <f t="shared" si="7"/>
        <v>0</v>
      </c>
      <c r="I48" s="555">
        <f t="shared" si="12"/>
        <v>0</v>
      </c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>
        <f t="shared" si="9"/>
        <v>0</v>
      </c>
      <c r="W48" s="555"/>
      <c r="X48" s="555"/>
      <c r="Y48" s="555"/>
      <c r="Z48" s="555"/>
      <c r="AA48" s="555"/>
      <c r="AB48" s="555"/>
      <c r="AC48" s="555"/>
      <c r="AD48" s="555"/>
      <c r="AE48" s="555"/>
      <c r="AF48" s="555"/>
      <c r="AG48" s="555"/>
      <c r="AH48" s="540"/>
      <c r="AI48" s="536"/>
      <c r="AJ48" s="536"/>
    </row>
    <row r="49" spans="2:36" s="116" customFormat="1" ht="20.100000000000001" hidden="1" customHeight="1">
      <c r="B49" s="549" t="s">
        <v>141</v>
      </c>
      <c r="C49" s="562">
        <v>44316</v>
      </c>
      <c r="D49" s="549" t="s">
        <v>287</v>
      </c>
      <c r="E49" s="555">
        <f>+'retiros o dividendos ejercicio'!D8</f>
        <v>0</v>
      </c>
      <c r="F49" s="554"/>
      <c r="G49" s="554"/>
      <c r="H49" s="548">
        <f t="shared" si="7"/>
        <v>0</v>
      </c>
      <c r="I49" s="555">
        <f t="shared" si="12"/>
        <v>0</v>
      </c>
      <c r="J49" s="555"/>
      <c r="K49" s="555"/>
      <c r="L49" s="555"/>
      <c r="M49" s="555"/>
      <c r="N49" s="555"/>
      <c r="O49" s="555"/>
      <c r="P49" s="555"/>
      <c r="Q49" s="555"/>
      <c r="R49" s="555"/>
      <c r="S49" s="555"/>
      <c r="T49" s="555"/>
      <c r="U49" s="555"/>
      <c r="V49" s="555">
        <f t="shared" si="9"/>
        <v>0</v>
      </c>
      <c r="W49" s="555"/>
      <c r="X49" s="555"/>
      <c r="Y49" s="555"/>
      <c r="Z49" s="555"/>
      <c r="AA49" s="555"/>
      <c r="AB49" s="555"/>
      <c r="AC49" s="555"/>
      <c r="AD49" s="555"/>
      <c r="AE49" s="555"/>
      <c r="AF49" s="555"/>
      <c r="AG49" s="555"/>
      <c r="AH49" s="540"/>
      <c r="AI49" s="536"/>
      <c r="AJ49" s="536"/>
    </row>
    <row r="50" spans="2:36" s="116" customFormat="1" ht="20.100000000000001" hidden="1" customHeight="1">
      <c r="B50" s="549" t="s">
        <v>141</v>
      </c>
      <c r="C50" s="562">
        <v>44316</v>
      </c>
      <c r="D50" s="549" t="s">
        <v>288</v>
      </c>
      <c r="E50" s="555">
        <f>+'retiros o dividendos ejercicio'!E8</f>
        <v>0</v>
      </c>
      <c r="F50" s="554"/>
      <c r="G50" s="554"/>
      <c r="H50" s="548">
        <f t="shared" si="7"/>
        <v>0</v>
      </c>
      <c r="I50" s="555">
        <f t="shared" si="12"/>
        <v>0</v>
      </c>
      <c r="J50" s="555"/>
      <c r="K50" s="555"/>
      <c r="L50" s="555"/>
      <c r="M50" s="555"/>
      <c r="N50" s="555"/>
      <c r="O50" s="555"/>
      <c r="P50" s="555"/>
      <c r="Q50" s="555"/>
      <c r="R50" s="555"/>
      <c r="S50" s="555"/>
      <c r="T50" s="555"/>
      <c r="U50" s="555"/>
      <c r="V50" s="555">
        <f t="shared" si="9"/>
        <v>0</v>
      </c>
      <c r="W50" s="555"/>
      <c r="X50" s="555"/>
      <c r="Y50" s="555"/>
      <c r="Z50" s="555"/>
      <c r="AA50" s="555"/>
      <c r="AB50" s="555"/>
      <c r="AC50" s="555"/>
      <c r="AD50" s="555"/>
      <c r="AE50" s="555"/>
      <c r="AF50" s="555"/>
      <c r="AG50" s="555"/>
      <c r="AH50" s="540"/>
      <c r="AI50" s="536"/>
      <c r="AJ50" s="536"/>
    </row>
    <row r="51" spans="2:36" s="546" customFormat="1" ht="20.100000000000001" hidden="1" customHeight="1">
      <c r="B51" s="549" t="s">
        <v>141</v>
      </c>
      <c r="C51" s="562">
        <v>44316</v>
      </c>
      <c r="D51" s="549" t="s">
        <v>289</v>
      </c>
      <c r="E51" s="555">
        <f>+'retiros o dividendos ejercicio'!F8</f>
        <v>0</v>
      </c>
      <c r="F51" s="554"/>
      <c r="G51" s="554"/>
      <c r="H51" s="548">
        <f t="shared" si="7"/>
        <v>0</v>
      </c>
      <c r="I51" s="555">
        <f t="shared" si="12"/>
        <v>0</v>
      </c>
      <c r="J51" s="564"/>
      <c r="K51" s="564"/>
      <c r="L51" s="564"/>
      <c r="M51" s="564"/>
      <c r="N51" s="555"/>
      <c r="O51" s="564"/>
      <c r="P51" s="564"/>
      <c r="Q51" s="564"/>
      <c r="R51" s="564"/>
      <c r="S51" s="564"/>
      <c r="T51" s="564"/>
      <c r="U51" s="564"/>
      <c r="V51" s="555">
        <f t="shared" si="9"/>
        <v>0</v>
      </c>
      <c r="W51" s="555"/>
      <c r="X51" s="555"/>
      <c r="Y51" s="564"/>
      <c r="Z51" s="564"/>
      <c r="AA51" s="555"/>
      <c r="AB51" s="564"/>
      <c r="AC51" s="555"/>
      <c r="AD51" s="564"/>
      <c r="AE51" s="564"/>
      <c r="AF51" s="564"/>
      <c r="AG51" s="555"/>
      <c r="AH51" s="540"/>
      <c r="AI51" s="545"/>
      <c r="AJ51" s="545"/>
    </row>
    <row r="52" spans="2:36" s="116" customFormat="1" ht="20.100000000000001" hidden="1" customHeight="1">
      <c r="B52" s="549" t="s">
        <v>141</v>
      </c>
      <c r="C52" s="562">
        <v>44316</v>
      </c>
      <c r="D52" s="549" t="s">
        <v>290</v>
      </c>
      <c r="E52" s="555">
        <f>+'retiros o dividendos ejercicio'!G8</f>
        <v>0</v>
      </c>
      <c r="F52" s="564"/>
      <c r="G52" s="564"/>
      <c r="H52" s="548">
        <f t="shared" si="7"/>
        <v>0</v>
      </c>
      <c r="I52" s="555">
        <f t="shared" si="12"/>
        <v>0</v>
      </c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555"/>
      <c r="V52" s="555">
        <f t="shared" si="9"/>
        <v>0</v>
      </c>
      <c r="W52" s="555"/>
      <c r="X52" s="555"/>
      <c r="Y52" s="555"/>
      <c r="Z52" s="555"/>
      <c r="AA52" s="555"/>
      <c r="AB52" s="555"/>
      <c r="AC52" s="555"/>
      <c r="AD52" s="555"/>
      <c r="AE52" s="555"/>
      <c r="AF52" s="555"/>
      <c r="AG52" s="555"/>
      <c r="AH52" s="540"/>
      <c r="AI52" s="536"/>
      <c r="AJ52" s="536"/>
    </row>
    <row r="53" spans="2:36" s="116" customFormat="1" ht="20.100000000000001" hidden="1" customHeight="1">
      <c r="B53" s="549" t="s">
        <v>142</v>
      </c>
      <c r="C53" s="562">
        <v>44347</v>
      </c>
      <c r="D53" s="549" t="s">
        <v>285</v>
      </c>
      <c r="E53" s="555">
        <f>+'retiros o dividendos ejercicio'!B9</f>
        <v>0</v>
      </c>
      <c r="F53" s="564"/>
      <c r="G53" s="564"/>
      <c r="H53" s="548">
        <f t="shared" si="7"/>
        <v>0</v>
      </c>
      <c r="I53" s="555">
        <f t="shared" si="12"/>
        <v>0</v>
      </c>
      <c r="J53" s="555"/>
      <c r="K53" s="555"/>
      <c r="L53" s="555"/>
      <c r="M53" s="555"/>
      <c r="N53" s="555"/>
      <c r="O53" s="555"/>
      <c r="P53" s="555"/>
      <c r="Q53" s="555"/>
      <c r="R53" s="555"/>
      <c r="S53" s="555"/>
      <c r="T53" s="555"/>
      <c r="U53" s="555"/>
      <c r="V53" s="555">
        <f t="shared" si="9"/>
        <v>0</v>
      </c>
      <c r="W53" s="555"/>
      <c r="X53" s="555"/>
      <c r="Y53" s="555"/>
      <c r="Z53" s="555"/>
      <c r="AA53" s="555"/>
      <c r="AB53" s="555"/>
      <c r="AC53" s="555"/>
      <c r="AD53" s="555"/>
      <c r="AE53" s="555"/>
      <c r="AF53" s="555"/>
      <c r="AG53" s="555"/>
      <c r="AH53" s="540"/>
      <c r="AI53" s="536"/>
      <c r="AJ53" s="536"/>
    </row>
    <row r="54" spans="2:36" s="116" customFormat="1" ht="20.100000000000001" hidden="1" customHeight="1">
      <c r="B54" s="549" t="s">
        <v>142</v>
      </c>
      <c r="C54" s="562">
        <v>44347</v>
      </c>
      <c r="D54" s="549" t="s">
        <v>286</v>
      </c>
      <c r="E54" s="555">
        <f>+'retiros o dividendos ejercicio'!C9</f>
        <v>0</v>
      </c>
      <c r="F54" s="564"/>
      <c r="G54" s="564"/>
      <c r="H54" s="548">
        <f t="shared" si="7"/>
        <v>0</v>
      </c>
      <c r="I54" s="555">
        <f t="shared" si="12"/>
        <v>0</v>
      </c>
      <c r="J54" s="555"/>
      <c r="K54" s="555"/>
      <c r="L54" s="555"/>
      <c r="M54" s="555"/>
      <c r="N54" s="555"/>
      <c r="O54" s="555"/>
      <c r="P54" s="555"/>
      <c r="Q54" s="555"/>
      <c r="R54" s="555"/>
      <c r="S54" s="555"/>
      <c r="T54" s="555"/>
      <c r="U54" s="555"/>
      <c r="V54" s="555">
        <f t="shared" si="9"/>
        <v>0</v>
      </c>
      <c r="W54" s="555"/>
      <c r="X54" s="555"/>
      <c r="Y54" s="555"/>
      <c r="Z54" s="555"/>
      <c r="AA54" s="555"/>
      <c r="AB54" s="555"/>
      <c r="AC54" s="555"/>
      <c r="AD54" s="555"/>
      <c r="AE54" s="555"/>
      <c r="AF54" s="555"/>
      <c r="AG54" s="555"/>
      <c r="AH54" s="540"/>
      <c r="AI54" s="536"/>
      <c r="AJ54" s="536"/>
    </row>
    <row r="55" spans="2:36" s="116" customFormat="1" ht="20.100000000000001" hidden="1" customHeight="1">
      <c r="B55" s="549" t="s">
        <v>142</v>
      </c>
      <c r="C55" s="562">
        <v>44347</v>
      </c>
      <c r="D55" s="549" t="s">
        <v>287</v>
      </c>
      <c r="E55" s="555">
        <f>+'retiros o dividendos ejercicio'!D9</f>
        <v>0</v>
      </c>
      <c r="F55" s="564"/>
      <c r="G55" s="564"/>
      <c r="H55" s="548">
        <f t="shared" si="7"/>
        <v>0</v>
      </c>
      <c r="I55" s="555">
        <f t="shared" si="12"/>
        <v>0</v>
      </c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5"/>
      <c r="V55" s="555">
        <f t="shared" si="9"/>
        <v>0</v>
      </c>
      <c r="W55" s="555"/>
      <c r="X55" s="555"/>
      <c r="Y55" s="555"/>
      <c r="Z55" s="555"/>
      <c r="AA55" s="555"/>
      <c r="AB55" s="555"/>
      <c r="AC55" s="555"/>
      <c r="AD55" s="555"/>
      <c r="AE55" s="555"/>
      <c r="AF55" s="555"/>
      <c r="AG55" s="555"/>
      <c r="AH55" s="540"/>
      <c r="AI55" s="536"/>
      <c r="AJ55" s="536"/>
    </row>
    <row r="56" spans="2:36" s="116" customFormat="1" ht="20.100000000000001" hidden="1" customHeight="1">
      <c r="B56" s="549" t="s">
        <v>142</v>
      </c>
      <c r="C56" s="562">
        <v>44347</v>
      </c>
      <c r="D56" s="549" t="s">
        <v>288</v>
      </c>
      <c r="E56" s="555">
        <f>+'retiros o dividendos ejercicio'!E9</f>
        <v>0</v>
      </c>
      <c r="F56" s="564"/>
      <c r="G56" s="564"/>
      <c r="H56" s="548">
        <f t="shared" si="7"/>
        <v>0</v>
      </c>
      <c r="I56" s="555">
        <f t="shared" si="12"/>
        <v>0</v>
      </c>
      <c r="J56" s="555"/>
      <c r="K56" s="555"/>
      <c r="L56" s="555"/>
      <c r="M56" s="555"/>
      <c r="N56" s="555"/>
      <c r="O56" s="555"/>
      <c r="P56" s="555"/>
      <c r="Q56" s="555"/>
      <c r="R56" s="555"/>
      <c r="S56" s="555"/>
      <c r="T56" s="555"/>
      <c r="U56" s="555"/>
      <c r="V56" s="555">
        <f t="shared" si="9"/>
        <v>0</v>
      </c>
      <c r="W56" s="555"/>
      <c r="X56" s="555"/>
      <c r="Y56" s="555"/>
      <c r="Z56" s="555"/>
      <c r="AA56" s="555"/>
      <c r="AB56" s="555"/>
      <c r="AC56" s="555"/>
      <c r="AD56" s="555"/>
      <c r="AE56" s="555"/>
      <c r="AF56" s="555"/>
      <c r="AG56" s="555"/>
      <c r="AH56" s="540"/>
      <c r="AI56" s="536"/>
      <c r="AJ56" s="536"/>
    </row>
    <row r="57" spans="2:36" s="116" customFormat="1" ht="20.100000000000001" hidden="1" customHeight="1">
      <c r="B57" s="549" t="s">
        <v>142</v>
      </c>
      <c r="C57" s="562">
        <v>44347</v>
      </c>
      <c r="D57" s="549" t="s">
        <v>289</v>
      </c>
      <c r="E57" s="555">
        <f>+'retiros o dividendos ejercicio'!F9</f>
        <v>0</v>
      </c>
      <c r="F57" s="564"/>
      <c r="G57" s="564"/>
      <c r="H57" s="548">
        <f t="shared" si="7"/>
        <v>0</v>
      </c>
      <c r="I57" s="555">
        <f t="shared" si="12"/>
        <v>0</v>
      </c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555"/>
      <c r="U57" s="555"/>
      <c r="V57" s="555">
        <f t="shared" si="9"/>
        <v>0</v>
      </c>
      <c r="W57" s="555"/>
      <c r="X57" s="555"/>
      <c r="Y57" s="555"/>
      <c r="Z57" s="555"/>
      <c r="AA57" s="555"/>
      <c r="AB57" s="555"/>
      <c r="AC57" s="555"/>
      <c r="AD57" s="555"/>
      <c r="AE57" s="555"/>
      <c r="AF57" s="555"/>
      <c r="AG57" s="555"/>
      <c r="AH57" s="540"/>
      <c r="AI57" s="536"/>
      <c r="AJ57" s="536"/>
    </row>
    <row r="58" spans="2:36" s="116" customFormat="1" ht="20.100000000000001" hidden="1" customHeight="1">
      <c r="B58" s="549" t="s">
        <v>142</v>
      </c>
      <c r="C58" s="562">
        <v>44347</v>
      </c>
      <c r="D58" s="549" t="s">
        <v>290</v>
      </c>
      <c r="E58" s="555">
        <f>+'retiros o dividendos ejercicio'!G9</f>
        <v>0</v>
      </c>
      <c r="F58" s="564"/>
      <c r="G58" s="564"/>
      <c r="H58" s="548">
        <f t="shared" si="7"/>
        <v>0</v>
      </c>
      <c r="I58" s="555">
        <f t="shared" si="12"/>
        <v>0</v>
      </c>
      <c r="J58" s="555"/>
      <c r="K58" s="555"/>
      <c r="L58" s="555"/>
      <c r="M58" s="555"/>
      <c r="N58" s="555"/>
      <c r="O58" s="555"/>
      <c r="P58" s="555"/>
      <c r="Q58" s="555"/>
      <c r="R58" s="555"/>
      <c r="S58" s="555"/>
      <c r="T58" s="555"/>
      <c r="U58" s="555"/>
      <c r="V58" s="555">
        <f t="shared" si="9"/>
        <v>0</v>
      </c>
      <c r="W58" s="555"/>
      <c r="X58" s="555"/>
      <c r="Y58" s="555"/>
      <c r="Z58" s="555"/>
      <c r="AA58" s="555"/>
      <c r="AB58" s="555"/>
      <c r="AC58" s="555"/>
      <c r="AD58" s="555"/>
      <c r="AE58" s="555"/>
      <c r="AF58" s="555"/>
      <c r="AG58" s="555"/>
      <c r="AH58" s="540"/>
      <c r="AI58" s="536"/>
      <c r="AJ58" s="536"/>
    </row>
    <row r="59" spans="2:36" s="116" customFormat="1" ht="20.100000000000001" hidden="1" customHeight="1">
      <c r="B59" s="549" t="s">
        <v>143</v>
      </c>
      <c r="C59" s="562">
        <v>44377</v>
      </c>
      <c r="D59" s="549" t="s">
        <v>285</v>
      </c>
      <c r="E59" s="555">
        <f>+'retiros o dividendos ejercicio'!B10</f>
        <v>0</v>
      </c>
      <c r="F59" s="564"/>
      <c r="G59" s="564"/>
      <c r="H59" s="548">
        <f t="shared" si="7"/>
        <v>0</v>
      </c>
      <c r="I59" s="555">
        <f t="shared" si="12"/>
        <v>0</v>
      </c>
      <c r="J59" s="555"/>
      <c r="K59" s="555"/>
      <c r="L59" s="555"/>
      <c r="M59" s="555"/>
      <c r="N59" s="555"/>
      <c r="O59" s="555"/>
      <c r="P59" s="555"/>
      <c r="Q59" s="555"/>
      <c r="R59" s="555"/>
      <c r="S59" s="555"/>
      <c r="T59" s="555"/>
      <c r="U59" s="555"/>
      <c r="V59" s="555">
        <f t="shared" si="9"/>
        <v>0</v>
      </c>
      <c r="W59" s="555"/>
      <c r="X59" s="555"/>
      <c r="Y59" s="555"/>
      <c r="Z59" s="555"/>
      <c r="AA59" s="555"/>
      <c r="AB59" s="555"/>
      <c r="AC59" s="555"/>
      <c r="AD59" s="555"/>
      <c r="AE59" s="555"/>
      <c r="AF59" s="555"/>
      <c r="AG59" s="555"/>
      <c r="AH59" s="540"/>
      <c r="AI59" s="536"/>
      <c r="AJ59" s="536"/>
    </row>
    <row r="60" spans="2:36" s="116" customFormat="1" ht="20.100000000000001" hidden="1" customHeight="1">
      <c r="B60" s="549" t="s">
        <v>143</v>
      </c>
      <c r="C60" s="562">
        <v>44377</v>
      </c>
      <c r="D60" s="549" t="s">
        <v>286</v>
      </c>
      <c r="E60" s="555">
        <f>+'retiros o dividendos ejercicio'!C10</f>
        <v>0</v>
      </c>
      <c r="F60" s="564"/>
      <c r="G60" s="564"/>
      <c r="H60" s="548">
        <f t="shared" si="7"/>
        <v>0</v>
      </c>
      <c r="I60" s="555">
        <f t="shared" si="12"/>
        <v>0</v>
      </c>
      <c r="J60" s="555"/>
      <c r="K60" s="555"/>
      <c r="L60" s="555"/>
      <c r="M60" s="555"/>
      <c r="N60" s="555"/>
      <c r="O60" s="555"/>
      <c r="P60" s="555"/>
      <c r="Q60" s="555"/>
      <c r="R60" s="555"/>
      <c r="S60" s="555"/>
      <c r="T60" s="555"/>
      <c r="U60" s="555"/>
      <c r="V60" s="555">
        <f t="shared" si="9"/>
        <v>0</v>
      </c>
      <c r="W60" s="555"/>
      <c r="X60" s="555"/>
      <c r="Y60" s="555"/>
      <c r="Z60" s="555"/>
      <c r="AA60" s="555"/>
      <c r="AB60" s="555"/>
      <c r="AC60" s="555"/>
      <c r="AD60" s="555"/>
      <c r="AE60" s="555"/>
      <c r="AF60" s="555"/>
      <c r="AG60" s="555"/>
      <c r="AH60" s="540"/>
      <c r="AI60" s="536"/>
      <c r="AJ60" s="536"/>
    </row>
    <row r="61" spans="2:36" s="116" customFormat="1" ht="20.100000000000001" hidden="1" customHeight="1">
      <c r="B61" s="549" t="s">
        <v>143</v>
      </c>
      <c r="C61" s="562">
        <v>44377</v>
      </c>
      <c r="D61" s="549" t="s">
        <v>287</v>
      </c>
      <c r="E61" s="555">
        <f>+'retiros o dividendos ejercicio'!D10</f>
        <v>0</v>
      </c>
      <c r="F61" s="564"/>
      <c r="G61" s="564"/>
      <c r="H61" s="548">
        <f t="shared" si="7"/>
        <v>0</v>
      </c>
      <c r="I61" s="555">
        <f t="shared" si="12"/>
        <v>0</v>
      </c>
      <c r="J61" s="555"/>
      <c r="K61" s="555"/>
      <c r="L61" s="555"/>
      <c r="M61" s="555"/>
      <c r="N61" s="555"/>
      <c r="O61" s="555"/>
      <c r="P61" s="555"/>
      <c r="Q61" s="555"/>
      <c r="R61" s="555"/>
      <c r="S61" s="555"/>
      <c r="T61" s="555"/>
      <c r="U61" s="555"/>
      <c r="V61" s="555">
        <f t="shared" si="9"/>
        <v>0</v>
      </c>
      <c r="W61" s="555"/>
      <c r="X61" s="555"/>
      <c r="Y61" s="555"/>
      <c r="Z61" s="555"/>
      <c r="AA61" s="555"/>
      <c r="AB61" s="555"/>
      <c r="AC61" s="555"/>
      <c r="AD61" s="555"/>
      <c r="AE61" s="555"/>
      <c r="AF61" s="555"/>
      <c r="AG61" s="555"/>
      <c r="AH61" s="540"/>
      <c r="AI61" s="536"/>
      <c r="AJ61" s="536"/>
    </row>
    <row r="62" spans="2:36" s="116" customFormat="1" ht="20.100000000000001" hidden="1" customHeight="1">
      <c r="B62" s="549" t="s">
        <v>143</v>
      </c>
      <c r="C62" s="562">
        <v>44377</v>
      </c>
      <c r="D62" s="549" t="s">
        <v>288</v>
      </c>
      <c r="E62" s="555">
        <f>+'retiros o dividendos ejercicio'!E10</f>
        <v>0</v>
      </c>
      <c r="F62" s="564"/>
      <c r="G62" s="564"/>
      <c r="H62" s="548">
        <f t="shared" si="7"/>
        <v>0</v>
      </c>
      <c r="I62" s="555">
        <f t="shared" si="12"/>
        <v>0</v>
      </c>
      <c r="J62" s="555"/>
      <c r="K62" s="555"/>
      <c r="L62" s="555"/>
      <c r="M62" s="555"/>
      <c r="N62" s="555"/>
      <c r="O62" s="555"/>
      <c r="P62" s="555"/>
      <c r="Q62" s="555"/>
      <c r="R62" s="555"/>
      <c r="S62" s="555"/>
      <c r="T62" s="555"/>
      <c r="U62" s="555"/>
      <c r="V62" s="555">
        <f t="shared" si="9"/>
        <v>0</v>
      </c>
      <c r="W62" s="555"/>
      <c r="X62" s="555"/>
      <c r="Y62" s="555"/>
      <c r="Z62" s="555"/>
      <c r="AA62" s="555"/>
      <c r="AB62" s="555"/>
      <c r="AC62" s="555"/>
      <c r="AD62" s="555"/>
      <c r="AE62" s="555"/>
      <c r="AF62" s="555"/>
      <c r="AG62" s="555"/>
      <c r="AH62" s="540"/>
      <c r="AI62" s="536"/>
      <c r="AJ62" s="536"/>
    </row>
    <row r="63" spans="2:36" s="116" customFormat="1" ht="20.100000000000001" hidden="1" customHeight="1">
      <c r="B63" s="549" t="s">
        <v>143</v>
      </c>
      <c r="C63" s="562">
        <v>44377</v>
      </c>
      <c r="D63" s="549" t="s">
        <v>289</v>
      </c>
      <c r="E63" s="555">
        <f>+'retiros o dividendos ejercicio'!F10</f>
        <v>0</v>
      </c>
      <c r="F63" s="564"/>
      <c r="G63" s="564"/>
      <c r="H63" s="548">
        <f t="shared" si="7"/>
        <v>0</v>
      </c>
      <c r="I63" s="555">
        <f t="shared" si="12"/>
        <v>0</v>
      </c>
      <c r="J63" s="555"/>
      <c r="K63" s="555"/>
      <c r="L63" s="555"/>
      <c r="M63" s="555"/>
      <c r="N63" s="555"/>
      <c r="O63" s="555"/>
      <c r="P63" s="555"/>
      <c r="Q63" s="555"/>
      <c r="R63" s="555"/>
      <c r="S63" s="555"/>
      <c r="T63" s="555"/>
      <c r="U63" s="555"/>
      <c r="V63" s="555">
        <f t="shared" si="9"/>
        <v>0</v>
      </c>
      <c r="W63" s="555"/>
      <c r="X63" s="555"/>
      <c r="Y63" s="555"/>
      <c r="Z63" s="555"/>
      <c r="AA63" s="555"/>
      <c r="AB63" s="555"/>
      <c r="AC63" s="555"/>
      <c r="AD63" s="555"/>
      <c r="AE63" s="555"/>
      <c r="AF63" s="555"/>
      <c r="AG63" s="555"/>
      <c r="AH63" s="540"/>
      <c r="AI63" s="536"/>
      <c r="AJ63" s="536"/>
    </row>
    <row r="64" spans="2:36" s="116" customFormat="1" ht="20.100000000000001" hidden="1" customHeight="1">
      <c r="B64" s="549" t="s">
        <v>143</v>
      </c>
      <c r="C64" s="562">
        <v>44377</v>
      </c>
      <c r="D64" s="549" t="s">
        <v>290</v>
      </c>
      <c r="E64" s="555">
        <f>+'retiros o dividendos ejercicio'!G10</f>
        <v>0</v>
      </c>
      <c r="F64" s="564"/>
      <c r="G64" s="564"/>
      <c r="H64" s="548">
        <f t="shared" si="7"/>
        <v>0</v>
      </c>
      <c r="I64" s="555">
        <f t="shared" si="12"/>
        <v>0</v>
      </c>
      <c r="J64" s="555"/>
      <c r="K64" s="555"/>
      <c r="L64" s="555"/>
      <c r="M64" s="555"/>
      <c r="N64" s="555"/>
      <c r="O64" s="555"/>
      <c r="P64" s="555"/>
      <c r="Q64" s="555"/>
      <c r="R64" s="555"/>
      <c r="S64" s="555"/>
      <c r="T64" s="555"/>
      <c r="U64" s="555"/>
      <c r="V64" s="555">
        <f t="shared" si="9"/>
        <v>0</v>
      </c>
      <c r="W64" s="555"/>
      <c r="X64" s="555"/>
      <c r="Y64" s="555"/>
      <c r="Z64" s="555"/>
      <c r="AA64" s="555"/>
      <c r="AB64" s="555"/>
      <c r="AC64" s="555"/>
      <c r="AD64" s="555"/>
      <c r="AE64" s="555"/>
      <c r="AF64" s="555"/>
      <c r="AG64" s="555"/>
      <c r="AH64" s="540"/>
      <c r="AI64" s="536"/>
      <c r="AJ64" s="536"/>
    </row>
    <row r="65" spans="2:36" s="116" customFormat="1" ht="20.100000000000001" hidden="1" customHeight="1">
      <c r="B65" s="549" t="s">
        <v>144</v>
      </c>
      <c r="C65" s="562">
        <v>44408</v>
      </c>
      <c r="D65" s="549" t="s">
        <v>285</v>
      </c>
      <c r="E65" s="555">
        <f>+'retiros o dividendos ejercicio'!B11</f>
        <v>0</v>
      </c>
      <c r="F65" s="564"/>
      <c r="G65" s="564"/>
      <c r="H65" s="548">
        <f t="shared" si="7"/>
        <v>0</v>
      </c>
      <c r="I65" s="555">
        <f t="shared" si="12"/>
        <v>0</v>
      </c>
      <c r="J65" s="555"/>
      <c r="K65" s="555"/>
      <c r="L65" s="555"/>
      <c r="M65" s="555"/>
      <c r="N65" s="555"/>
      <c r="O65" s="555"/>
      <c r="P65" s="555"/>
      <c r="Q65" s="555"/>
      <c r="R65" s="555"/>
      <c r="S65" s="555"/>
      <c r="T65" s="555"/>
      <c r="U65" s="555"/>
      <c r="V65" s="555">
        <f t="shared" si="9"/>
        <v>0</v>
      </c>
      <c r="W65" s="555"/>
      <c r="X65" s="555"/>
      <c r="Y65" s="555"/>
      <c r="Z65" s="555"/>
      <c r="AA65" s="555"/>
      <c r="AB65" s="555"/>
      <c r="AC65" s="555"/>
      <c r="AD65" s="555"/>
      <c r="AE65" s="555"/>
      <c r="AF65" s="555"/>
      <c r="AG65" s="555"/>
      <c r="AH65" s="540"/>
      <c r="AI65" s="536"/>
      <c r="AJ65" s="536"/>
    </row>
    <row r="66" spans="2:36" s="116" customFormat="1" ht="20.100000000000001" hidden="1" customHeight="1">
      <c r="B66" s="549" t="s">
        <v>144</v>
      </c>
      <c r="C66" s="562">
        <v>44408</v>
      </c>
      <c r="D66" s="549" t="s">
        <v>286</v>
      </c>
      <c r="E66" s="555">
        <f>+'retiros o dividendos ejercicio'!C11</f>
        <v>0</v>
      </c>
      <c r="F66" s="564"/>
      <c r="G66" s="564"/>
      <c r="H66" s="548">
        <f t="shared" si="7"/>
        <v>0</v>
      </c>
      <c r="I66" s="555">
        <f t="shared" si="12"/>
        <v>0</v>
      </c>
      <c r="J66" s="555"/>
      <c r="K66" s="555"/>
      <c r="L66" s="555"/>
      <c r="M66" s="555"/>
      <c r="N66" s="555"/>
      <c r="O66" s="555"/>
      <c r="P66" s="555"/>
      <c r="Q66" s="555"/>
      <c r="R66" s="555"/>
      <c r="S66" s="555"/>
      <c r="T66" s="555"/>
      <c r="U66" s="555"/>
      <c r="V66" s="555">
        <f t="shared" si="9"/>
        <v>0</v>
      </c>
      <c r="W66" s="555"/>
      <c r="X66" s="555"/>
      <c r="Y66" s="555"/>
      <c r="Z66" s="555"/>
      <c r="AA66" s="555"/>
      <c r="AB66" s="555"/>
      <c r="AC66" s="555"/>
      <c r="AD66" s="555"/>
      <c r="AE66" s="555"/>
      <c r="AF66" s="555"/>
      <c r="AG66" s="555"/>
      <c r="AH66" s="540"/>
      <c r="AI66" s="536"/>
      <c r="AJ66" s="536"/>
    </row>
    <row r="67" spans="2:36" s="116" customFormat="1" ht="20.100000000000001" hidden="1" customHeight="1">
      <c r="B67" s="549" t="s">
        <v>144</v>
      </c>
      <c r="C67" s="562">
        <v>44408</v>
      </c>
      <c r="D67" s="549" t="s">
        <v>287</v>
      </c>
      <c r="E67" s="555">
        <f>+'retiros o dividendos ejercicio'!D11</f>
        <v>0</v>
      </c>
      <c r="F67" s="564"/>
      <c r="G67" s="564"/>
      <c r="H67" s="548">
        <f t="shared" si="7"/>
        <v>0</v>
      </c>
      <c r="I67" s="555">
        <f t="shared" si="12"/>
        <v>0</v>
      </c>
      <c r="J67" s="555"/>
      <c r="K67" s="555"/>
      <c r="L67" s="555"/>
      <c r="M67" s="555"/>
      <c r="N67" s="555"/>
      <c r="O67" s="555"/>
      <c r="P67" s="555"/>
      <c r="Q67" s="555"/>
      <c r="R67" s="555"/>
      <c r="S67" s="555"/>
      <c r="T67" s="555"/>
      <c r="U67" s="555"/>
      <c r="V67" s="555">
        <f t="shared" si="9"/>
        <v>0</v>
      </c>
      <c r="W67" s="555"/>
      <c r="X67" s="555"/>
      <c r="Y67" s="555"/>
      <c r="Z67" s="555"/>
      <c r="AA67" s="555"/>
      <c r="AB67" s="555"/>
      <c r="AC67" s="555"/>
      <c r="AD67" s="555"/>
      <c r="AE67" s="555"/>
      <c r="AF67" s="555"/>
      <c r="AG67" s="555"/>
      <c r="AH67" s="540"/>
      <c r="AI67" s="536"/>
      <c r="AJ67" s="536"/>
    </row>
    <row r="68" spans="2:36" s="116" customFormat="1" ht="20.100000000000001" hidden="1" customHeight="1">
      <c r="B68" s="549" t="s">
        <v>144</v>
      </c>
      <c r="C68" s="562">
        <v>44408</v>
      </c>
      <c r="D68" s="549" t="s">
        <v>288</v>
      </c>
      <c r="E68" s="555">
        <f>+'retiros o dividendos ejercicio'!E11</f>
        <v>0</v>
      </c>
      <c r="F68" s="564"/>
      <c r="G68" s="564"/>
      <c r="H68" s="548">
        <f t="shared" si="7"/>
        <v>0</v>
      </c>
      <c r="I68" s="555">
        <f t="shared" si="12"/>
        <v>0</v>
      </c>
      <c r="J68" s="555"/>
      <c r="K68" s="555"/>
      <c r="L68" s="555"/>
      <c r="M68" s="555"/>
      <c r="N68" s="555"/>
      <c r="O68" s="555"/>
      <c r="P68" s="555"/>
      <c r="Q68" s="555"/>
      <c r="R68" s="555"/>
      <c r="S68" s="555"/>
      <c r="T68" s="555"/>
      <c r="U68" s="555"/>
      <c r="V68" s="555">
        <f t="shared" si="9"/>
        <v>0</v>
      </c>
      <c r="W68" s="555"/>
      <c r="X68" s="555"/>
      <c r="Y68" s="555"/>
      <c r="Z68" s="555"/>
      <c r="AA68" s="555"/>
      <c r="AB68" s="555"/>
      <c r="AC68" s="555"/>
      <c r="AD68" s="555"/>
      <c r="AE68" s="555"/>
      <c r="AF68" s="555"/>
      <c r="AG68" s="555"/>
      <c r="AH68" s="540"/>
      <c r="AI68" s="536"/>
      <c r="AJ68" s="536"/>
    </row>
    <row r="69" spans="2:36" s="116" customFormat="1" ht="20.100000000000001" hidden="1" customHeight="1">
      <c r="B69" s="549" t="s">
        <v>144</v>
      </c>
      <c r="C69" s="562">
        <v>44408</v>
      </c>
      <c r="D69" s="549" t="s">
        <v>289</v>
      </c>
      <c r="E69" s="555">
        <f>+'retiros o dividendos ejercicio'!F11</f>
        <v>0</v>
      </c>
      <c r="F69" s="564"/>
      <c r="G69" s="564"/>
      <c r="H69" s="548">
        <f t="shared" si="7"/>
        <v>0</v>
      </c>
      <c r="I69" s="555">
        <f t="shared" si="12"/>
        <v>0</v>
      </c>
      <c r="J69" s="555"/>
      <c r="K69" s="555"/>
      <c r="L69" s="555"/>
      <c r="M69" s="555"/>
      <c r="N69" s="555"/>
      <c r="O69" s="555"/>
      <c r="P69" s="555"/>
      <c r="Q69" s="555"/>
      <c r="R69" s="555"/>
      <c r="S69" s="555"/>
      <c r="T69" s="555"/>
      <c r="U69" s="555"/>
      <c r="V69" s="555">
        <f t="shared" si="9"/>
        <v>0</v>
      </c>
      <c r="W69" s="555"/>
      <c r="X69" s="555"/>
      <c r="Y69" s="555"/>
      <c r="Z69" s="555"/>
      <c r="AA69" s="555"/>
      <c r="AB69" s="555"/>
      <c r="AC69" s="555"/>
      <c r="AD69" s="555"/>
      <c r="AE69" s="555"/>
      <c r="AF69" s="555"/>
      <c r="AG69" s="555"/>
      <c r="AH69" s="540"/>
      <c r="AI69" s="536"/>
      <c r="AJ69" s="536"/>
    </row>
    <row r="70" spans="2:36" s="116" customFormat="1" ht="20.100000000000001" hidden="1" customHeight="1">
      <c r="B70" s="549" t="s">
        <v>144</v>
      </c>
      <c r="C70" s="562">
        <v>44408</v>
      </c>
      <c r="D70" s="549" t="s">
        <v>290</v>
      </c>
      <c r="E70" s="555">
        <f>+'retiros o dividendos ejercicio'!G11</f>
        <v>0</v>
      </c>
      <c r="F70" s="564"/>
      <c r="G70" s="564"/>
      <c r="H70" s="548">
        <f t="shared" si="7"/>
        <v>0</v>
      </c>
      <c r="I70" s="555">
        <f t="shared" si="12"/>
        <v>0</v>
      </c>
      <c r="J70" s="555"/>
      <c r="K70" s="555"/>
      <c r="L70" s="555"/>
      <c r="M70" s="555"/>
      <c r="N70" s="555"/>
      <c r="O70" s="555"/>
      <c r="P70" s="555"/>
      <c r="Q70" s="555"/>
      <c r="R70" s="555"/>
      <c r="S70" s="555"/>
      <c r="T70" s="555"/>
      <c r="U70" s="555"/>
      <c r="V70" s="555">
        <f t="shared" si="9"/>
        <v>0</v>
      </c>
      <c r="W70" s="555"/>
      <c r="X70" s="555"/>
      <c r="Y70" s="555"/>
      <c r="Z70" s="555"/>
      <c r="AA70" s="555"/>
      <c r="AB70" s="555"/>
      <c r="AC70" s="555"/>
      <c r="AD70" s="555"/>
      <c r="AE70" s="555"/>
      <c r="AF70" s="555"/>
      <c r="AG70" s="555"/>
      <c r="AH70" s="540"/>
      <c r="AI70" s="536"/>
      <c r="AJ70" s="536"/>
    </row>
    <row r="71" spans="2:36" s="116" customFormat="1" ht="20.100000000000001" hidden="1" customHeight="1">
      <c r="B71" s="549" t="s">
        <v>145</v>
      </c>
      <c r="C71" s="562">
        <v>44439</v>
      </c>
      <c r="D71" s="549" t="s">
        <v>285</v>
      </c>
      <c r="E71" s="555">
        <f>+'retiros o dividendos ejercicio'!B12</f>
        <v>0</v>
      </c>
      <c r="F71" s="564"/>
      <c r="G71" s="564"/>
      <c r="H71" s="548">
        <f t="shared" si="7"/>
        <v>0</v>
      </c>
      <c r="I71" s="555">
        <f t="shared" si="12"/>
        <v>0</v>
      </c>
      <c r="J71" s="555"/>
      <c r="K71" s="555"/>
      <c r="L71" s="555"/>
      <c r="M71" s="555"/>
      <c r="N71" s="555"/>
      <c r="O71" s="555"/>
      <c r="P71" s="555"/>
      <c r="Q71" s="555"/>
      <c r="R71" s="555"/>
      <c r="S71" s="555"/>
      <c r="T71" s="555"/>
      <c r="U71" s="555"/>
      <c r="V71" s="555">
        <f t="shared" si="9"/>
        <v>0</v>
      </c>
      <c r="W71" s="555"/>
      <c r="X71" s="555"/>
      <c r="Y71" s="555"/>
      <c r="Z71" s="555"/>
      <c r="AA71" s="555"/>
      <c r="AB71" s="555"/>
      <c r="AC71" s="555"/>
      <c r="AD71" s="555"/>
      <c r="AE71" s="555"/>
      <c r="AF71" s="555"/>
      <c r="AG71" s="555"/>
      <c r="AH71" s="540"/>
      <c r="AI71" s="536"/>
      <c r="AJ71" s="536"/>
    </row>
    <row r="72" spans="2:36" s="116" customFormat="1" ht="20.100000000000001" hidden="1" customHeight="1">
      <c r="B72" s="549" t="s">
        <v>145</v>
      </c>
      <c r="C72" s="562">
        <v>44439</v>
      </c>
      <c r="D72" s="549" t="s">
        <v>286</v>
      </c>
      <c r="E72" s="555">
        <f>+'retiros o dividendos ejercicio'!C12</f>
        <v>0</v>
      </c>
      <c r="F72" s="564"/>
      <c r="G72" s="564"/>
      <c r="H72" s="548">
        <f t="shared" si="7"/>
        <v>0</v>
      </c>
      <c r="I72" s="555">
        <f t="shared" si="12"/>
        <v>0</v>
      </c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>
        <f t="shared" si="9"/>
        <v>0</v>
      </c>
      <c r="W72" s="555"/>
      <c r="X72" s="555"/>
      <c r="Y72" s="555"/>
      <c r="Z72" s="555"/>
      <c r="AA72" s="555"/>
      <c r="AB72" s="555"/>
      <c r="AC72" s="555"/>
      <c r="AD72" s="555"/>
      <c r="AE72" s="555"/>
      <c r="AF72" s="555"/>
      <c r="AG72" s="555"/>
      <c r="AH72" s="540"/>
      <c r="AI72" s="536"/>
      <c r="AJ72" s="536"/>
    </row>
    <row r="73" spans="2:36" s="116" customFormat="1" ht="20.100000000000001" hidden="1" customHeight="1">
      <c r="B73" s="549" t="s">
        <v>145</v>
      </c>
      <c r="C73" s="562">
        <v>44439</v>
      </c>
      <c r="D73" s="549" t="s">
        <v>287</v>
      </c>
      <c r="E73" s="555">
        <f>+'retiros o dividendos ejercicio'!D12</f>
        <v>0</v>
      </c>
      <c r="F73" s="564"/>
      <c r="G73" s="564"/>
      <c r="H73" s="548">
        <f t="shared" si="7"/>
        <v>0</v>
      </c>
      <c r="I73" s="555">
        <f t="shared" si="12"/>
        <v>0</v>
      </c>
      <c r="J73" s="555"/>
      <c r="K73" s="555"/>
      <c r="L73" s="555"/>
      <c r="M73" s="555"/>
      <c r="N73" s="555"/>
      <c r="O73" s="555"/>
      <c r="P73" s="555"/>
      <c r="Q73" s="555"/>
      <c r="R73" s="555"/>
      <c r="S73" s="555"/>
      <c r="T73" s="555"/>
      <c r="U73" s="555"/>
      <c r="V73" s="555">
        <f t="shared" si="9"/>
        <v>0</v>
      </c>
      <c r="W73" s="555"/>
      <c r="X73" s="555"/>
      <c r="Y73" s="555"/>
      <c r="Z73" s="555"/>
      <c r="AA73" s="555"/>
      <c r="AB73" s="555"/>
      <c r="AC73" s="555"/>
      <c r="AD73" s="555"/>
      <c r="AE73" s="555"/>
      <c r="AF73" s="555"/>
      <c r="AG73" s="555"/>
      <c r="AH73" s="540"/>
      <c r="AI73" s="536"/>
      <c r="AJ73" s="536"/>
    </row>
    <row r="74" spans="2:36" s="116" customFormat="1" ht="20.100000000000001" hidden="1" customHeight="1">
      <c r="B74" s="549" t="s">
        <v>145</v>
      </c>
      <c r="C74" s="562">
        <v>44439</v>
      </c>
      <c r="D74" s="549" t="s">
        <v>288</v>
      </c>
      <c r="E74" s="555">
        <f>+'retiros o dividendos ejercicio'!E12</f>
        <v>0</v>
      </c>
      <c r="F74" s="564"/>
      <c r="G74" s="564"/>
      <c r="H74" s="548">
        <f t="shared" si="7"/>
        <v>0</v>
      </c>
      <c r="I74" s="555">
        <f t="shared" si="12"/>
        <v>0</v>
      </c>
      <c r="J74" s="555"/>
      <c r="K74" s="555"/>
      <c r="L74" s="555"/>
      <c r="M74" s="555"/>
      <c r="N74" s="555"/>
      <c r="O74" s="555"/>
      <c r="P74" s="555"/>
      <c r="Q74" s="555"/>
      <c r="R74" s="555"/>
      <c r="S74" s="555"/>
      <c r="T74" s="555"/>
      <c r="U74" s="555"/>
      <c r="V74" s="555">
        <f t="shared" si="9"/>
        <v>0</v>
      </c>
      <c r="W74" s="555"/>
      <c r="X74" s="555"/>
      <c r="Y74" s="555"/>
      <c r="Z74" s="555"/>
      <c r="AA74" s="555"/>
      <c r="AB74" s="555"/>
      <c r="AC74" s="555"/>
      <c r="AD74" s="555"/>
      <c r="AE74" s="555"/>
      <c r="AF74" s="555"/>
      <c r="AG74" s="555"/>
      <c r="AH74" s="540"/>
      <c r="AI74" s="536"/>
      <c r="AJ74" s="536"/>
    </row>
    <row r="75" spans="2:36" s="116" customFormat="1" ht="20.100000000000001" hidden="1" customHeight="1">
      <c r="B75" s="549" t="s">
        <v>145</v>
      </c>
      <c r="C75" s="562">
        <v>44439</v>
      </c>
      <c r="D75" s="549" t="s">
        <v>289</v>
      </c>
      <c r="E75" s="555">
        <f>+'retiros o dividendos ejercicio'!F12</f>
        <v>0</v>
      </c>
      <c r="F75" s="564"/>
      <c r="G75" s="564"/>
      <c r="H75" s="548">
        <f t="shared" si="7"/>
        <v>0</v>
      </c>
      <c r="I75" s="555">
        <f t="shared" si="12"/>
        <v>0</v>
      </c>
      <c r="J75" s="555"/>
      <c r="K75" s="555"/>
      <c r="L75" s="555"/>
      <c r="M75" s="555"/>
      <c r="N75" s="555"/>
      <c r="O75" s="555"/>
      <c r="P75" s="555"/>
      <c r="Q75" s="555"/>
      <c r="R75" s="555"/>
      <c r="S75" s="555"/>
      <c r="T75" s="555"/>
      <c r="U75" s="555"/>
      <c r="V75" s="555">
        <f t="shared" si="9"/>
        <v>0</v>
      </c>
      <c r="W75" s="555"/>
      <c r="X75" s="555"/>
      <c r="Y75" s="555"/>
      <c r="Z75" s="555"/>
      <c r="AA75" s="555"/>
      <c r="AB75" s="555"/>
      <c r="AC75" s="555"/>
      <c r="AD75" s="555"/>
      <c r="AE75" s="555"/>
      <c r="AF75" s="555"/>
      <c r="AG75" s="555"/>
      <c r="AH75" s="540"/>
      <c r="AI75" s="536"/>
      <c r="AJ75" s="536"/>
    </row>
    <row r="76" spans="2:36" s="116" customFormat="1" ht="20.100000000000001" hidden="1" customHeight="1">
      <c r="B76" s="549" t="s">
        <v>145</v>
      </c>
      <c r="C76" s="562">
        <v>44439</v>
      </c>
      <c r="D76" s="549" t="s">
        <v>290</v>
      </c>
      <c r="E76" s="555">
        <f>+'retiros o dividendos ejercicio'!G12</f>
        <v>0</v>
      </c>
      <c r="F76" s="564"/>
      <c r="G76" s="564"/>
      <c r="H76" s="548">
        <f t="shared" si="7"/>
        <v>0</v>
      </c>
      <c r="I76" s="555">
        <f t="shared" si="12"/>
        <v>0</v>
      </c>
      <c r="J76" s="555"/>
      <c r="K76" s="555"/>
      <c r="L76" s="555"/>
      <c r="M76" s="555"/>
      <c r="N76" s="555"/>
      <c r="O76" s="555"/>
      <c r="P76" s="555"/>
      <c r="Q76" s="555"/>
      <c r="R76" s="555"/>
      <c r="S76" s="555"/>
      <c r="T76" s="555"/>
      <c r="U76" s="555"/>
      <c r="V76" s="555">
        <f t="shared" si="9"/>
        <v>0</v>
      </c>
      <c r="W76" s="555"/>
      <c r="X76" s="555"/>
      <c r="Y76" s="555"/>
      <c r="Z76" s="555"/>
      <c r="AA76" s="555"/>
      <c r="AB76" s="555"/>
      <c r="AC76" s="555"/>
      <c r="AD76" s="555"/>
      <c r="AE76" s="555"/>
      <c r="AF76" s="555"/>
      <c r="AG76" s="555"/>
      <c r="AH76" s="540"/>
      <c r="AI76" s="536"/>
      <c r="AJ76" s="536"/>
    </row>
    <row r="77" spans="2:36" s="116" customFormat="1" ht="20.100000000000001" hidden="1" customHeight="1">
      <c r="B77" s="549" t="s">
        <v>146</v>
      </c>
      <c r="C77" s="562">
        <v>44469</v>
      </c>
      <c r="D77" s="549" t="s">
        <v>285</v>
      </c>
      <c r="E77" s="555">
        <f>+'retiros o dividendos ejercicio'!B13</f>
        <v>0</v>
      </c>
      <c r="F77" s="564"/>
      <c r="G77" s="564"/>
      <c r="H77" s="548">
        <f t="shared" si="7"/>
        <v>0</v>
      </c>
      <c r="I77" s="555">
        <f t="shared" si="12"/>
        <v>0</v>
      </c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5"/>
      <c r="U77" s="555"/>
      <c r="V77" s="555">
        <f t="shared" si="9"/>
        <v>0</v>
      </c>
      <c r="W77" s="555"/>
      <c r="X77" s="555"/>
      <c r="Y77" s="555"/>
      <c r="Z77" s="555"/>
      <c r="AA77" s="555"/>
      <c r="AB77" s="555"/>
      <c r="AC77" s="555"/>
      <c r="AD77" s="555"/>
      <c r="AE77" s="555"/>
      <c r="AF77" s="555"/>
      <c r="AG77" s="555"/>
      <c r="AH77" s="540"/>
      <c r="AI77" s="536"/>
      <c r="AJ77" s="536"/>
    </row>
    <row r="78" spans="2:36" s="116" customFormat="1" ht="20.100000000000001" hidden="1" customHeight="1">
      <c r="B78" s="549" t="s">
        <v>146</v>
      </c>
      <c r="C78" s="562">
        <v>44469</v>
      </c>
      <c r="D78" s="549" t="s">
        <v>286</v>
      </c>
      <c r="E78" s="555">
        <f>+'retiros o dividendos ejercicio'!C13</f>
        <v>0</v>
      </c>
      <c r="F78" s="564"/>
      <c r="G78" s="564"/>
      <c r="H78" s="548">
        <f t="shared" si="7"/>
        <v>0</v>
      </c>
      <c r="I78" s="555">
        <f t="shared" si="12"/>
        <v>0</v>
      </c>
      <c r="J78" s="555"/>
      <c r="K78" s="555"/>
      <c r="L78" s="555"/>
      <c r="M78" s="555"/>
      <c r="N78" s="555"/>
      <c r="O78" s="555"/>
      <c r="P78" s="555"/>
      <c r="Q78" s="555"/>
      <c r="R78" s="555"/>
      <c r="S78" s="555"/>
      <c r="T78" s="555"/>
      <c r="U78" s="555"/>
      <c r="V78" s="555">
        <f t="shared" si="9"/>
        <v>0</v>
      </c>
      <c r="W78" s="555"/>
      <c r="X78" s="555"/>
      <c r="Y78" s="555"/>
      <c r="Z78" s="555"/>
      <c r="AA78" s="555"/>
      <c r="AB78" s="555"/>
      <c r="AC78" s="555"/>
      <c r="AD78" s="555"/>
      <c r="AE78" s="555"/>
      <c r="AF78" s="555"/>
      <c r="AG78" s="555"/>
      <c r="AH78" s="540"/>
      <c r="AI78" s="536"/>
      <c r="AJ78" s="536"/>
    </row>
    <row r="79" spans="2:36" s="116" customFormat="1" ht="20.100000000000001" hidden="1" customHeight="1">
      <c r="B79" s="549" t="s">
        <v>146</v>
      </c>
      <c r="C79" s="562">
        <v>44469</v>
      </c>
      <c r="D79" s="549" t="s">
        <v>287</v>
      </c>
      <c r="E79" s="555">
        <f>+'retiros o dividendos ejercicio'!D13</f>
        <v>0</v>
      </c>
      <c r="F79" s="564"/>
      <c r="G79" s="564"/>
      <c r="H79" s="548">
        <f t="shared" si="7"/>
        <v>0</v>
      </c>
      <c r="I79" s="555">
        <f t="shared" si="12"/>
        <v>0</v>
      </c>
      <c r="J79" s="555"/>
      <c r="K79" s="555"/>
      <c r="L79" s="555"/>
      <c r="M79" s="555"/>
      <c r="N79" s="555"/>
      <c r="O79" s="555"/>
      <c r="P79" s="555"/>
      <c r="Q79" s="555"/>
      <c r="R79" s="555"/>
      <c r="S79" s="555"/>
      <c r="T79" s="555"/>
      <c r="U79" s="555"/>
      <c r="V79" s="555">
        <f t="shared" si="9"/>
        <v>0</v>
      </c>
      <c r="W79" s="555"/>
      <c r="X79" s="555"/>
      <c r="Y79" s="555"/>
      <c r="Z79" s="555"/>
      <c r="AA79" s="555"/>
      <c r="AB79" s="555"/>
      <c r="AC79" s="555"/>
      <c r="AD79" s="555"/>
      <c r="AE79" s="555"/>
      <c r="AF79" s="555"/>
      <c r="AG79" s="555"/>
      <c r="AH79" s="540"/>
      <c r="AI79" s="536"/>
      <c r="AJ79" s="536"/>
    </row>
    <row r="80" spans="2:36" s="116" customFormat="1" ht="20.100000000000001" hidden="1" customHeight="1">
      <c r="B80" s="549" t="s">
        <v>146</v>
      </c>
      <c r="C80" s="562">
        <v>44469</v>
      </c>
      <c r="D80" s="549" t="s">
        <v>288</v>
      </c>
      <c r="E80" s="555">
        <f>+'retiros o dividendos ejercicio'!E13</f>
        <v>0</v>
      </c>
      <c r="F80" s="564"/>
      <c r="G80" s="564"/>
      <c r="H80" s="548">
        <f t="shared" si="7"/>
        <v>0</v>
      </c>
      <c r="I80" s="555">
        <f t="shared" si="12"/>
        <v>0</v>
      </c>
      <c r="J80" s="555"/>
      <c r="K80" s="555"/>
      <c r="L80" s="555"/>
      <c r="M80" s="555"/>
      <c r="N80" s="555"/>
      <c r="O80" s="555"/>
      <c r="P80" s="555"/>
      <c r="Q80" s="555"/>
      <c r="R80" s="555"/>
      <c r="S80" s="555"/>
      <c r="T80" s="555"/>
      <c r="U80" s="555"/>
      <c r="V80" s="555">
        <f t="shared" si="9"/>
        <v>0</v>
      </c>
      <c r="W80" s="555"/>
      <c r="X80" s="555"/>
      <c r="Y80" s="555"/>
      <c r="Z80" s="555"/>
      <c r="AA80" s="555"/>
      <c r="AB80" s="555"/>
      <c r="AC80" s="555"/>
      <c r="AD80" s="555"/>
      <c r="AE80" s="555"/>
      <c r="AF80" s="555"/>
      <c r="AG80" s="555"/>
      <c r="AH80" s="540"/>
      <c r="AI80" s="536"/>
      <c r="AJ80" s="536"/>
    </row>
    <row r="81" spans="2:36" s="116" customFormat="1" ht="20.100000000000001" hidden="1" customHeight="1">
      <c r="B81" s="549" t="s">
        <v>146</v>
      </c>
      <c r="C81" s="562">
        <v>44469</v>
      </c>
      <c r="D81" s="549" t="s">
        <v>289</v>
      </c>
      <c r="E81" s="555">
        <f>+'retiros o dividendos ejercicio'!F13</f>
        <v>0</v>
      </c>
      <c r="F81" s="564"/>
      <c r="G81" s="564"/>
      <c r="H81" s="548">
        <f t="shared" si="7"/>
        <v>0</v>
      </c>
      <c r="I81" s="555">
        <f t="shared" si="12"/>
        <v>0</v>
      </c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>
        <f t="shared" si="9"/>
        <v>0</v>
      </c>
      <c r="W81" s="555"/>
      <c r="X81" s="555"/>
      <c r="Y81" s="555"/>
      <c r="Z81" s="555"/>
      <c r="AA81" s="555"/>
      <c r="AB81" s="555"/>
      <c r="AC81" s="555"/>
      <c r="AD81" s="555"/>
      <c r="AE81" s="555"/>
      <c r="AF81" s="555"/>
      <c r="AG81" s="555"/>
      <c r="AH81" s="540"/>
      <c r="AI81" s="536"/>
      <c r="AJ81" s="536"/>
    </row>
    <row r="82" spans="2:36" s="116" customFormat="1" ht="20.100000000000001" hidden="1" customHeight="1">
      <c r="B82" s="549" t="s">
        <v>146</v>
      </c>
      <c r="C82" s="562">
        <v>44469</v>
      </c>
      <c r="D82" s="549" t="s">
        <v>290</v>
      </c>
      <c r="E82" s="555">
        <f>+'retiros o dividendos ejercicio'!G13</f>
        <v>0</v>
      </c>
      <c r="F82" s="564"/>
      <c r="G82" s="564"/>
      <c r="H82" s="548">
        <f t="shared" si="7"/>
        <v>0</v>
      </c>
      <c r="I82" s="555">
        <f t="shared" si="12"/>
        <v>0</v>
      </c>
      <c r="J82" s="555"/>
      <c r="K82" s="555"/>
      <c r="L82" s="555"/>
      <c r="M82" s="555"/>
      <c r="N82" s="555"/>
      <c r="O82" s="555"/>
      <c r="P82" s="555"/>
      <c r="Q82" s="555"/>
      <c r="R82" s="555"/>
      <c r="S82" s="555"/>
      <c r="T82" s="555"/>
      <c r="U82" s="555"/>
      <c r="V82" s="555">
        <f t="shared" si="9"/>
        <v>0</v>
      </c>
      <c r="W82" s="555"/>
      <c r="X82" s="555"/>
      <c r="Y82" s="555"/>
      <c r="Z82" s="555"/>
      <c r="AA82" s="555"/>
      <c r="AB82" s="555"/>
      <c r="AC82" s="555"/>
      <c r="AD82" s="555"/>
      <c r="AE82" s="555"/>
      <c r="AF82" s="555"/>
      <c r="AG82" s="555"/>
      <c r="AH82" s="540"/>
      <c r="AI82" s="536"/>
      <c r="AJ82" s="536"/>
    </row>
    <row r="83" spans="2:36" s="116" customFormat="1" ht="20.100000000000001" hidden="1" customHeight="1">
      <c r="B83" s="549" t="s">
        <v>147</v>
      </c>
      <c r="C83" s="562">
        <v>44500</v>
      </c>
      <c r="D83" s="549" t="s">
        <v>285</v>
      </c>
      <c r="E83" s="555">
        <f>+'retiros o dividendos ejercicio'!B14</f>
        <v>0</v>
      </c>
      <c r="F83" s="564"/>
      <c r="G83" s="564"/>
      <c r="H83" s="548">
        <f t="shared" si="7"/>
        <v>0</v>
      </c>
      <c r="I83" s="555">
        <f t="shared" si="12"/>
        <v>0</v>
      </c>
      <c r="J83" s="555"/>
      <c r="K83" s="555"/>
      <c r="L83" s="555"/>
      <c r="M83" s="555"/>
      <c r="N83" s="555"/>
      <c r="O83" s="555"/>
      <c r="P83" s="555"/>
      <c r="Q83" s="555"/>
      <c r="R83" s="555"/>
      <c r="S83" s="555"/>
      <c r="T83" s="555"/>
      <c r="U83" s="555"/>
      <c r="V83" s="555">
        <f t="shared" si="9"/>
        <v>0</v>
      </c>
      <c r="W83" s="555"/>
      <c r="X83" s="555"/>
      <c r="Y83" s="555"/>
      <c r="Z83" s="555"/>
      <c r="AA83" s="555"/>
      <c r="AB83" s="555"/>
      <c r="AC83" s="555"/>
      <c r="AD83" s="555"/>
      <c r="AE83" s="555"/>
      <c r="AF83" s="555"/>
      <c r="AG83" s="555"/>
      <c r="AH83" s="540"/>
      <c r="AI83" s="536"/>
      <c r="AJ83" s="536"/>
    </row>
    <row r="84" spans="2:36" s="116" customFormat="1" ht="20.100000000000001" hidden="1" customHeight="1">
      <c r="B84" s="549" t="s">
        <v>147</v>
      </c>
      <c r="C84" s="562">
        <v>44500</v>
      </c>
      <c r="D84" s="549" t="s">
        <v>286</v>
      </c>
      <c r="E84" s="555">
        <f>+'retiros o dividendos ejercicio'!C14</f>
        <v>0</v>
      </c>
      <c r="F84" s="564"/>
      <c r="G84" s="564"/>
      <c r="H84" s="548">
        <f t="shared" si="7"/>
        <v>0</v>
      </c>
      <c r="I84" s="555">
        <f t="shared" si="12"/>
        <v>0</v>
      </c>
      <c r="J84" s="555"/>
      <c r="K84" s="555"/>
      <c r="L84" s="555"/>
      <c r="M84" s="555"/>
      <c r="N84" s="555"/>
      <c r="O84" s="555"/>
      <c r="P84" s="555"/>
      <c r="Q84" s="555"/>
      <c r="R84" s="555"/>
      <c r="S84" s="555"/>
      <c r="T84" s="555"/>
      <c r="U84" s="555"/>
      <c r="V84" s="555">
        <f t="shared" si="9"/>
        <v>0</v>
      </c>
      <c r="W84" s="555"/>
      <c r="X84" s="555"/>
      <c r="Y84" s="555"/>
      <c r="Z84" s="555"/>
      <c r="AA84" s="555"/>
      <c r="AB84" s="555"/>
      <c r="AC84" s="555"/>
      <c r="AD84" s="555"/>
      <c r="AE84" s="555"/>
      <c r="AF84" s="555"/>
      <c r="AG84" s="555"/>
      <c r="AH84" s="540"/>
      <c r="AI84" s="536"/>
      <c r="AJ84" s="536"/>
    </row>
    <row r="85" spans="2:36" s="116" customFormat="1" ht="20.100000000000001" hidden="1" customHeight="1">
      <c r="B85" s="549" t="s">
        <v>147</v>
      </c>
      <c r="C85" s="562">
        <v>44500</v>
      </c>
      <c r="D85" s="549" t="s">
        <v>287</v>
      </c>
      <c r="E85" s="555">
        <f>+'retiros o dividendos ejercicio'!D14</f>
        <v>0</v>
      </c>
      <c r="F85" s="564"/>
      <c r="G85" s="564"/>
      <c r="H85" s="548">
        <f t="shared" si="7"/>
        <v>0</v>
      </c>
      <c r="I85" s="555">
        <f t="shared" si="12"/>
        <v>0</v>
      </c>
      <c r="J85" s="555"/>
      <c r="K85" s="555"/>
      <c r="L85" s="555"/>
      <c r="M85" s="555"/>
      <c r="N85" s="555"/>
      <c r="O85" s="555"/>
      <c r="P85" s="555"/>
      <c r="Q85" s="555"/>
      <c r="R85" s="555"/>
      <c r="S85" s="555"/>
      <c r="T85" s="555"/>
      <c r="U85" s="555"/>
      <c r="V85" s="555">
        <f t="shared" si="9"/>
        <v>0</v>
      </c>
      <c r="W85" s="555"/>
      <c r="X85" s="555"/>
      <c r="Y85" s="555"/>
      <c r="Z85" s="555"/>
      <c r="AA85" s="555"/>
      <c r="AB85" s="555"/>
      <c r="AC85" s="555"/>
      <c r="AD85" s="555"/>
      <c r="AE85" s="555"/>
      <c r="AF85" s="555"/>
      <c r="AG85" s="555"/>
      <c r="AH85" s="540"/>
      <c r="AI85" s="536"/>
      <c r="AJ85" s="536"/>
    </row>
    <row r="86" spans="2:36" s="116" customFormat="1" ht="20.100000000000001" hidden="1" customHeight="1">
      <c r="B86" s="549" t="s">
        <v>147</v>
      </c>
      <c r="C86" s="562">
        <v>44500</v>
      </c>
      <c r="D86" s="549" t="s">
        <v>288</v>
      </c>
      <c r="E86" s="555">
        <f>+'retiros o dividendos ejercicio'!E14</f>
        <v>0</v>
      </c>
      <c r="F86" s="564"/>
      <c r="G86" s="564"/>
      <c r="H86" s="548">
        <f t="shared" si="7"/>
        <v>0</v>
      </c>
      <c r="I86" s="555">
        <f t="shared" si="12"/>
        <v>0</v>
      </c>
      <c r="J86" s="555"/>
      <c r="K86" s="555"/>
      <c r="L86" s="555"/>
      <c r="M86" s="555"/>
      <c r="N86" s="555"/>
      <c r="O86" s="555"/>
      <c r="P86" s="555"/>
      <c r="Q86" s="555"/>
      <c r="R86" s="555"/>
      <c r="S86" s="555"/>
      <c r="T86" s="555"/>
      <c r="U86" s="555"/>
      <c r="V86" s="555">
        <f t="shared" si="9"/>
        <v>0</v>
      </c>
      <c r="W86" s="555"/>
      <c r="X86" s="555"/>
      <c r="Y86" s="555"/>
      <c r="Z86" s="555"/>
      <c r="AA86" s="555"/>
      <c r="AB86" s="555"/>
      <c r="AC86" s="555"/>
      <c r="AD86" s="555"/>
      <c r="AE86" s="555"/>
      <c r="AF86" s="555"/>
      <c r="AG86" s="555"/>
      <c r="AH86" s="540"/>
      <c r="AI86" s="536"/>
      <c r="AJ86" s="536"/>
    </row>
    <row r="87" spans="2:36" s="116" customFormat="1" ht="20.100000000000001" hidden="1" customHeight="1">
      <c r="B87" s="549" t="s">
        <v>147</v>
      </c>
      <c r="C87" s="562">
        <v>44500</v>
      </c>
      <c r="D87" s="549" t="s">
        <v>289</v>
      </c>
      <c r="E87" s="555">
        <f>+'retiros o dividendos ejercicio'!F14</f>
        <v>0</v>
      </c>
      <c r="F87" s="564"/>
      <c r="G87" s="564"/>
      <c r="H87" s="548">
        <f t="shared" si="7"/>
        <v>0</v>
      </c>
      <c r="I87" s="555">
        <f t="shared" si="12"/>
        <v>0</v>
      </c>
      <c r="J87" s="555"/>
      <c r="K87" s="555"/>
      <c r="L87" s="555"/>
      <c r="M87" s="555"/>
      <c r="N87" s="555"/>
      <c r="O87" s="555"/>
      <c r="P87" s="555"/>
      <c r="Q87" s="555"/>
      <c r="R87" s="555"/>
      <c r="S87" s="555"/>
      <c r="T87" s="555"/>
      <c r="U87" s="555"/>
      <c r="V87" s="555">
        <f t="shared" si="9"/>
        <v>0</v>
      </c>
      <c r="W87" s="555"/>
      <c r="X87" s="555"/>
      <c r="Y87" s="555"/>
      <c r="Z87" s="555"/>
      <c r="AA87" s="555"/>
      <c r="AB87" s="555"/>
      <c r="AC87" s="555"/>
      <c r="AD87" s="555"/>
      <c r="AE87" s="555"/>
      <c r="AF87" s="555"/>
      <c r="AG87" s="555"/>
      <c r="AH87" s="540"/>
      <c r="AI87" s="536"/>
      <c r="AJ87" s="536"/>
    </row>
    <row r="88" spans="2:36" s="116" customFormat="1" ht="20.100000000000001" hidden="1" customHeight="1">
      <c r="B88" s="549" t="s">
        <v>147</v>
      </c>
      <c r="C88" s="562">
        <v>44500</v>
      </c>
      <c r="D88" s="549" t="s">
        <v>290</v>
      </c>
      <c r="E88" s="555">
        <f>+'retiros o dividendos ejercicio'!G14</f>
        <v>0</v>
      </c>
      <c r="F88" s="564"/>
      <c r="G88" s="564"/>
      <c r="H88" s="548">
        <f t="shared" si="7"/>
        <v>0</v>
      </c>
      <c r="I88" s="555">
        <f t="shared" si="12"/>
        <v>0</v>
      </c>
      <c r="J88" s="555"/>
      <c r="K88" s="555"/>
      <c r="L88" s="555"/>
      <c r="M88" s="555"/>
      <c r="N88" s="555"/>
      <c r="O88" s="555"/>
      <c r="P88" s="555"/>
      <c r="Q88" s="555"/>
      <c r="R88" s="555"/>
      <c r="S88" s="555"/>
      <c r="T88" s="555"/>
      <c r="U88" s="555"/>
      <c r="V88" s="555">
        <f t="shared" si="9"/>
        <v>0</v>
      </c>
      <c r="W88" s="555"/>
      <c r="X88" s="555"/>
      <c r="Y88" s="555"/>
      <c r="Z88" s="555"/>
      <c r="AA88" s="555"/>
      <c r="AB88" s="555"/>
      <c r="AC88" s="555"/>
      <c r="AD88" s="555"/>
      <c r="AE88" s="555"/>
      <c r="AF88" s="555"/>
      <c r="AG88" s="555"/>
      <c r="AH88" s="540"/>
      <c r="AI88" s="536"/>
      <c r="AJ88" s="536"/>
    </row>
    <row r="89" spans="2:36" s="116" customFormat="1" ht="20.100000000000001" customHeight="1" thickBot="1">
      <c r="B89" s="549" t="s">
        <v>148</v>
      </c>
      <c r="C89" s="562">
        <v>44530</v>
      </c>
      <c r="D89" s="549" t="s">
        <v>285</v>
      </c>
      <c r="E89" s="555">
        <v>7000000</v>
      </c>
      <c r="F89" s="564"/>
      <c r="G89" s="564"/>
      <c r="H89" s="548">
        <f t="shared" si="7"/>
        <v>-7000000</v>
      </c>
      <c r="I89" s="555">
        <f t="shared" si="12"/>
        <v>-7000000</v>
      </c>
      <c r="J89" s="555"/>
      <c r="K89" s="555"/>
      <c r="L89" s="555"/>
      <c r="M89" s="555"/>
      <c r="N89" s="555"/>
      <c r="O89" s="555"/>
      <c r="P89" s="555"/>
      <c r="Q89" s="555"/>
      <c r="R89" s="555"/>
      <c r="S89" s="555"/>
      <c r="T89" s="555"/>
      <c r="U89" s="555"/>
      <c r="V89" s="555">
        <f>+I89*X12</f>
        <v>-777777</v>
      </c>
      <c r="W89" s="555"/>
      <c r="X89" s="555"/>
      <c r="Y89" s="555"/>
      <c r="Z89" s="555"/>
      <c r="AA89" s="555"/>
      <c r="AB89" s="555"/>
      <c r="AC89" s="555"/>
      <c r="AD89" s="555"/>
      <c r="AE89" s="555"/>
      <c r="AF89" s="555"/>
      <c r="AG89" s="555"/>
      <c r="AH89" s="540"/>
      <c r="AI89" s="536"/>
      <c r="AJ89" s="536"/>
    </row>
    <row r="90" spans="2:36" s="116" customFormat="1" ht="20.100000000000001" hidden="1" customHeight="1">
      <c r="B90" s="549" t="s">
        <v>148</v>
      </c>
      <c r="C90" s="562">
        <v>44530</v>
      </c>
      <c r="D90" s="549" t="s">
        <v>286</v>
      </c>
      <c r="E90" s="555">
        <f>+'retiros o dividendos ejercicio'!C15</f>
        <v>0</v>
      </c>
      <c r="F90" s="564"/>
      <c r="G90" s="564"/>
      <c r="H90" s="548">
        <f t="shared" si="7"/>
        <v>0</v>
      </c>
      <c r="I90" s="555">
        <f t="shared" si="12"/>
        <v>0</v>
      </c>
      <c r="J90" s="555"/>
      <c r="K90" s="555"/>
      <c r="L90" s="555"/>
      <c r="M90" s="555"/>
      <c r="N90" s="555"/>
      <c r="O90" s="555"/>
      <c r="P90" s="555"/>
      <c r="Q90" s="555"/>
      <c r="R90" s="555"/>
      <c r="S90" s="555"/>
      <c r="T90" s="555"/>
      <c r="U90" s="555"/>
      <c r="V90" s="555">
        <f t="shared" si="9"/>
        <v>0</v>
      </c>
      <c r="W90" s="555"/>
      <c r="X90" s="555"/>
      <c r="Y90" s="555"/>
      <c r="Z90" s="555"/>
      <c r="AA90" s="555"/>
      <c r="AB90" s="555"/>
      <c r="AC90" s="555"/>
      <c r="AD90" s="555"/>
      <c r="AE90" s="555"/>
      <c r="AF90" s="555"/>
      <c r="AG90" s="555"/>
      <c r="AH90" s="540"/>
      <c r="AI90" s="536"/>
      <c r="AJ90" s="536"/>
    </row>
    <row r="91" spans="2:36" s="116" customFormat="1" ht="20.100000000000001" hidden="1" customHeight="1">
      <c r="B91" s="549" t="s">
        <v>148</v>
      </c>
      <c r="C91" s="562">
        <v>44530</v>
      </c>
      <c r="D91" s="549" t="s">
        <v>287</v>
      </c>
      <c r="E91" s="555">
        <f>+'retiros o dividendos ejercicio'!D15</f>
        <v>0</v>
      </c>
      <c r="F91" s="564"/>
      <c r="G91" s="564"/>
      <c r="H91" s="548">
        <f t="shared" si="7"/>
        <v>0</v>
      </c>
      <c r="I91" s="555">
        <f t="shared" si="12"/>
        <v>0</v>
      </c>
      <c r="J91" s="555"/>
      <c r="K91" s="555"/>
      <c r="L91" s="555"/>
      <c r="M91" s="555"/>
      <c r="N91" s="555"/>
      <c r="O91" s="555"/>
      <c r="P91" s="555"/>
      <c r="Q91" s="555"/>
      <c r="R91" s="555"/>
      <c r="S91" s="555"/>
      <c r="T91" s="555"/>
      <c r="U91" s="555"/>
      <c r="V91" s="555">
        <f t="shared" si="9"/>
        <v>0</v>
      </c>
      <c r="W91" s="555"/>
      <c r="X91" s="555"/>
      <c r="Y91" s="555"/>
      <c r="Z91" s="555"/>
      <c r="AA91" s="555"/>
      <c r="AB91" s="555"/>
      <c r="AC91" s="555"/>
      <c r="AD91" s="555"/>
      <c r="AE91" s="555"/>
      <c r="AF91" s="555"/>
      <c r="AG91" s="555"/>
      <c r="AH91" s="540"/>
      <c r="AI91" s="536"/>
      <c r="AJ91" s="536"/>
    </row>
    <row r="92" spans="2:36" s="116" customFormat="1" ht="20.100000000000001" hidden="1" customHeight="1">
      <c r="B92" s="549" t="s">
        <v>148</v>
      </c>
      <c r="C92" s="562">
        <v>44530</v>
      </c>
      <c r="D92" s="549" t="s">
        <v>288</v>
      </c>
      <c r="E92" s="555">
        <f>+'retiros o dividendos ejercicio'!E15</f>
        <v>0</v>
      </c>
      <c r="F92" s="564"/>
      <c r="G92" s="564"/>
      <c r="H92" s="548">
        <f t="shared" si="7"/>
        <v>0</v>
      </c>
      <c r="I92" s="555">
        <f t="shared" si="12"/>
        <v>0</v>
      </c>
      <c r="J92" s="555"/>
      <c r="K92" s="555"/>
      <c r="L92" s="555"/>
      <c r="M92" s="555"/>
      <c r="N92" s="555"/>
      <c r="O92" s="555"/>
      <c r="P92" s="555"/>
      <c r="Q92" s="555"/>
      <c r="R92" s="555"/>
      <c r="S92" s="555"/>
      <c r="T92" s="555"/>
      <c r="U92" s="555"/>
      <c r="V92" s="555">
        <f t="shared" si="9"/>
        <v>0</v>
      </c>
      <c r="W92" s="555"/>
      <c r="X92" s="555"/>
      <c r="Y92" s="555"/>
      <c r="Z92" s="555"/>
      <c r="AA92" s="555"/>
      <c r="AB92" s="555"/>
      <c r="AC92" s="555"/>
      <c r="AD92" s="555"/>
      <c r="AE92" s="555"/>
      <c r="AF92" s="555"/>
      <c r="AG92" s="555"/>
      <c r="AH92" s="540"/>
      <c r="AI92" s="536"/>
      <c r="AJ92" s="536"/>
    </row>
    <row r="93" spans="2:36" s="116" customFormat="1" ht="20.100000000000001" hidden="1" customHeight="1">
      <c r="B93" s="549" t="s">
        <v>148</v>
      </c>
      <c r="C93" s="562">
        <v>44530</v>
      </c>
      <c r="D93" s="549" t="s">
        <v>289</v>
      </c>
      <c r="E93" s="555">
        <f>+'retiros o dividendos ejercicio'!F15</f>
        <v>0</v>
      </c>
      <c r="F93" s="564"/>
      <c r="G93" s="564"/>
      <c r="H93" s="548">
        <f t="shared" ref="H93:H100" si="13">SUM(I93:R93)</f>
        <v>0</v>
      </c>
      <c r="I93" s="555">
        <f t="shared" si="12"/>
        <v>0</v>
      </c>
      <c r="J93" s="555"/>
      <c r="K93" s="555"/>
      <c r="L93" s="555"/>
      <c r="M93" s="555"/>
      <c r="N93" s="555"/>
      <c r="O93" s="555"/>
      <c r="P93" s="555"/>
      <c r="Q93" s="555"/>
      <c r="R93" s="555"/>
      <c r="S93" s="555"/>
      <c r="T93" s="555"/>
      <c r="U93" s="555"/>
      <c r="V93" s="555">
        <f t="shared" si="9"/>
        <v>0</v>
      </c>
      <c r="W93" s="555"/>
      <c r="X93" s="555"/>
      <c r="Y93" s="555"/>
      <c r="Z93" s="555"/>
      <c r="AA93" s="555"/>
      <c r="AB93" s="555"/>
      <c r="AC93" s="555"/>
      <c r="AD93" s="555"/>
      <c r="AE93" s="555"/>
      <c r="AF93" s="555"/>
      <c r="AG93" s="555"/>
      <c r="AH93" s="540"/>
      <c r="AI93" s="536"/>
      <c r="AJ93" s="536"/>
    </row>
    <row r="94" spans="2:36" s="116" customFormat="1" ht="20.100000000000001" hidden="1" customHeight="1">
      <c r="B94" s="549" t="s">
        <v>148</v>
      </c>
      <c r="C94" s="562">
        <v>44530</v>
      </c>
      <c r="D94" s="549" t="s">
        <v>290</v>
      </c>
      <c r="E94" s="555">
        <f>+'retiros o dividendos ejercicio'!G15</f>
        <v>0</v>
      </c>
      <c r="F94" s="564"/>
      <c r="G94" s="564"/>
      <c r="H94" s="548">
        <f t="shared" si="13"/>
        <v>0</v>
      </c>
      <c r="I94" s="555">
        <f t="shared" si="12"/>
        <v>0</v>
      </c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5"/>
      <c r="U94" s="555"/>
      <c r="V94" s="555">
        <f t="shared" ref="V94:V96" si="14">+I94*$X$12</f>
        <v>0</v>
      </c>
      <c r="W94" s="555"/>
      <c r="X94" s="555"/>
      <c r="Y94" s="555"/>
      <c r="Z94" s="555"/>
      <c r="AA94" s="555"/>
      <c r="AB94" s="555"/>
      <c r="AC94" s="555"/>
      <c r="AD94" s="555"/>
      <c r="AE94" s="555"/>
      <c r="AF94" s="555"/>
      <c r="AG94" s="555"/>
      <c r="AH94" s="540"/>
      <c r="AI94" s="536"/>
      <c r="AJ94" s="536"/>
    </row>
    <row r="95" spans="2:36" s="116" customFormat="1" ht="20.100000000000001" hidden="1" customHeight="1">
      <c r="B95" s="549" t="s">
        <v>149</v>
      </c>
      <c r="C95" s="562">
        <v>44560</v>
      </c>
      <c r="D95" s="549" t="s">
        <v>475</v>
      </c>
      <c r="E95" s="555">
        <f>+'retiros o dividendos ejercicio'!B16</f>
        <v>0</v>
      </c>
      <c r="F95" s="564"/>
      <c r="G95" s="564"/>
      <c r="H95" s="548">
        <f t="shared" si="13"/>
        <v>0</v>
      </c>
      <c r="I95" s="555">
        <f t="shared" si="12"/>
        <v>0</v>
      </c>
      <c r="J95" s="555"/>
      <c r="K95" s="555"/>
      <c r="L95" s="555"/>
      <c r="M95" s="555"/>
      <c r="N95" s="555"/>
      <c r="O95" s="555"/>
      <c r="P95" s="555"/>
      <c r="Q95" s="555"/>
      <c r="R95" s="555"/>
      <c r="S95" s="555"/>
      <c r="T95" s="555"/>
      <c r="U95" s="555"/>
      <c r="V95" s="555">
        <f t="shared" si="14"/>
        <v>0</v>
      </c>
      <c r="W95" s="555"/>
      <c r="X95" s="555"/>
      <c r="Y95" s="555"/>
      <c r="Z95" s="555"/>
      <c r="AA95" s="555"/>
      <c r="AB95" s="555"/>
      <c r="AC95" s="555"/>
      <c r="AD95" s="555"/>
      <c r="AE95" s="555"/>
      <c r="AF95" s="555"/>
      <c r="AG95" s="555"/>
      <c r="AH95" s="540"/>
      <c r="AI95" s="536"/>
      <c r="AJ95" s="536"/>
    </row>
    <row r="96" spans="2:36" s="116" customFormat="1" ht="20.100000000000001" hidden="1" customHeight="1">
      <c r="B96" s="549" t="s">
        <v>149</v>
      </c>
      <c r="C96" s="562">
        <v>44560</v>
      </c>
      <c r="D96" s="549" t="s">
        <v>476</v>
      </c>
      <c r="E96" s="555">
        <f>+'retiros o dividendos ejercicio'!C16</f>
        <v>0</v>
      </c>
      <c r="F96" s="564"/>
      <c r="G96" s="564"/>
      <c r="H96" s="548">
        <f t="shared" si="13"/>
        <v>0</v>
      </c>
      <c r="I96" s="555">
        <f t="shared" si="12"/>
        <v>0</v>
      </c>
      <c r="J96" s="555"/>
      <c r="K96" s="555"/>
      <c r="L96" s="555"/>
      <c r="M96" s="555"/>
      <c r="N96" s="555"/>
      <c r="O96" s="555"/>
      <c r="P96" s="555"/>
      <c r="Q96" s="555"/>
      <c r="R96" s="555"/>
      <c r="S96" s="555"/>
      <c r="T96" s="555"/>
      <c r="U96" s="555"/>
      <c r="V96" s="555">
        <f t="shared" si="14"/>
        <v>0</v>
      </c>
      <c r="W96" s="555"/>
      <c r="X96" s="555"/>
      <c r="Y96" s="555"/>
      <c r="Z96" s="555"/>
      <c r="AA96" s="555"/>
      <c r="AB96" s="555"/>
      <c r="AC96" s="555"/>
      <c r="AD96" s="555"/>
      <c r="AE96" s="555"/>
      <c r="AF96" s="555"/>
      <c r="AG96" s="555"/>
      <c r="AH96" s="540"/>
      <c r="AI96" s="536"/>
      <c r="AJ96" s="536"/>
    </row>
    <row r="97" spans="2:36" s="116" customFormat="1" ht="20.100000000000001" hidden="1" customHeight="1">
      <c r="B97" s="549" t="s">
        <v>149</v>
      </c>
      <c r="C97" s="562">
        <v>44560</v>
      </c>
      <c r="D97" s="549" t="s">
        <v>287</v>
      </c>
      <c r="E97" s="555">
        <f>+'retiros o dividendos ejercicio'!D16</f>
        <v>0</v>
      </c>
      <c r="F97" s="564"/>
      <c r="G97" s="564"/>
      <c r="H97" s="548">
        <f t="shared" si="13"/>
        <v>0</v>
      </c>
      <c r="I97" s="555"/>
      <c r="J97" s="555"/>
      <c r="K97" s="555"/>
      <c r="L97" s="555"/>
      <c r="M97" s="555"/>
      <c r="N97" s="555"/>
      <c r="O97" s="555"/>
      <c r="P97" s="555"/>
      <c r="Q97" s="555"/>
      <c r="R97" s="555"/>
      <c r="S97" s="555"/>
      <c r="T97" s="555"/>
      <c r="U97" s="555"/>
      <c r="V97" s="555"/>
      <c r="W97" s="555"/>
      <c r="X97" s="555"/>
      <c r="Y97" s="555"/>
      <c r="Z97" s="555"/>
      <c r="AA97" s="555"/>
      <c r="AB97" s="555"/>
      <c r="AC97" s="555"/>
      <c r="AD97" s="555"/>
      <c r="AE97" s="555"/>
      <c r="AF97" s="555"/>
      <c r="AG97" s="555"/>
      <c r="AH97" s="540"/>
      <c r="AI97" s="536"/>
      <c r="AJ97" s="536"/>
    </row>
    <row r="98" spans="2:36" s="116" customFormat="1" ht="20.100000000000001" hidden="1" customHeight="1">
      <c r="B98" s="549" t="s">
        <v>149</v>
      </c>
      <c r="C98" s="562">
        <v>44560</v>
      </c>
      <c r="D98" s="549" t="s">
        <v>288</v>
      </c>
      <c r="E98" s="555">
        <f>+'retiros o dividendos ejercicio'!E16</f>
        <v>0</v>
      </c>
      <c r="F98" s="564"/>
      <c r="G98" s="564"/>
      <c r="H98" s="548">
        <f t="shared" si="13"/>
        <v>0</v>
      </c>
      <c r="I98" s="555"/>
      <c r="J98" s="555"/>
      <c r="K98" s="555"/>
      <c r="L98" s="555"/>
      <c r="M98" s="555"/>
      <c r="N98" s="555"/>
      <c r="O98" s="555"/>
      <c r="P98" s="555"/>
      <c r="Q98" s="555"/>
      <c r="R98" s="555"/>
      <c r="S98" s="555"/>
      <c r="T98" s="555"/>
      <c r="U98" s="555"/>
      <c r="V98" s="555"/>
      <c r="W98" s="555"/>
      <c r="X98" s="555"/>
      <c r="Y98" s="555"/>
      <c r="Z98" s="555"/>
      <c r="AA98" s="555"/>
      <c r="AB98" s="555"/>
      <c r="AC98" s="555"/>
      <c r="AD98" s="555"/>
      <c r="AE98" s="555"/>
      <c r="AF98" s="555"/>
      <c r="AG98" s="555"/>
      <c r="AH98" s="540"/>
      <c r="AI98" s="536"/>
      <c r="AJ98" s="536"/>
    </row>
    <row r="99" spans="2:36" s="116" customFormat="1" ht="20.100000000000001" hidden="1" customHeight="1">
      <c r="B99" s="549" t="s">
        <v>149</v>
      </c>
      <c r="C99" s="562">
        <v>44560</v>
      </c>
      <c r="D99" s="549" t="s">
        <v>289</v>
      </c>
      <c r="E99" s="555">
        <f>+'retiros o dividendos ejercicio'!F16</f>
        <v>0</v>
      </c>
      <c r="F99" s="564"/>
      <c r="G99" s="564"/>
      <c r="H99" s="548">
        <f t="shared" si="13"/>
        <v>0</v>
      </c>
      <c r="I99" s="555"/>
      <c r="J99" s="555"/>
      <c r="K99" s="555"/>
      <c r="L99" s="555"/>
      <c r="M99" s="555"/>
      <c r="N99" s="555"/>
      <c r="O99" s="555"/>
      <c r="P99" s="555"/>
      <c r="Q99" s="555"/>
      <c r="R99" s="555"/>
      <c r="S99" s="555"/>
      <c r="T99" s="555"/>
      <c r="U99" s="555"/>
      <c r="V99" s="555"/>
      <c r="W99" s="555"/>
      <c r="X99" s="555"/>
      <c r="Y99" s="555"/>
      <c r="Z99" s="555"/>
      <c r="AA99" s="555"/>
      <c r="AB99" s="555"/>
      <c r="AC99" s="555"/>
      <c r="AD99" s="555"/>
      <c r="AE99" s="555"/>
      <c r="AF99" s="555"/>
      <c r="AG99" s="555"/>
      <c r="AH99" s="540"/>
      <c r="AI99" s="536"/>
      <c r="AJ99" s="536"/>
    </row>
    <row r="100" spans="2:36" s="116" customFormat="1" ht="20.100000000000001" hidden="1" customHeight="1" thickBot="1">
      <c r="B100" s="549" t="s">
        <v>149</v>
      </c>
      <c r="C100" s="562">
        <v>44560</v>
      </c>
      <c r="D100" s="549" t="s">
        <v>1195</v>
      </c>
      <c r="E100" s="557">
        <f>+'retiros o dividendos ejercicio'!G16</f>
        <v>0</v>
      </c>
      <c r="F100" s="566"/>
      <c r="G100" s="566"/>
      <c r="H100" s="548">
        <f t="shared" si="13"/>
        <v>0</v>
      </c>
      <c r="I100" s="557"/>
      <c r="J100" s="557"/>
      <c r="K100" s="557"/>
      <c r="L100" s="557"/>
      <c r="M100" s="557"/>
      <c r="N100" s="557"/>
      <c r="O100" s="557"/>
      <c r="P100" s="557"/>
      <c r="Q100" s="557"/>
      <c r="R100" s="557"/>
      <c r="S100" s="557"/>
      <c r="T100" s="557"/>
      <c r="U100" s="557"/>
      <c r="V100" s="557"/>
      <c r="W100" s="557"/>
      <c r="X100" s="557"/>
      <c r="Y100" s="557"/>
      <c r="Z100" s="557"/>
      <c r="AA100" s="557"/>
      <c r="AB100" s="557"/>
      <c r="AC100" s="557"/>
      <c r="AD100" s="557"/>
      <c r="AE100" s="557"/>
      <c r="AF100" s="557"/>
      <c r="AG100" s="557"/>
      <c r="AH100" s="540"/>
      <c r="AI100" s="536"/>
      <c r="AJ100" s="536"/>
    </row>
    <row r="101" spans="2:36" s="116" customFormat="1" ht="20.100000000000001" customHeight="1" thickBot="1">
      <c r="B101" s="567" t="s">
        <v>283</v>
      </c>
      <c r="C101" s="568"/>
      <c r="D101" s="568"/>
      <c r="E101" s="544">
        <f t="shared" ref="E101:G101" si="15">SUM(E29:E100)</f>
        <v>7000000</v>
      </c>
      <c r="F101" s="544">
        <f t="shared" si="15"/>
        <v>0.1</v>
      </c>
      <c r="G101" s="544">
        <f t="shared" si="15"/>
        <v>0</v>
      </c>
      <c r="H101" s="544">
        <f>SUM(H29:H100)</f>
        <v>-7000000</v>
      </c>
      <c r="I101" s="544">
        <f>SUM(I29:I100)</f>
        <v>-7000000</v>
      </c>
      <c r="J101" s="544">
        <f t="shared" ref="J101:AG101" si="16">SUM(J29:J100)</f>
        <v>0</v>
      </c>
      <c r="K101" s="544">
        <f t="shared" si="16"/>
        <v>0</v>
      </c>
      <c r="L101" s="544">
        <f t="shared" si="16"/>
        <v>0</v>
      </c>
      <c r="M101" s="544">
        <f t="shared" si="16"/>
        <v>0</v>
      </c>
      <c r="N101" s="544">
        <f t="shared" si="16"/>
        <v>0</v>
      </c>
      <c r="O101" s="544">
        <f t="shared" si="16"/>
        <v>0</v>
      </c>
      <c r="P101" s="544">
        <f t="shared" si="16"/>
        <v>0</v>
      </c>
      <c r="Q101" s="544">
        <f t="shared" si="16"/>
        <v>0</v>
      </c>
      <c r="R101" s="544">
        <f t="shared" si="16"/>
        <v>0</v>
      </c>
      <c r="S101" s="544">
        <f t="shared" si="16"/>
        <v>0</v>
      </c>
      <c r="T101" s="544">
        <f t="shared" si="16"/>
        <v>0</v>
      </c>
      <c r="U101" s="544">
        <f t="shared" si="16"/>
        <v>0</v>
      </c>
      <c r="V101" s="544">
        <f t="shared" si="16"/>
        <v>-777777</v>
      </c>
      <c r="W101" s="544">
        <f t="shared" si="16"/>
        <v>0</v>
      </c>
      <c r="X101" s="544">
        <f t="shared" si="16"/>
        <v>0</v>
      </c>
      <c r="Y101" s="544">
        <f t="shared" si="16"/>
        <v>0</v>
      </c>
      <c r="Z101" s="544">
        <f t="shared" si="16"/>
        <v>0</v>
      </c>
      <c r="AA101" s="544">
        <f t="shared" si="16"/>
        <v>0</v>
      </c>
      <c r="AB101" s="544">
        <f t="shared" si="16"/>
        <v>0</v>
      </c>
      <c r="AC101" s="544">
        <f t="shared" si="16"/>
        <v>0</v>
      </c>
      <c r="AD101" s="544">
        <f t="shared" si="16"/>
        <v>0</v>
      </c>
      <c r="AE101" s="544">
        <f t="shared" si="16"/>
        <v>0</v>
      </c>
      <c r="AF101" s="544">
        <f t="shared" si="16"/>
        <v>0</v>
      </c>
      <c r="AG101" s="569">
        <f t="shared" si="16"/>
        <v>0</v>
      </c>
      <c r="AH101" s="540"/>
      <c r="AI101" s="536"/>
      <c r="AJ101" s="536"/>
    </row>
    <row r="102" spans="2:36" s="116" customFormat="1" ht="20.100000000000001" customHeight="1" thickBot="1">
      <c r="B102" s="564" t="s">
        <v>127</v>
      </c>
      <c r="C102" s="564"/>
      <c r="D102" s="564"/>
      <c r="E102" s="549"/>
      <c r="F102" s="555"/>
      <c r="G102" s="564"/>
      <c r="H102" s="555"/>
      <c r="I102" s="555"/>
      <c r="J102" s="555"/>
      <c r="K102" s="555"/>
      <c r="L102" s="555"/>
      <c r="M102" s="555"/>
      <c r="N102" s="555"/>
      <c r="O102" s="555"/>
      <c r="P102" s="555"/>
      <c r="Q102" s="555"/>
      <c r="R102" s="555"/>
      <c r="S102" s="555"/>
      <c r="T102" s="555"/>
      <c r="U102" s="555"/>
      <c r="V102" s="555"/>
      <c r="W102" s="555"/>
      <c r="X102" s="555"/>
      <c r="Y102" s="555"/>
      <c r="Z102" s="555"/>
      <c r="AA102" s="555"/>
      <c r="AB102" s="555"/>
      <c r="AC102" s="555"/>
      <c r="AD102" s="555"/>
      <c r="AE102" s="555"/>
      <c r="AF102" s="555"/>
      <c r="AG102" s="555"/>
      <c r="AH102" s="540"/>
      <c r="AI102" s="536"/>
      <c r="AJ102" s="536"/>
    </row>
    <row r="103" spans="2:36" s="546" customFormat="1" ht="20.100000000000001" hidden="1" customHeight="1">
      <c r="B103" s="555" t="s">
        <v>272</v>
      </c>
      <c r="C103" s="555"/>
      <c r="D103" s="555"/>
      <c r="E103" s="564"/>
      <c r="F103" s="555"/>
      <c r="G103" s="554"/>
      <c r="H103" s="555"/>
      <c r="I103" s="555"/>
      <c r="J103" s="564"/>
      <c r="K103" s="564"/>
      <c r="L103" s="564"/>
      <c r="M103" s="564"/>
      <c r="N103" s="564"/>
      <c r="O103" s="564"/>
      <c r="P103" s="564"/>
      <c r="Q103" s="564"/>
      <c r="R103" s="564"/>
      <c r="S103" s="564"/>
      <c r="T103" s="564"/>
      <c r="U103" s="564"/>
      <c r="V103" s="564"/>
      <c r="W103" s="564"/>
      <c r="X103" s="564"/>
      <c r="Y103" s="564"/>
      <c r="Z103" s="564"/>
      <c r="AA103" s="555"/>
      <c r="AB103" s="564"/>
      <c r="AC103" s="564"/>
      <c r="AD103" s="564"/>
      <c r="AE103" s="564"/>
      <c r="AF103" s="564"/>
      <c r="AG103" s="564"/>
      <c r="AH103" s="540"/>
      <c r="AI103" s="570"/>
      <c r="AJ103" s="545"/>
    </row>
    <row r="104" spans="2:36" s="546" customFormat="1" ht="20.100000000000001" hidden="1" customHeight="1">
      <c r="B104" s="555" t="s">
        <v>273</v>
      </c>
      <c r="C104" s="555"/>
      <c r="D104" s="555"/>
      <c r="E104" s="564"/>
      <c r="F104" s="555"/>
      <c r="G104" s="554"/>
      <c r="H104" s="555"/>
      <c r="I104" s="555"/>
      <c r="J104" s="564"/>
      <c r="K104" s="564"/>
      <c r="L104" s="564"/>
      <c r="M104" s="564"/>
      <c r="N104" s="564"/>
      <c r="O104" s="564"/>
      <c r="P104" s="564"/>
      <c r="Q104" s="564"/>
      <c r="R104" s="564"/>
      <c r="S104" s="564"/>
      <c r="T104" s="564"/>
      <c r="U104" s="564"/>
      <c r="V104" s="564"/>
      <c r="W104" s="564"/>
      <c r="X104" s="564"/>
      <c r="Y104" s="564"/>
      <c r="Z104" s="564"/>
      <c r="AA104" s="555"/>
      <c r="AB104" s="564"/>
      <c r="AC104" s="564"/>
      <c r="AD104" s="564"/>
      <c r="AE104" s="564"/>
      <c r="AF104" s="564"/>
      <c r="AG104" s="564"/>
      <c r="AH104" s="540"/>
      <c r="AI104" s="570"/>
      <c r="AJ104" s="545"/>
    </row>
    <row r="105" spans="2:36" s="546" customFormat="1" ht="20.100000000000001" hidden="1" customHeight="1">
      <c r="B105" s="555" t="s">
        <v>274</v>
      </c>
      <c r="C105" s="555"/>
      <c r="D105" s="555"/>
      <c r="E105" s="564"/>
      <c r="F105" s="555"/>
      <c r="G105" s="554"/>
      <c r="H105" s="555"/>
      <c r="I105" s="555"/>
      <c r="J105" s="564"/>
      <c r="K105" s="564"/>
      <c r="L105" s="564"/>
      <c r="M105" s="564"/>
      <c r="N105" s="564"/>
      <c r="O105" s="564"/>
      <c r="P105" s="564"/>
      <c r="Q105" s="564"/>
      <c r="R105" s="564"/>
      <c r="S105" s="564"/>
      <c r="T105" s="564"/>
      <c r="U105" s="564"/>
      <c r="V105" s="564"/>
      <c r="W105" s="564"/>
      <c r="X105" s="564"/>
      <c r="Y105" s="564"/>
      <c r="Z105" s="564"/>
      <c r="AA105" s="555"/>
      <c r="AB105" s="564"/>
      <c r="AC105" s="564"/>
      <c r="AD105" s="564"/>
      <c r="AE105" s="564"/>
      <c r="AF105" s="564"/>
      <c r="AG105" s="564"/>
      <c r="AH105" s="540"/>
      <c r="AI105" s="570"/>
      <c r="AJ105" s="545"/>
    </row>
    <row r="106" spans="2:36" s="546" customFormat="1" ht="20.100000000000001" hidden="1" customHeight="1">
      <c r="B106" s="555" t="s">
        <v>275</v>
      </c>
      <c r="C106" s="555"/>
      <c r="D106" s="555"/>
      <c r="E106" s="564"/>
      <c r="F106" s="555"/>
      <c r="G106" s="554"/>
      <c r="H106" s="555"/>
      <c r="I106" s="555"/>
      <c r="J106" s="564"/>
      <c r="K106" s="564"/>
      <c r="L106" s="564"/>
      <c r="M106" s="564"/>
      <c r="N106" s="564"/>
      <c r="O106" s="564"/>
      <c r="P106" s="564"/>
      <c r="Q106" s="564"/>
      <c r="R106" s="564"/>
      <c r="S106" s="564"/>
      <c r="T106" s="564"/>
      <c r="U106" s="564"/>
      <c r="V106" s="564"/>
      <c r="W106" s="564"/>
      <c r="X106" s="564"/>
      <c r="Y106" s="564"/>
      <c r="Z106" s="564"/>
      <c r="AA106" s="555"/>
      <c r="AB106" s="564"/>
      <c r="AC106" s="564"/>
      <c r="AD106" s="564"/>
      <c r="AE106" s="564"/>
      <c r="AF106" s="564"/>
      <c r="AG106" s="564"/>
      <c r="AH106" s="540"/>
      <c r="AI106" s="570"/>
      <c r="AJ106" s="545"/>
    </row>
    <row r="107" spans="2:36" s="546" customFormat="1" ht="20.100000000000001" hidden="1" customHeight="1">
      <c r="B107" s="555" t="s">
        <v>276</v>
      </c>
      <c r="C107" s="555"/>
      <c r="D107" s="555"/>
      <c r="E107" s="564"/>
      <c r="F107" s="555"/>
      <c r="G107" s="554"/>
      <c r="H107" s="555"/>
      <c r="I107" s="555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4"/>
      <c r="Y107" s="564"/>
      <c r="Z107" s="564"/>
      <c r="AA107" s="555"/>
      <c r="AB107" s="564"/>
      <c r="AC107" s="564"/>
      <c r="AD107" s="564"/>
      <c r="AE107" s="564"/>
      <c r="AF107" s="564"/>
      <c r="AG107" s="564"/>
      <c r="AH107" s="540"/>
      <c r="AI107" s="570"/>
      <c r="AJ107" s="545"/>
    </row>
    <row r="108" spans="2:36" s="546" customFormat="1" ht="20.100000000000001" hidden="1" customHeight="1" thickBot="1">
      <c r="B108" s="557" t="s">
        <v>277</v>
      </c>
      <c r="C108" s="557"/>
      <c r="D108" s="557"/>
      <c r="E108" s="566"/>
      <c r="F108" s="555"/>
      <c r="G108" s="554"/>
      <c r="H108" s="555"/>
      <c r="I108" s="555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4"/>
      <c r="Y108" s="564"/>
      <c r="Z108" s="564"/>
      <c r="AA108" s="555"/>
      <c r="AB108" s="564"/>
      <c r="AC108" s="564"/>
      <c r="AD108" s="564"/>
      <c r="AE108" s="564"/>
      <c r="AF108" s="564"/>
      <c r="AG108" s="564"/>
      <c r="AH108" s="540"/>
      <c r="AI108" s="570"/>
      <c r="AJ108" s="545"/>
    </row>
    <row r="109" spans="2:36" s="546" customFormat="1" ht="20.100000000000001" customHeight="1" thickBot="1">
      <c r="B109" s="567" t="s">
        <v>284</v>
      </c>
      <c r="C109" s="571"/>
      <c r="D109" s="571"/>
      <c r="E109" s="572">
        <f>SUM(E103:E108)</f>
        <v>0</v>
      </c>
      <c r="F109" s="573"/>
      <c r="G109" s="554"/>
      <c r="H109" s="555"/>
      <c r="I109" s="555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4"/>
      <c r="Y109" s="564"/>
      <c r="Z109" s="564"/>
      <c r="AA109" s="555"/>
      <c r="AB109" s="564"/>
      <c r="AC109" s="564"/>
      <c r="AD109" s="564"/>
      <c r="AE109" s="564"/>
      <c r="AF109" s="564"/>
      <c r="AG109" s="564"/>
      <c r="AH109" s="540"/>
      <c r="AI109" s="570"/>
      <c r="AJ109" s="545"/>
    </row>
    <row r="110" spans="2:36" s="546" customFormat="1" ht="20.100000000000001" customHeight="1">
      <c r="B110" s="574" t="s">
        <v>278</v>
      </c>
      <c r="C110" s="574"/>
      <c r="D110" s="574"/>
      <c r="E110" s="574"/>
      <c r="F110" s="555"/>
      <c r="G110" s="554"/>
      <c r="H110" s="555"/>
      <c r="I110" s="555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  <c r="AA110" s="555"/>
      <c r="AB110" s="564"/>
      <c r="AC110" s="564"/>
      <c r="AD110" s="564"/>
      <c r="AE110" s="564"/>
      <c r="AF110" s="564"/>
      <c r="AG110" s="564"/>
      <c r="AH110" s="540"/>
      <c r="AI110" s="570"/>
      <c r="AJ110" s="545"/>
    </row>
    <row r="111" spans="2:36" s="546" customFormat="1" ht="20.100000000000001" customHeight="1">
      <c r="B111" s="555" t="s">
        <v>279</v>
      </c>
      <c r="C111" s="555"/>
      <c r="D111" s="555"/>
      <c r="E111" s="575">
        <f>+'BASE IMPONIBLE'!G47</f>
        <v>0</v>
      </c>
      <c r="F111" s="555"/>
      <c r="G111" s="554"/>
      <c r="H111" s="555"/>
      <c r="I111" s="555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4"/>
      <c r="Y111" s="564"/>
      <c r="Z111" s="564"/>
      <c r="AA111" s="555"/>
      <c r="AB111" s="564"/>
      <c r="AC111" s="564"/>
      <c r="AD111" s="564"/>
      <c r="AE111" s="564"/>
      <c r="AF111" s="564"/>
      <c r="AG111" s="564"/>
      <c r="AH111" s="540"/>
      <c r="AI111" s="570"/>
      <c r="AJ111" s="545"/>
    </row>
    <row r="112" spans="2:36" s="116" customFormat="1" ht="20.100000000000001" customHeight="1" thickBot="1">
      <c r="B112" s="557" t="s">
        <v>154</v>
      </c>
      <c r="C112" s="557"/>
      <c r="D112" s="557"/>
      <c r="E112" s="576">
        <f>+'BALANCE 2022 '!J49</f>
        <v>0</v>
      </c>
      <c r="F112" s="537"/>
      <c r="G112" s="537"/>
      <c r="H112" s="557"/>
      <c r="I112" s="557"/>
      <c r="J112" s="557"/>
      <c r="K112" s="557"/>
      <c r="L112" s="557"/>
      <c r="M112" s="557"/>
      <c r="N112" s="557"/>
      <c r="O112" s="557"/>
      <c r="P112" s="557"/>
      <c r="Q112" s="557"/>
      <c r="R112" s="557"/>
      <c r="S112" s="557"/>
      <c r="T112" s="557"/>
      <c r="U112" s="557"/>
      <c r="V112" s="557">
        <f>-E112*X12</f>
        <v>0</v>
      </c>
      <c r="W112" s="557"/>
      <c r="X112" s="557"/>
      <c r="Y112" s="557"/>
      <c r="Z112" s="557"/>
      <c r="AA112" s="557"/>
      <c r="AB112" s="557"/>
      <c r="AC112" s="557"/>
      <c r="AD112" s="557"/>
      <c r="AE112" s="557"/>
      <c r="AF112" s="557"/>
      <c r="AG112" s="557"/>
      <c r="AH112" s="540"/>
      <c r="AI112" s="536"/>
      <c r="AJ112" s="536"/>
    </row>
    <row r="113" spans="2:36" s="546" customFormat="1" ht="20.100000000000001" customHeight="1" thickBot="1">
      <c r="B113" s="567" t="s">
        <v>128</v>
      </c>
      <c r="C113" s="568"/>
      <c r="D113" s="568"/>
      <c r="E113" s="577"/>
      <c r="F113" s="577"/>
      <c r="G113" s="577"/>
      <c r="H113" s="544">
        <f>+H27+H101</f>
        <v>20911769</v>
      </c>
      <c r="I113" s="544">
        <f t="shared" ref="I113:AG113" si="17">+I27+I101</f>
        <v>20911769</v>
      </c>
      <c r="J113" s="544">
        <f t="shared" si="17"/>
        <v>0</v>
      </c>
      <c r="K113" s="544">
        <f t="shared" si="17"/>
        <v>0</v>
      </c>
      <c r="L113" s="544">
        <f t="shared" si="17"/>
        <v>0</v>
      </c>
      <c r="M113" s="544">
        <f t="shared" si="17"/>
        <v>0</v>
      </c>
      <c r="N113" s="544">
        <f t="shared" si="17"/>
        <v>0</v>
      </c>
      <c r="O113" s="544">
        <f t="shared" si="17"/>
        <v>0</v>
      </c>
      <c r="P113" s="544">
        <f t="shared" si="17"/>
        <v>0</v>
      </c>
      <c r="Q113" s="544">
        <f t="shared" si="17"/>
        <v>0</v>
      </c>
      <c r="R113" s="544">
        <f t="shared" si="17"/>
        <v>0</v>
      </c>
      <c r="S113" s="544">
        <f t="shared" si="17"/>
        <v>0</v>
      </c>
      <c r="T113" s="544">
        <f t="shared" si="17"/>
        <v>0</v>
      </c>
      <c r="U113" s="544">
        <f t="shared" si="17"/>
        <v>0</v>
      </c>
      <c r="V113" s="544">
        <f>+V27+V101+V111+V112</f>
        <v>1058348.2000000002</v>
      </c>
      <c r="W113" s="544">
        <f t="shared" si="17"/>
        <v>0</v>
      </c>
      <c r="X113" s="544">
        <f t="shared" si="17"/>
        <v>0</v>
      </c>
      <c r="Y113" s="544">
        <f t="shared" si="17"/>
        <v>0</v>
      </c>
      <c r="Z113" s="544">
        <f t="shared" si="17"/>
        <v>0</v>
      </c>
      <c r="AA113" s="544">
        <f t="shared" si="17"/>
        <v>0</v>
      </c>
      <c r="AB113" s="544">
        <f t="shared" si="17"/>
        <v>0</v>
      </c>
      <c r="AC113" s="544">
        <f t="shared" si="17"/>
        <v>0</v>
      </c>
      <c r="AD113" s="544">
        <f t="shared" si="17"/>
        <v>0</v>
      </c>
      <c r="AE113" s="544">
        <f t="shared" si="17"/>
        <v>0</v>
      </c>
      <c r="AF113" s="544">
        <f t="shared" si="17"/>
        <v>0</v>
      </c>
      <c r="AG113" s="544">
        <f t="shared" si="17"/>
        <v>0</v>
      </c>
      <c r="AH113" s="540"/>
      <c r="AI113" s="545">
        <f>SUM(AI16:AI103)</f>
        <v>0</v>
      </c>
      <c r="AJ113" s="545"/>
    </row>
    <row r="114" spans="2:36" ht="18.75">
      <c r="B114" s="116"/>
      <c r="C114" s="116"/>
      <c r="D114" s="116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I114" s="4"/>
      <c r="AJ114" s="4"/>
    </row>
    <row r="115" spans="2:36">
      <c r="V115" s="4"/>
    </row>
  </sheetData>
  <mergeCells count="22">
    <mergeCell ref="K10:R10"/>
    <mergeCell ref="K12:O12"/>
    <mergeCell ref="P12:Q12"/>
    <mergeCell ref="R12:R13"/>
    <mergeCell ref="S9:AA9"/>
    <mergeCell ref="S11:T11"/>
    <mergeCell ref="W10:X10"/>
    <mergeCell ref="B10:B13"/>
    <mergeCell ref="E10:G13"/>
    <mergeCell ref="H10:H13"/>
    <mergeCell ref="I10:I13"/>
    <mergeCell ref="J10:J13"/>
    <mergeCell ref="AB10:AE10"/>
    <mergeCell ref="AD11:AE11"/>
    <mergeCell ref="S8:AF8"/>
    <mergeCell ref="AB9:AF9"/>
    <mergeCell ref="AG9:AG13"/>
    <mergeCell ref="S10:V10"/>
    <mergeCell ref="U11:V11"/>
    <mergeCell ref="W11:X11"/>
    <mergeCell ref="Y10:Z10"/>
    <mergeCell ref="Y11:Z11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horizontalDpi="360" verticalDpi="360" r:id="rId1"/>
  <headerFooter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J71"/>
  <sheetViews>
    <sheetView showGridLines="0" topLeftCell="A7" workbookViewId="0">
      <selection activeCell="F23" sqref="F23:G23"/>
    </sheetView>
  </sheetViews>
  <sheetFormatPr baseColWidth="10" defaultRowHeight="12.75"/>
  <cols>
    <col min="1" max="1" width="11.42578125" style="130"/>
    <col min="2" max="2" width="8.28515625" style="130" customWidth="1"/>
    <col min="3" max="3" width="16.28515625" style="130" customWidth="1"/>
    <col min="4" max="4" width="11.42578125" style="130"/>
    <col min="5" max="5" width="17.85546875" style="130" customWidth="1"/>
    <col min="6" max="6" width="16.85546875" style="130" customWidth="1"/>
    <col min="7" max="257" width="11.42578125" style="130"/>
    <col min="258" max="258" width="8.28515625" style="130" customWidth="1"/>
    <col min="259" max="259" width="16.28515625" style="130" customWidth="1"/>
    <col min="260" max="260" width="11.42578125" style="130"/>
    <col min="261" max="261" width="17.85546875" style="130" customWidth="1"/>
    <col min="262" max="262" width="16.85546875" style="130" customWidth="1"/>
    <col min="263" max="513" width="11.42578125" style="130"/>
    <col min="514" max="514" width="8.28515625" style="130" customWidth="1"/>
    <col min="515" max="515" width="16.28515625" style="130" customWidth="1"/>
    <col min="516" max="516" width="11.42578125" style="130"/>
    <col min="517" max="517" width="17.85546875" style="130" customWidth="1"/>
    <col min="518" max="518" width="16.85546875" style="130" customWidth="1"/>
    <col min="519" max="769" width="11.42578125" style="130"/>
    <col min="770" max="770" width="8.28515625" style="130" customWidth="1"/>
    <col min="771" max="771" width="16.28515625" style="130" customWidth="1"/>
    <col min="772" max="772" width="11.42578125" style="130"/>
    <col min="773" max="773" width="17.85546875" style="130" customWidth="1"/>
    <col min="774" max="774" width="16.85546875" style="130" customWidth="1"/>
    <col min="775" max="1025" width="11.42578125" style="130"/>
    <col min="1026" max="1026" width="8.28515625" style="130" customWidth="1"/>
    <col min="1027" max="1027" width="16.28515625" style="130" customWidth="1"/>
    <col min="1028" max="1028" width="11.42578125" style="130"/>
    <col min="1029" max="1029" width="17.85546875" style="130" customWidth="1"/>
    <col min="1030" max="1030" width="16.85546875" style="130" customWidth="1"/>
    <col min="1031" max="1281" width="11.42578125" style="130"/>
    <col min="1282" max="1282" width="8.28515625" style="130" customWidth="1"/>
    <col min="1283" max="1283" width="16.28515625" style="130" customWidth="1"/>
    <col min="1284" max="1284" width="11.42578125" style="130"/>
    <col min="1285" max="1285" width="17.85546875" style="130" customWidth="1"/>
    <col min="1286" max="1286" width="16.85546875" style="130" customWidth="1"/>
    <col min="1287" max="1537" width="11.42578125" style="130"/>
    <col min="1538" max="1538" width="8.28515625" style="130" customWidth="1"/>
    <col min="1539" max="1539" width="16.28515625" style="130" customWidth="1"/>
    <col min="1540" max="1540" width="11.42578125" style="130"/>
    <col min="1541" max="1541" width="17.85546875" style="130" customWidth="1"/>
    <col min="1542" max="1542" width="16.85546875" style="130" customWidth="1"/>
    <col min="1543" max="1793" width="11.42578125" style="130"/>
    <col min="1794" max="1794" width="8.28515625" style="130" customWidth="1"/>
    <col min="1795" max="1795" width="16.28515625" style="130" customWidth="1"/>
    <col min="1796" max="1796" width="11.42578125" style="130"/>
    <col min="1797" max="1797" width="17.85546875" style="130" customWidth="1"/>
    <col min="1798" max="1798" width="16.85546875" style="130" customWidth="1"/>
    <col min="1799" max="2049" width="11.42578125" style="130"/>
    <col min="2050" max="2050" width="8.28515625" style="130" customWidth="1"/>
    <col min="2051" max="2051" width="16.28515625" style="130" customWidth="1"/>
    <col min="2052" max="2052" width="11.42578125" style="130"/>
    <col min="2053" max="2053" width="17.85546875" style="130" customWidth="1"/>
    <col min="2054" max="2054" width="16.85546875" style="130" customWidth="1"/>
    <col min="2055" max="2305" width="11.42578125" style="130"/>
    <col min="2306" max="2306" width="8.28515625" style="130" customWidth="1"/>
    <col min="2307" max="2307" width="16.28515625" style="130" customWidth="1"/>
    <col min="2308" max="2308" width="11.42578125" style="130"/>
    <col min="2309" max="2309" width="17.85546875" style="130" customWidth="1"/>
    <col min="2310" max="2310" width="16.85546875" style="130" customWidth="1"/>
    <col min="2311" max="2561" width="11.42578125" style="130"/>
    <col min="2562" max="2562" width="8.28515625" style="130" customWidth="1"/>
    <col min="2563" max="2563" width="16.28515625" style="130" customWidth="1"/>
    <col min="2564" max="2564" width="11.42578125" style="130"/>
    <col min="2565" max="2565" width="17.85546875" style="130" customWidth="1"/>
    <col min="2566" max="2566" width="16.85546875" style="130" customWidth="1"/>
    <col min="2567" max="2817" width="11.42578125" style="130"/>
    <col min="2818" max="2818" width="8.28515625" style="130" customWidth="1"/>
    <col min="2819" max="2819" width="16.28515625" style="130" customWidth="1"/>
    <col min="2820" max="2820" width="11.42578125" style="130"/>
    <col min="2821" max="2821" width="17.85546875" style="130" customWidth="1"/>
    <col min="2822" max="2822" width="16.85546875" style="130" customWidth="1"/>
    <col min="2823" max="3073" width="11.42578125" style="130"/>
    <col min="3074" max="3074" width="8.28515625" style="130" customWidth="1"/>
    <col min="3075" max="3075" width="16.28515625" style="130" customWidth="1"/>
    <col min="3076" max="3076" width="11.42578125" style="130"/>
    <col min="3077" max="3077" width="17.85546875" style="130" customWidth="1"/>
    <col min="3078" max="3078" width="16.85546875" style="130" customWidth="1"/>
    <col min="3079" max="3329" width="11.42578125" style="130"/>
    <col min="3330" max="3330" width="8.28515625" style="130" customWidth="1"/>
    <col min="3331" max="3331" width="16.28515625" style="130" customWidth="1"/>
    <col min="3332" max="3332" width="11.42578125" style="130"/>
    <col min="3333" max="3333" width="17.85546875" style="130" customWidth="1"/>
    <col min="3334" max="3334" width="16.85546875" style="130" customWidth="1"/>
    <col min="3335" max="3585" width="11.42578125" style="130"/>
    <col min="3586" max="3586" width="8.28515625" style="130" customWidth="1"/>
    <col min="3587" max="3587" width="16.28515625" style="130" customWidth="1"/>
    <col min="3588" max="3588" width="11.42578125" style="130"/>
    <col min="3589" max="3589" width="17.85546875" style="130" customWidth="1"/>
    <col min="3590" max="3590" width="16.85546875" style="130" customWidth="1"/>
    <col min="3591" max="3841" width="11.42578125" style="130"/>
    <col min="3842" max="3842" width="8.28515625" style="130" customWidth="1"/>
    <col min="3843" max="3843" width="16.28515625" style="130" customWidth="1"/>
    <col min="3844" max="3844" width="11.42578125" style="130"/>
    <col min="3845" max="3845" width="17.85546875" style="130" customWidth="1"/>
    <col min="3846" max="3846" width="16.85546875" style="130" customWidth="1"/>
    <col min="3847" max="4097" width="11.42578125" style="130"/>
    <col min="4098" max="4098" width="8.28515625" style="130" customWidth="1"/>
    <col min="4099" max="4099" width="16.28515625" style="130" customWidth="1"/>
    <col min="4100" max="4100" width="11.42578125" style="130"/>
    <col min="4101" max="4101" width="17.85546875" style="130" customWidth="1"/>
    <col min="4102" max="4102" width="16.85546875" style="130" customWidth="1"/>
    <col min="4103" max="4353" width="11.42578125" style="130"/>
    <col min="4354" max="4354" width="8.28515625" style="130" customWidth="1"/>
    <col min="4355" max="4355" width="16.28515625" style="130" customWidth="1"/>
    <col min="4356" max="4356" width="11.42578125" style="130"/>
    <col min="4357" max="4357" width="17.85546875" style="130" customWidth="1"/>
    <col min="4358" max="4358" width="16.85546875" style="130" customWidth="1"/>
    <col min="4359" max="4609" width="11.42578125" style="130"/>
    <col min="4610" max="4610" width="8.28515625" style="130" customWidth="1"/>
    <col min="4611" max="4611" width="16.28515625" style="130" customWidth="1"/>
    <col min="4612" max="4612" width="11.42578125" style="130"/>
    <col min="4613" max="4613" width="17.85546875" style="130" customWidth="1"/>
    <col min="4614" max="4614" width="16.85546875" style="130" customWidth="1"/>
    <col min="4615" max="4865" width="11.42578125" style="130"/>
    <col min="4866" max="4866" width="8.28515625" style="130" customWidth="1"/>
    <col min="4867" max="4867" width="16.28515625" style="130" customWidth="1"/>
    <col min="4868" max="4868" width="11.42578125" style="130"/>
    <col min="4869" max="4869" width="17.85546875" style="130" customWidth="1"/>
    <col min="4870" max="4870" width="16.85546875" style="130" customWidth="1"/>
    <col min="4871" max="5121" width="11.42578125" style="130"/>
    <col min="5122" max="5122" width="8.28515625" style="130" customWidth="1"/>
    <col min="5123" max="5123" width="16.28515625" style="130" customWidth="1"/>
    <col min="5124" max="5124" width="11.42578125" style="130"/>
    <col min="5125" max="5125" width="17.85546875" style="130" customWidth="1"/>
    <col min="5126" max="5126" width="16.85546875" style="130" customWidth="1"/>
    <col min="5127" max="5377" width="11.42578125" style="130"/>
    <col min="5378" max="5378" width="8.28515625" style="130" customWidth="1"/>
    <col min="5379" max="5379" width="16.28515625" style="130" customWidth="1"/>
    <col min="5380" max="5380" width="11.42578125" style="130"/>
    <col min="5381" max="5381" width="17.85546875" style="130" customWidth="1"/>
    <col min="5382" max="5382" width="16.85546875" style="130" customWidth="1"/>
    <col min="5383" max="5633" width="11.42578125" style="130"/>
    <col min="5634" max="5634" width="8.28515625" style="130" customWidth="1"/>
    <col min="5635" max="5635" width="16.28515625" style="130" customWidth="1"/>
    <col min="5636" max="5636" width="11.42578125" style="130"/>
    <col min="5637" max="5637" width="17.85546875" style="130" customWidth="1"/>
    <col min="5638" max="5638" width="16.85546875" style="130" customWidth="1"/>
    <col min="5639" max="5889" width="11.42578125" style="130"/>
    <col min="5890" max="5890" width="8.28515625" style="130" customWidth="1"/>
    <col min="5891" max="5891" width="16.28515625" style="130" customWidth="1"/>
    <col min="5892" max="5892" width="11.42578125" style="130"/>
    <col min="5893" max="5893" width="17.85546875" style="130" customWidth="1"/>
    <col min="5894" max="5894" width="16.85546875" style="130" customWidth="1"/>
    <col min="5895" max="6145" width="11.42578125" style="130"/>
    <col min="6146" max="6146" width="8.28515625" style="130" customWidth="1"/>
    <col min="6147" max="6147" width="16.28515625" style="130" customWidth="1"/>
    <col min="6148" max="6148" width="11.42578125" style="130"/>
    <col min="6149" max="6149" width="17.85546875" style="130" customWidth="1"/>
    <col min="6150" max="6150" width="16.85546875" style="130" customWidth="1"/>
    <col min="6151" max="6401" width="11.42578125" style="130"/>
    <col min="6402" max="6402" width="8.28515625" style="130" customWidth="1"/>
    <col min="6403" max="6403" width="16.28515625" style="130" customWidth="1"/>
    <col min="6404" max="6404" width="11.42578125" style="130"/>
    <col min="6405" max="6405" width="17.85546875" style="130" customWidth="1"/>
    <col min="6406" max="6406" width="16.85546875" style="130" customWidth="1"/>
    <col min="6407" max="6657" width="11.42578125" style="130"/>
    <col min="6658" max="6658" width="8.28515625" style="130" customWidth="1"/>
    <col min="6659" max="6659" width="16.28515625" style="130" customWidth="1"/>
    <col min="6660" max="6660" width="11.42578125" style="130"/>
    <col min="6661" max="6661" width="17.85546875" style="130" customWidth="1"/>
    <col min="6662" max="6662" width="16.85546875" style="130" customWidth="1"/>
    <col min="6663" max="6913" width="11.42578125" style="130"/>
    <col min="6914" max="6914" width="8.28515625" style="130" customWidth="1"/>
    <col min="6915" max="6915" width="16.28515625" style="130" customWidth="1"/>
    <col min="6916" max="6916" width="11.42578125" style="130"/>
    <col min="6917" max="6917" width="17.85546875" style="130" customWidth="1"/>
    <col min="6918" max="6918" width="16.85546875" style="130" customWidth="1"/>
    <col min="6919" max="7169" width="11.42578125" style="130"/>
    <col min="7170" max="7170" width="8.28515625" style="130" customWidth="1"/>
    <col min="7171" max="7171" width="16.28515625" style="130" customWidth="1"/>
    <col min="7172" max="7172" width="11.42578125" style="130"/>
    <col min="7173" max="7173" width="17.85546875" style="130" customWidth="1"/>
    <col min="7174" max="7174" width="16.85546875" style="130" customWidth="1"/>
    <col min="7175" max="7425" width="11.42578125" style="130"/>
    <col min="7426" max="7426" width="8.28515625" style="130" customWidth="1"/>
    <col min="7427" max="7427" width="16.28515625" style="130" customWidth="1"/>
    <col min="7428" max="7428" width="11.42578125" style="130"/>
    <col min="7429" max="7429" width="17.85546875" style="130" customWidth="1"/>
    <col min="7430" max="7430" width="16.85546875" style="130" customWidth="1"/>
    <col min="7431" max="7681" width="11.42578125" style="130"/>
    <col min="7682" max="7682" width="8.28515625" style="130" customWidth="1"/>
    <col min="7683" max="7683" width="16.28515625" style="130" customWidth="1"/>
    <col min="7684" max="7684" width="11.42578125" style="130"/>
    <col min="7685" max="7685" width="17.85546875" style="130" customWidth="1"/>
    <col min="7686" max="7686" width="16.85546875" style="130" customWidth="1"/>
    <col min="7687" max="7937" width="11.42578125" style="130"/>
    <col min="7938" max="7938" width="8.28515625" style="130" customWidth="1"/>
    <col min="7939" max="7939" width="16.28515625" style="130" customWidth="1"/>
    <col min="7940" max="7940" width="11.42578125" style="130"/>
    <col min="7941" max="7941" width="17.85546875" style="130" customWidth="1"/>
    <col min="7942" max="7942" width="16.85546875" style="130" customWidth="1"/>
    <col min="7943" max="8193" width="11.42578125" style="130"/>
    <col min="8194" max="8194" width="8.28515625" style="130" customWidth="1"/>
    <col min="8195" max="8195" width="16.28515625" style="130" customWidth="1"/>
    <col min="8196" max="8196" width="11.42578125" style="130"/>
    <col min="8197" max="8197" width="17.85546875" style="130" customWidth="1"/>
    <col min="8198" max="8198" width="16.85546875" style="130" customWidth="1"/>
    <col min="8199" max="8449" width="11.42578125" style="130"/>
    <col min="8450" max="8450" width="8.28515625" style="130" customWidth="1"/>
    <col min="8451" max="8451" width="16.28515625" style="130" customWidth="1"/>
    <col min="8452" max="8452" width="11.42578125" style="130"/>
    <col min="8453" max="8453" width="17.85546875" style="130" customWidth="1"/>
    <col min="8454" max="8454" width="16.85546875" style="130" customWidth="1"/>
    <col min="8455" max="8705" width="11.42578125" style="130"/>
    <col min="8706" max="8706" width="8.28515625" style="130" customWidth="1"/>
    <col min="8707" max="8707" width="16.28515625" style="130" customWidth="1"/>
    <col min="8708" max="8708" width="11.42578125" style="130"/>
    <col min="8709" max="8709" width="17.85546875" style="130" customWidth="1"/>
    <col min="8710" max="8710" width="16.85546875" style="130" customWidth="1"/>
    <col min="8711" max="8961" width="11.42578125" style="130"/>
    <col min="8962" max="8962" width="8.28515625" style="130" customWidth="1"/>
    <col min="8963" max="8963" width="16.28515625" style="130" customWidth="1"/>
    <col min="8964" max="8964" width="11.42578125" style="130"/>
    <col min="8965" max="8965" width="17.85546875" style="130" customWidth="1"/>
    <col min="8966" max="8966" width="16.85546875" style="130" customWidth="1"/>
    <col min="8967" max="9217" width="11.42578125" style="130"/>
    <col min="9218" max="9218" width="8.28515625" style="130" customWidth="1"/>
    <col min="9219" max="9219" width="16.28515625" style="130" customWidth="1"/>
    <col min="9220" max="9220" width="11.42578125" style="130"/>
    <col min="9221" max="9221" width="17.85546875" style="130" customWidth="1"/>
    <col min="9222" max="9222" width="16.85546875" style="130" customWidth="1"/>
    <col min="9223" max="9473" width="11.42578125" style="130"/>
    <col min="9474" max="9474" width="8.28515625" style="130" customWidth="1"/>
    <col min="9475" max="9475" width="16.28515625" style="130" customWidth="1"/>
    <col min="9476" max="9476" width="11.42578125" style="130"/>
    <col min="9477" max="9477" width="17.85546875" style="130" customWidth="1"/>
    <col min="9478" max="9478" width="16.85546875" style="130" customWidth="1"/>
    <col min="9479" max="9729" width="11.42578125" style="130"/>
    <col min="9730" max="9730" width="8.28515625" style="130" customWidth="1"/>
    <col min="9731" max="9731" width="16.28515625" style="130" customWidth="1"/>
    <col min="9732" max="9732" width="11.42578125" style="130"/>
    <col min="9733" max="9733" width="17.85546875" style="130" customWidth="1"/>
    <col min="9734" max="9734" width="16.85546875" style="130" customWidth="1"/>
    <col min="9735" max="9985" width="11.42578125" style="130"/>
    <col min="9986" max="9986" width="8.28515625" style="130" customWidth="1"/>
    <col min="9987" max="9987" width="16.28515625" style="130" customWidth="1"/>
    <col min="9988" max="9988" width="11.42578125" style="130"/>
    <col min="9989" max="9989" width="17.85546875" style="130" customWidth="1"/>
    <col min="9990" max="9990" width="16.85546875" style="130" customWidth="1"/>
    <col min="9991" max="10241" width="11.42578125" style="130"/>
    <col min="10242" max="10242" width="8.28515625" style="130" customWidth="1"/>
    <col min="10243" max="10243" width="16.28515625" style="130" customWidth="1"/>
    <col min="10244" max="10244" width="11.42578125" style="130"/>
    <col min="10245" max="10245" width="17.85546875" style="130" customWidth="1"/>
    <col min="10246" max="10246" width="16.85546875" style="130" customWidth="1"/>
    <col min="10247" max="10497" width="11.42578125" style="130"/>
    <col min="10498" max="10498" width="8.28515625" style="130" customWidth="1"/>
    <col min="10499" max="10499" width="16.28515625" style="130" customWidth="1"/>
    <col min="10500" max="10500" width="11.42578125" style="130"/>
    <col min="10501" max="10501" width="17.85546875" style="130" customWidth="1"/>
    <col min="10502" max="10502" width="16.85546875" style="130" customWidth="1"/>
    <col min="10503" max="10753" width="11.42578125" style="130"/>
    <col min="10754" max="10754" width="8.28515625" style="130" customWidth="1"/>
    <col min="10755" max="10755" width="16.28515625" style="130" customWidth="1"/>
    <col min="10756" max="10756" width="11.42578125" style="130"/>
    <col min="10757" max="10757" width="17.85546875" style="130" customWidth="1"/>
    <col min="10758" max="10758" width="16.85546875" style="130" customWidth="1"/>
    <col min="10759" max="11009" width="11.42578125" style="130"/>
    <col min="11010" max="11010" width="8.28515625" style="130" customWidth="1"/>
    <col min="11011" max="11011" width="16.28515625" style="130" customWidth="1"/>
    <col min="11012" max="11012" width="11.42578125" style="130"/>
    <col min="11013" max="11013" width="17.85546875" style="130" customWidth="1"/>
    <col min="11014" max="11014" width="16.85546875" style="130" customWidth="1"/>
    <col min="11015" max="11265" width="11.42578125" style="130"/>
    <col min="11266" max="11266" width="8.28515625" style="130" customWidth="1"/>
    <col min="11267" max="11267" width="16.28515625" style="130" customWidth="1"/>
    <col min="11268" max="11268" width="11.42578125" style="130"/>
    <col min="11269" max="11269" width="17.85546875" style="130" customWidth="1"/>
    <col min="11270" max="11270" width="16.85546875" style="130" customWidth="1"/>
    <col min="11271" max="11521" width="11.42578125" style="130"/>
    <col min="11522" max="11522" width="8.28515625" style="130" customWidth="1"/>
    <col min="11523" max="11523" width="16.28515625" style="130" customWidth="1"/>
    <col min="11524" max="11524" width="11.42578125" style="130"/>
    <col min="11525" max="11525" width="17.85546875" style="130" customWidth="1"/>
    <col min="11526" max="11526" width="16.85546875" style="130" customWidth="1"/>
    <col min="11527" max="11777" width="11.42578125" style="130"/>
    <col min="11778" max="11778" width="8.28515625" style="130" customWidth="1"/>
    <col min="11779" max="11779" width="16.28515625" style="130" customWidth="1"/>
    <col min="11780" max="11780" width="11.42578125" style="130"/>
    <col min="11781" max="11781" width="17.85546875" style="130" customWidth="1"/>
    <col min="11782" max="11782" width="16.85546875" style="130" customWidth="1"/>
    <col min="11783" max="12033" width="11.42578125" style="130"/>
    <col min="12034" max="12034" width="8.28515625" style="130" customWidth="1"/>
    <col min="12035" max="12035" width="16.28515625" style="130" customWidth="1"/>
    <col min="12036" max="12036" width="11.42578125" style="130"/>
    <col min="12037" max="12037" width="17.85546875" style="130" customWidth="1"/>
    <col min="12038" max="12038" width="16.85546875" style="130" customWidth="1"/>
    <col min="12039" max="12289" width="11.42578125" style="130"/>
    <col min="12290" max="12290" width="8.28515625" style="130" customWidth="1"/>
    <col min="12291" max="12291" width="16.28515625" style="130" customWidth="1"/>
    <col min="12292" max="12292" width="11.42578125" style="130"/>
    <col min="12293" max="12293" width="17.85546875" style="130" customWidth="1"/>
    <col min="12294" max="12294" width="16.85546875" style="130" customWidth="1"/>
    <col min="12295" max="12545" width="11.42578125" style="130"/>
    <col min="12546" max="12546" width="8.28515625" style="130" customWidth="1"/>
    <col min="12547" max="12547" width="16.28515625" style="130" customWidth="1"/>
    <col min="12548" max="12548" width="11.42578125" style="130"/>
    <col min="12549" max="12549" width="17.85546875" style="130" customWidth="1"/>
    <col min="12550" max="12550" width="16.85546875" style="130" customWidth="1"/>
    <col min="12551" max="12801" width="11.42578125" style="130"/>
    <col min="12802" max="12802" width="8.28515625" style="130" customWidth="1"/>
    <col min="12803" max="12803" width="16.28515625" style="130" customWidth="1"/>
    <col min="12804" max="12804" width="11.42578125" style="130"/>
    <col min="12805" max="12805" width="17.85546875" style="130" customWidth="1"/>
    <col min="12806" max="12806" width="16.85546875" style="130" customWidth="1"/>
    <col min="12807" max="13057" width="11.42578125" style="130"/>
    <col min="13058" max="13058" width="8.28515625" style="130" customWidth="1"/>
    <col min="13059" max="13059" width="16.28515625" style="130" customWidth="1"/>
    <col min="13060" max="13060" width="11.42578125" style="130"/>
    <col min="13061" max="13061" width="17.85546875" style="130" customWidth="1"/>
    <col min="13062" max="13062" width="16.85546875" style="130" customWidth="1"/>
    <col min="13063" max="13313" width="11.42578125" style="130"/>
    <col min="13314" max="13314" width="8.28515625" style="130" customWidth="1"/>
    <col min="13315" max="13315" width="16.28515625" style="130" customWidth="1"/>
    <col min="13316" max="13316" width="11.42578125" style="130"/>
    <col min="13317" max="13317" width="17.85546875" style="130" customWidth="1"/>
    <col min="13318" max="13318" width="16.85546875" style="130" customWidth="1"/>
    <col min="13319" max="13569" width="11.42578125" style="130"/>
    <col min="13570" max="13570" width="8.28515625" style="130" customWidth="1"/>
    <col min="13571" max="13571" width="16.28515625" style="130" customWidth="1"/>
    <col min="13572" max="13572" width="11.42578125" style="130"/>
    <col min="13573" max="13573" width="17.85546875" style="130" customWidth="1"/>
    <col min="13574" max="13574" width="16.85546875" style="130" customWidth="1"/>
    <col min="13575" max="13825" width="11.42578125" style="130"/>
    <col min="13826" max="13826" width="8.28515625" style="130" customWidth="1"/>
    <col min="13827" max="13827" width="16.28515625" style="130" customWidth="1"/>
    <col min="13828" max="13828" width="11.42578125" style="130"/>
    <col min="13829" max="13829" width="17.85546875" style="130" customWidth="1"/>
    <col min="13830" max="13830" width="16.85546875" style="130" customWidth="1"/>
    <col min="13831" max="14081" width="11.42578125" style="130"/>
    <col min="14082" max="14082" width="8.28515625" style="130" customWidth="1"/>
    <col min="14083" max="14083" width="16.28515625" style="130" customWidth="1"/>
    <col min="14084" max="14084" width="11.42578125" style="130"/>
    <col min="14085" max="14085" width="17.85546875" style="130" customWidth="1"/>
    <col min="14086" max="14086" width="16.85546875" style="130" customWidth="1"/>
    <col min="14087" max="14337" width="11.42578125" style="130"/>
    <col min="14338" max="14338" width="8.28515625" style="130" customWidth="1"/>
    <col min="14339" max="14339" width="16.28515625" style="130" customWidth="1"/>
    <col min="14340" max="14340" width="11.42578125" style="130"/>
    <col min="14341" max="14341" width="17.85546875" style="130" customWidth="1"/>
    <col min="14342" max="14342" width="16.85546875" style="130" customWidth="1"/>
    <col min="14343" max="14593" width="11.42578125" style="130"/>
    <col min="14594" max="14594" width="8.28515625" style="130" customWidth="1"/>
    <col min="14595" max="14595" width="16.28515625" style="130" customWidth="1"/>
    <col min="14596" max="14596" width="11.42578125" style="130"/>
    <col min="14597" max="14597" width="17.85546875" style="130" customWidth="1"/>
    <col min="14598" max="14598" width="16.85546875" style="130" customWidth="1"/>
    <col min="14599" max="14849" width="11.42578125" style="130"/>
    <col min="14850" max="14850" width="8.28515625" style="130" customWidth="1"/>
    <col min="14851" max="14851" width="16.28515625" style="130" customWidth="1"/>
    <col min="14852" max="14852" width="11.42578125" style="130"/>
    <col min="14853" max="14853" width="17.85546875" style="130" customWidth="1"/>
    <col min="14854" max="14854" width="16.85546875" style="130" customWidth="1"/>
    <col min="14855" max="15105" width="11.42578125" style="130"/>
    <col min="15106" max="15106" width="8.28515625" style="130" customWidth="1"/>
    <col min="15107" max="15107" width="16.28515625" style="130" customWidth="1"/>
    <col min="15108" max="15108" width="11.42578125" style="130"/>
    <col min="15109" max="15109" width="17.85546875" style="130" customWidth="1"/>
    <col min="15110" max="15110" width="16.85546875" style="130" customWidth="1"/>
    <col min="15111" max="15361" width="11.42578125" style="130"/>
    <col min="15362" max="15362" width="8.28515625" style="130" customWidth="1"/>
    <col min="15363" max="15363" width="16.28515625" style="130" customWidth="1"/>
    <col min="15364" max="15364" width="11.42578125" style="130"/>
    <col min="15365" max="15365" width="17.85546875" style="130" customWidth="1"/>
    <col min="15366" max="15366" width="16.85546875" style="130" customWidth="1"/>
    <col min="15367" max="15617" width="11.42578125" style="130"/>
    <col min="15618" max="15618" width="8.28515625" style="130" customWidth="1"/>
    <col min="15619" max="15619" width="16.28515625" style="130" customWidth="1"/>
    <col min="15620" max="15620" width="11.42578125" style="130"/>
    <col min="15621" max="15621" width="17.85546875" style="130" customWidth="1"/>
    <col min="15622" max="15622" width="16.85546875" style="130" customWidth="1"/>
    <col min="15623" max="15873" width="11.42578125" style="130"/>
    <col min="15874" max="15874" width="8.28515625" style="130" customWidth="1"/>
    <col min="15875" max="15875" width="16.28515625" style="130" customWidth="1"/>
    <col min="15876" max="15876" width="11.42578125" style="130"/>
    <col min="15877" max="15877" width="17.85546875" style="130" customWidth="1"/>
    <col min="15878" max="15878" width="16.85546875" style="130" customWidth="1"/>
    <col min="15879" max="16129" width="11.42578125" style="130"/>
    <col min="16130" max="16130" width="8.28515625" style="130" customWidth="1"/>
    <col min="16131" max="16131" width="16.28515625" style="130" customWidth="1"/>
    <col min="16132" max="16132" width="11.42578125" style="130"/>
    <col min="16133" max="16133" width="17.85546875" style="130" customWidth="1"/>
    <col min="16134" max="16134" width="16.85546875" style="130" customWidth="1"/>
    <col min="16135" max="16384" width="11.42578125" style="130"/>
  </cols>
  <sheetData>
    <row r="4" spans="1:35" ht="1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8"/>
      <c r="AB4" s="128"/>
      <c r="AC4" s="128"/>
      <c r="AD4" s="128"/>
      <c r="AE4" s="128"/>
      <c r="AF4" s="128"/>
      <c r="AG4" s="128"/>
      <c r="AH4" s="128"/>
      <c r="AI4" s="129"/>
    </row>
    <row r="5" spans="1:35" ht="15">
      <c r="A5" s="131"/>
      <c r="B5" s="131"/>
      <c r="C5" s="128"/>
      <c r="D5" s="128"/>
      <c r="E5" s="128"/>
      <c r="F5" s="128"/>
      <c r="G5" s="128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3"/>
      <c r="T5" s="133"/>
      <c r="U5" s="133"/>
      <c r="V5" s="133"/>
      <c r="W5" s="133"/>
      <c r="X5" s="129"/>
      <c r="Y5" s="129"/>
      <c r="Z5" s="129"/>
      <c r="AA5" s="128"/>
      <c r="AB5" s="128"/>
      <c r="AC5" s="134"/>
      <c r="AD5" s="679" t="s">
        <v>228</v>
      </c>
      <c r="AE5" s="679"/>
      <c r="AG5" s="128"/>
      <c r="AH5" s="128"/>
      <c r="AI5" s="129"/>
    </row>
    <row r="6" spans="1:35" ht="15">
      <c r="A6" s="131"/>
      <c r="B6" s="680" t="s">
        <v>229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133"/>
      <c r="U6" s="133"/>
      <c r="V6" s="133"/>
      <c r="W6" s="133"/>
      <c r="X6" s="129"/>
      <c r="Y6" s="129"/>
      <c r="Z6" s="129"/>
      <c r="AA6" s="129"/>
      <c r="AB6" s="129"/>
      <c r="AC6" s="135" t="s">
        <v>130</v>
      </c>
      <c r="AD6" s="136"/>
      <c r="AE6" s="137"/>
      <c r="AG6" s="138"/>
      <c r="AH6" s="138"/>
      <c r="AI6" s="131"/>
    </row>
    <row r="7" spans="1:35" ht="15">
      <c r="A7" s="131"/>
      <c r="B7" s="131"/>
      <c r="C7" s="131"/>
      <c r="D7" s="131"/>
      <c r="E7" s="131"/>
      <c r="F7" s="131"/>
      <c r="G7" s="131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28"/>
      <c r="AE7" s="128"/>
      <c r="AF7" s="128"/>
      <c r="AG7" s="138"/>
      <c r="AH7" s="138"/>
      <c r="AI7" s="131"/>
    </row>
    <row r="8" spans="1:35" ht="15">
      <c r="A8" s="131"/>
      <c r="B8" s="139" t="s">
        <v>230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5" ht="15">
      <c r="A9" s="131"/>
      <c r="B9" s="681" t="s">
        <v>6</v>
      </c>
      <c r="C9" s="681"/>
      <c r="D9" s="681"/>
      <c r="E9" s="681"/>
      <c r="F9" s="681"/>
      <c r="G9" s="681"/>
      <c r="H9" s="681"/>
      <c r="I9" s="681"/>
      <c r="J9" s="681"/>
      <c r="K9" s="681" t="s">
        <v>231</v>
      </c>
      <c r="L9" s="681"/>
      <c r="M9" s="681"/>
      <c r="N9" s="681"/>
      <c r="O9" s="681"/>
      <c r="P9" s="681"/>
      <c r="Q9" s="681"/>
      <c r="R9" s="681"/>
      <c r="S9" s="681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</row>
    <row r="10" spans="1:35" ht="15">
      <c r="A10" s="131"/>
      <c r="B10" s="681" t="s">
        <v>232</v>
      </c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5">
      <c r="A11" s="131"/>
      <c r="B11" s="681" t="s">
        <v>132</v>
      </c>
      <c r="C11" s="681"/>
      <c r="D11" s="681"/>
      <c r="E11" s="681"/>
      <c r="F11" s="681"/>
      <c r="G11" s="681"/>
      <c r="H11" s="681"/>
      <c r="I11" s="681"/>
      <c r="J11" s="681"/>
      <c r="K11" s="681" t="s">
        <v>133</v>
      </c>
      <c r="L11" s="681"/>
      <c r="M11" s="681"/>
      <c r="N11" s="681"/>
      <c r="O11" s="681"/>
      <c r="P11" s="681"/>
      <c r="Q11" s="681"/>
      <c r="R11" s="681"/>
      <c r="S11" s="681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1:35" ht="15">
      <c r="A12" s="131"/>
      <c r="B12" s="681"/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5" ht="15">
      <c r="A13" s="131"/>
      <c r="B13" s="681" t="s">
        <v>134</v>
      </c>
      <c r="C13" s="681"/>
      <c r="D13" s="681"/>
      <c r="E13" s="681"/>
      <c r="F13" s="681"/>
      <c r="G13" s="681"/>
      <c r="H13" s="681"/>
      <c r="I13" s="681"/>
      <c r="J13" s="681"/>
      <c r="K13" s="682" t="s">
        <v>233</v>
      </c>
      <c r="L13" s="683"/>
      <c r="M13" s="683"/>
      <c r="N13" s="683"/>
      <c r="O13" s="683"/>
      <c r="P13" s="683"/>
      <c r="Q13" s="683"/>
      <c r="R13" s="683"/>
      <c r="S13" s="684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35" ht="15">
      <c r="A14" s="131"/>
      <c r="B14" s="681"/>
      <c r="C14" s="681"/>
      <c r="D14" s="681"/>
      <c r="E14" s="681"/>
      <c r="F14" s="681"/>
      <c r="G14" s="681"/>
      <c r="H14" s="681"/>
      <c r="I14" s="681"/>
      <c r="J14" s="681"/>
      <c r="K14" s="682"/>
      <c r="L14" s="683"/>
      <c r="M14" s="683"/>
      <c r="N14" s="683"/>
      <c r="O14" s="683"/>
      <c r="P14" s="683"/>
      <c r="Q14" s="683"/>
      <c r="R14" s="683"/>
      <c r="S14" s="684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1:35" ht="15">
      <c r="A15" s="131"/>
      <c r="B15" s="139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5" ht="15">
      <c r="A16" s="131"/>
      <c r="B16" s="140"/>
      <c r="C16" s="140"/>
      <c r="D16" s="128"/>
      <c r="E16" s="128"/>
      <c r="F16" s="128"/>
      <c r="G16" s="128"/>
      <c r="H16" s="131"/>
      <c r="I16" s="128"/>
      <c r="J16" s="131"/>
      <c r="K16" s="131"/>
      <c r="L16" s="128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28"/>
      <c r="AG16" s="131"/>
      <c r="AH16" s="131"/>
      <c r="AI16" s="131"/>
    </row>
    <row r="17" spans="1:36" ht="30" customHeight="1">
      <c r="A17" s="131"/>
      <c r="B17" s="685" t="s">
        <v>234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131"/>
      <c r="T17" s="131"/>
      <c r="U17" s="131"/>
      <c r="V17" s="128"/>
    </row>
    <row r="18" spans="1:36" ht="15" customHeight="1">
      <c r="A18" s="131"/>
      <c r="B18" s="686" t="s">
        <v>94</v>
      </c>
      <c r="C18" s="689" t="s">
        <v>235</v>
      </c>
      <c r="D18" s="686" t="s">
        <v>236</v>
      </c>
      <c r="E18" s="686" t="s">
        <v>237</v>
      </c>
      <c r="F18" s="692" t="s">
        <v>238</v>
      </c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4"/>
      <c r="R18" s="686" t="s">
        <v>239</v>
      </c>
      <c r="S18" s="141"/>
      <c r="T18" s="129"/>
      <c r="U18" s="129"/>
      <c r="V18" s="128"/>
    </row>
    <row r="19" spans="1:36" ht="15" customHeight="1">
      <c r="A19" s="131"/>
      <c r="B19" s="687"/>
      <c r="C19" s="690"/>
      <c r="D19" s="687"/>
      <c r="E19" s="687"/>
      <c r="F19" s="695" t="s">
        <v>240</v>
      </c>
      <c r="G19" s="696"/>
      <c r="H19" s="695" t="s">
        <v>241</v>
      </c>
      <c r="I19" s="696"/>
      <c r="J19" s="696"/>
      <c r="K19" s="696"/>
      <c r="L19" s="696"/>
      <c r="M19" s="704"/>
      <c r="N19" s="695" t="s">
        <v>242</v>
      </c>
      <c r="O19" s="704"/>
      <c r="P19" s="695" t="s">
        <v>243</v>
      </c>
      <c r="Q19" s="704"/>
      <c r="R19" s="687"/>
      <c r="S19" s="142"/>
      <c r="T19" s="128"/>
      <c r="U19" s="128"/>
      <c r="V19" s="128"/>
    </row>
    <row r="20" spans="1:36" ht="15">
      <c r="A20" s="131"/>
      <c r="B20" s="687"/>
      <c r="C20" s="690"/>
      <c r="D20" s="687"/>
      <c r="E20" s="687"/>
      <c r="F20" s="697"/>
      <c r="G20" s="698"/>
      <c r="H20" s="697"/>
      <c r="I20" s="698"/>
      <c r="J20" s="698"/>
      <c r="K20" s="698"/>
      <c r="L20" s="698"/>
      <c r="M20" s="705"/>
      <c r="N20" s="697"/>
      <c r="O20" s="705"/>
      <c r="P20" s="697"/>
      <c r="Q20" s="705"/>
      <c r="R20" s="687"/>
      <c r="S20" s="142"/>
      <c r="T20" s="128"/>
      <c r="U20" s="128"/>
      <c r="V20" s="128"/>
    </row>
    <row r="21" spans="1:36" ht="15">
      <c r="A21" s="131"/>
      <c r="B21" s="687"/>
      <c r="C21" s="690"/>
      <c r="D21" s="687"/>
      <c r="E21" s="687"/>
      <c r="F21" s="697"/>
      <c r="G21" s="698"/>
      <c r="H21" s="699"/>
      <c r="I21" s="700"/>
      <c r="J21" s="700"/>
      <c r="K21" s="700"/>
      <c r="L21" s="700"/>
      <c r="M21" s="706"/>
      <c r="N21" s="697"/>
      <c r="O21" s="705"/>
      <c r="P21" s="697"/>
      <c r="Q21" s="705"/>
      <c r="R21" s="687"/>
      <c r="S21" s="142"/>
      <c r="T21" s="128"/>
      <c r="U21" s="128"/>
      <c r="V21" s="128"/>
    </row>
    <row r="22" spans="1:36" ht="15" customHeight="1">
      <c r="A22" s="131"/>
      <c r="B22" s="688"/>
      <c r="C22" s="691"/>
      <c r="D22" s="688"/>
      <c r="E22" s="688"/>
      <c r="F22" s="699"/>
      <c r="G22" s="700"/>
      <c r="H22" s="692" t="s">
        <v>244</v>
      </c>
      <c r="I22" s="694"/>
      <c r="J22" s="692" t="s">
        <v>245</v>
      </c>
      <c r="K22" s="694"/>
      <c r="L22" s="682" t="s">
        <v>246</v>
      </c>
      <c r="M22" s="684"/>
      <c r="N22" s="699"/>
      <c r="O22" s="706"/>
      <c r="P22" s="699"/>
      <c r="Q22" s="706"/>
      <c r="R22" s="688"/>
      <c r="S22" s="142"/>
      <c r="T22" s="128"/>
      <c r="U22" s="128"/>
      <c r="V22" s="128"/>
    </row>
    <row r="23" spans="1:36" ht="15">
      <c r="A23" s="131"/>
      <c r="B23" s="143">
        <v>1</v>
      </c>
      <c r="C23" s="144"/>
      <c r="D23" s="144" t="s">
        <v>448</v>
      </c>
      <c r="E23" s="144"/>
      <c r="F23" s="713">
        <f>+'BASE IMPONIBLE'!G46</f>
        <v>0</v>
      </c>
      <c r="G23" s="714"/>
      <c r="H23" s="715"/>
      <c r="I23" s="684"/>
      <c r="J23" s="682"/>
      <c r="K23" s="684"/>
      <c r="L23" s="715"/>
      <c r="M23" s="684"/>
      <c r="N23" s="701"/>
      <c r="O23" s="702"/>
      <c r="P23" s="701"/>
      <c r="Q23" s="703"/>
      <c r="R23" s="145">
        <v>1</v>
      </c>
      <c r="S23" s="146"/>
      <c r="T23" s="128"/>
      <c r="U23" s="128"/>
      <c r="V23" s="128"/>
    </row>
    <row r="24" spans="1:36" ht="15">
      <c r="A24" s="131"/>
      <c r="B24" s="143">
        <v>2</v>
      </c>
      <c r="C24" s="144"/>
      <c r="D24" s="144"/>
      <c r="E24" s="144"/>
      <c r="F24" s="713"/>
      <c r="G24" s="714"/>
      <c r="H24" s="682"/>
      <c r="I24" s="684"/>
      <c r="J24" s="682"/>
      <c r="K24" s="684"/>
      <c r="L24" s="682"/>
      <c r="M24" s="684"/>
      <c r="N24" s="701"/>
      <c r="O24" s="702"/>
      <c r="P24" s="701"/>
      <c r="Q24" s="703"/>
      <c r="R24" s="145"/>
      <c r="S24" s="146"/>
      <c r="T24" s="128"/>
      <c r="U24" s="128"/>
      <c r="V24" s="128"/>
    </row>
    <row r="25" spans="1:36" ht="15">
      <c r="A25" s="131"/>
      <c r="B25" s="143">
        <v>3</v>
      </c>
      <c r="C25" s="144"/>
      <c r="D25" s="144"/>
      <c r="E25" s="144"/>
      <c r="F25" s="713"/>
      <c r="G25" s="714"/>
      <c r="H25" s="682"/>
      <c r="I25" s="684"/>
      <c r="J25" s="682"/>
      <c r="K25" s="684"/>
      <c r="L25" s="682"/>
      <c r="M25" s="684"/>
      <c r="N25" s="701"/>
      <c r="O25" s="702"/>
      <c r="P25" s="701"/>
      <c r="Q25" s="703"/>
      <c r="R25" s="145"/>
      <c r="S25" s="146"/>
      <c r="T25" s="128"/>
      <c r="U25" s="128"/>
      <c r="V25" s="128"/>
    </row>
    <row r="26" spans="1:36" ht="15">
      <c r="A26" s="131"/>
      <c r="B26" s="143">
        <v>4</v>
      </c>
      <c r="C26" s="144"/>
      <c r="D26" s="144"/>
      <c r="E26" s="144"/>
      <c r="F26" s="713"/>
      <c r="G26" s="714"/>
      <c r="H26" s="682"/>
      <c r="I26" s="684"/>
      <c r="J26" s="682"/>
      <c r="K26" s="684"/>
      <c r="L26" s="682"/>
      <c r="M26" s="684"/>
      <c r="N26" s="701"/>
      <c r="O26" s="702"/>
      <c r="P26" s="701"/>
      <c r="Q26" s="703"/>
      <c r="R26" s="145"/>
      <c r="S26" s="146"/>
      <c r="T26" s="128"/>
      <c r="U26" s="128"/>
      <c r="V26" s="128"/>
    </row>
    <row r="27" spans="1:36" ht="15">
      <c r="A27" s="131"/>
      <c r="B27" s="143">
        <v>5</v>
      </c>
      <c r="C27" s="144"/>
      <c r="D27" s="144"/>
      <c r="E27" s="144"/>
      <c r="F27" s="713"/>
      <c r="G27" s="714"/>
      <c r="H27" s="682"/>
      <c r="I27" s="684"/>
      <c r="J27" s="682"/>
      <c r="K27" s="684"/>
      <c r="L27" s="682"/>
      <c r="M27" s="684"/>
      <c r="N27" s="701"/>
      <c r="O27" s="702"/>
      <c r="P27" s="701"/>
      <c r="Q27" s="703"/>
      <c r="R27" s="145"/>
      <c r="S27" s="146"/>
      <c r="T27" s="128"/>
      <c r="U27" s="128"/>
      <c r="V27" s="128"/>
    </row>
    <row r="28" spans="1:36" ht="15">
      <c r="A28" s="131"/>
      <c r="B28" s="143">
        <v>6</v>
      </c>
      <c r="C28" s="144"/>
      <c r="D28" s="144"/>
      <c r="E28" s="144"/>
      <c r="F28" s="713"/>
      <c r="G28" s="714"/>
      <c r="H28" s="682"/>
      <c r="I28" s="684"/>
      <c r="J28" s="682"/>
      <c r="K28" s="684"/>
      <c r="L28" s="682"/>
      <c r="M28" s="684"/>
      <c r="N28" s="701"/>
      <c r="O28" s="702"/>
      <c r="P28" s="701"/>
      <c r="Q28" s="703"/>
      <c r="R28" s="145"/>
      <c r="S28" s="146"/>
      <c r="T28" s="128"/>
      <c r="U28" s="128"/>
      <c r="V28" s="128"/>
    </row>
    <row r="29" spans="1:36" ht="15">
      <c r="A29" s="131"/>
      <c r="B29" s="155"/>
      <c r="C29" s="156"/>
      <c r="D29" s="156"/>
      <c r="E29" s="156"/>
      <c r="F29" s="155"/>
      <c r="G29" s="155"/>
      <c r="H29" s="138"/>
      <c r="I29" s="138"/>
      <c r="J29" s="138"/>
      <c r="K29" s="138"/>
      <c r="L29" s="138"/>
      <c r="M29" s="138"/>
      <c r="N29" s="157"/>
      <c r="O29" s="157"/>
      <c r="P29" s="157"/>
      <c r="Q29" s="157"/>
      <c r="R29" s="157"/>
      <c r="S29" s="157"/>
      <c r="T29" s="128"/>
      <c r="U29" s="128"/>
      <c r="V29" s="128"/>
    </row>
    <row r="30" spans="1:36" ht="15">
      <c r="A30" s="131"/>
      <c r="B30" s="147"/>
      <c r="C30" s="148"/>
      <c r="D30" s="147"/>
      <c r="E30" s="147"/>
      <c r="F30" s="147"/>
      <c r="G30" s="147"/>
      <c r="H30" s="149"/>
      <c r="I30" s="149"/>
      <c r="J30" s="149"/>
      <c r="K30" s="149"/>
      <c r="L30" s="149"/>
      <c r="M30" s="140"/>
      <c r="N30" s="140"/>
      <c r="O30" s="140"/>
      <c r="P30" s="128"/>
      <c r="Q30" s="128"/>
      <c r="R30" s="131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31"/>
      <c r="AH30" s="131"/>
      <c r="AI30" s="131"/>
      <c r="AJ30" s="131"/>
    </row>
    <row r="31" spans="1:36" ht="15" customHeight="1">
      <c r="A31" s="131"/>
      <c r="B31" s="707" t="s">
        <v>247</v>
      </c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9"/>
      <c r="O31" s="150"/>
      <c r="P31" s="150"/>
      <c r="Q31" s="150"/>
      <c r="R31" s="150"/>
      <c r="S31" s="150"/>
      <c r="T31" s="150"/>
      <c r="U31" s="150"/>
      <c r="V31" s="150"/>
      <c r="W31" s="132"/>
      <c r="X31" s="132"/>
      <c r="Y31" s="132"/>
      <c r="Z31" s="132"/>
      <c r="AA31" s="131"/>
      <c r="AB31" s="131"/>
      <c r="AC31" s="131"/>
      <c r="AD31" s="128"/>
    </row>
    <row r="32" spans="1:36" ht="15" customHeight="1">
      <c r="A32" s="131"/>
      <c r="B32" s="710" t="s">
        <v>248</v>
      </c>
      <c r="C32" s="711"/>
      <c r="D32" s="711"/>
      <c r="E32" s="711"/>
      <c r="F32" s="711"/>
      <c r="G32" s="711"/>
      <c r="H32" s="711"/>
      <c r="I32" s="711"/>
      <c r="J32" s="711"/>
      <c r="K32" s="711"/>
      <c r="L32" s="711"/>
      <c r="M32" s="712"/>
      <c r="N32" s="686" t="s">
        <v>249</v>
      </c>
      <c r="O32" s="133"/>
      <c r="P32" s="133"/>
      <c r="Q32" s="133"/>
      <c r="R32" s="151"/>
      <c r="S32" s="131"/>
      <c r="T32" s="131"/>
      <c r="U32" s="131"/>
      <c r="V32" s="128"/>
    </row>
    <row r="33" spans="1:36" ht="26.25" customHeight="1">
      <c r="A33" s="131"/>
      <c r="B33" s="695" t="s">
        <v>240</v>
      </c>
      <c r="C33" s="704"/>
      <c r="D33" s="695" t="s">
        <v>241</v>
      </c>
      <c r="E33" s="696"/>
      <c r="F33" s="696"/>
      <c r="G33" s="696"/>
      <c r="H33" s="696"/>
      <c r="I33" s="704"/>
      <c r="J33" s="695" t="s">
        <v>242</v>
      </c>
      <c r="K33" s="704"/>
      <c r="L33" s="695" t="s">
        <v>243</v>
      </c>
      <c r="M33" s="704"/>
      <c r="N33" s="687"/>
      <c r="O33" s="152"/>
      <c r="P33" s="723"/>
      <c r="Q33" s="724"/>
      <c r="R33" s="723"/>
      <c r="S33" s="131"/>
      <c r="T33" s="131"/>
      <c r="U33" s="131"/>
      <c r="V33" s="128"/>
    </row>
    <row r="34" spans="1:36" ht="15">
      <c r="A34" s="131"/>
      <c r="B34" s="697"/>
      <c r="C34" s="705"/>
      <c r="D34" s="699"/>
      <c r="E34" s="700"/>
      <c r="F34" s="700"/>
      <c r="G34" s="700"/>
      <c r="H34" s="700"/>
      <c r="I34" s="706"/>
      <c r="J34" s="697"/>
      <c r="K34" s="705"/>
      <c r="L34" s="697"/>
      <c r="M34" s="705"/>
      <c r="N34" s="687"/>
      <c r="O34" s="153"/>
      <c r="P34" s="724"/>
      <c r="Q34" s="724"/>
      <c r="R34" s="724"/>
      <c r="S34" s="131"/>
      <c r="T34" s="131"/>
      <c r="U34" s="131"/>
      <c r="V34" s="128"/>
    </row>
    <row r="35" spans="1:36" ht="15" customHeight="1">
      <c r="A35" s="131"/>
      <c r="B35" s="699"/>
      <c r="C35" s="706"/>
      <c r="D35" s="692" t="s">
        <v>244</v>
      </c>
      <c r="E35" s="694"/>
      <c r="F35" s="692" t="s">
        <v>245</v>
      </c>
      <c r="G35" s="694"/>
      <c r="H35" s="692" t="s">
        <v>246</v>
      </c>
      <c r="I35" s="694"/>
      <c r="J35" s="699"/>
      <c r="K35" s="706"/>
      <c r="L35" s="699"/>
      <c r="M35" s="706"/>
      <c r="N35" s="688"/>
      <c r="O35" s="153"/>
      <c r="P35" s="724"/>
      <c r="Q35" s="724"/>
      <c r="R35" s="724"/>
      <c r="S35" s="131"/>
      <c r="T35" s="131"/>
      <c r="U35" s="131"/>
      <c r="V35" s="128"/>
    </row>
    <row r="36" spans="1:36" ht="15">
      <c r="A36" s="131"/>
      <c r="B36" s="717">
        <f>SUM(F23:G28)</f>
        <v>0</v>
      </c>
      <c r="C36" s="694"/>
      <c r="D36" s="692">
        <f>SUM(H23:I28)</f>
        <v>0</v>
      </c>
      <c r="E36" s="694"/>
      <c r="F36" s="692">
        <f t="shared" ref="F36" si="0">SUM(J23:K28)</f>
        <v>0</v>
      </c>
      <c r="G36" s="694"/>
      <c r="H36" s="717">
        <f t="shared" ref="H36" si="1">SUM(L23:M28)</f>
        <v>0</v>
      </c>
      <c r="I36" s="694"/>
      <c r="J36" s="692">
        <f t="shared" ref="J36" si="2">SUM(N23:O28)</f>
        <v>0</v>
      </c>
      <c r="K36" s="694"/>
      <c r="L36" s="692">
        <f t="shared" ref="L36" si="3">SUM(P23:Q28)</f>
        <v>0</v>
      </c>
      <c r="M36" s="694"/>
      <c r="N36" s="158">
        <v>1</v>
      </c>
      <c r="O36" s="153"/>
      <c r="P36" s="153"/>
      <c r="Q36" s="153"/>
      <c r="R36" s="153"/>
      <c r="S36" s="131"/>
      <c r="T36" s="131"/>
      <c r="U36" s="131"/>
      <c r="V36" s="128"/>
    </row>
    <row r="37" spans="1:36" ht="15">
      <c r="A37" s="131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54"/>
      <c r="T37" s="154"/>
      <c r="U37" s="154"/>
      <c r="V37" s="154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31"/>
      <c r="AH37" s="131"/>
      <c r="AI37" s="131"/>
      <c r="AJ37" s="128"/>
    </row>
    <row r="38" spans="1:36">
      <c r="A38" s="131"/>
      <c r="B38" s="718" t="s">
        <v>135</v>
      </c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20"/>
      <c r="W38" s="720"/>
      <c r="X38" s="720"/>
      <c r="Y38" s="720"/>
      <c r="Z38" s="720"/>
      <c r="AA38" s="720"/>
      <c r="AB38" s="720"/>
      <c r="AC38" s="720"/>
      <c r="AD38" s="720"/>
      <c r="AE38" s="720"/>
      <c r="AF38" s="720"/>
      <c r="AG38" s="131"/>
      <c r="AH38" s="131"/>
      <c r="AI38" s="131"/>
    </row>
    <row r="39" spans="1:36" ht="15">
      <c r="A39" s="131"/>
      <c r="B39" s="147"/>
      <c r="C39" s="147"/>
      <c r="D39" s="147"/>
      <c r="E39" s="149"/>
      <c r="F39" s="149"/>
      <c r="G39" s="149"/>
      <c r="H39" s="149"/>
      <c r="I39" s="149"/>
      <c r="J39" s="149"/>
      <c r="K39" s="149"/>
      <c r="L39" s="140"/>
      <c r="M39" s="140"/>
      <c r="N39" s="140"/>
      <c r="O39" s="128"/>
      <c r="P39" s="128"/>
      <c r="Q39" s="131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31"/>
      <c r="AH39" s="131"/>
      <c r="AI39" s="131"/>
    </row>
    <row r="40" spans="1:36" ht="15">
      <c r="A40" s="131"/>
      <c r="B40" s="721" t="s">
        <v>250</v>
      </c>
      <c r="C40" s="722"/>
      <c r="D40" s="722"/>
      <c r="E40" s="722"/>
      <c r="F40" s="722"/>
      <c r="G40" s="722"/>
      <c r="H40" s="722"/>
      <c r="I40" s="722"/>
      <c r="J40" s="149"/>
      <c r="K40" s="149"/>
      <c r="L40" s="140"/>
      <c r="M40" s="140"/>
      <c r="N40" s="140"/>
      <c r="O40" s="128"/>
      <c r="P40" s="128"/>
      <c r="Q40" s="131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31"/>
      <c r="AH40" s="131"/>
      <c r="AI40" s="131"/>
    </row>
    <row r="41" spans="1:36" ht="15">
      <c r="A41" s="131"/>
      <c r="B41" s="713"/>
      <c r="C41" s="716"/>
      <c r="D41" s="716"/>
      <c r="E41" s="716"/>
      <c r="F41" s="716"/>
      <c r="G41" s="716"/>
      <c r="H41" s="716"/>
      <c r="I41" s="714"/>
      <c r="J41" s="149"/>
      <c r="K41" s="149"/>
      <c r="L41" s="140"/>
      <c r="M41" s="140"/>
      <c r="N41" s="140"/>
      <c r="O41" s="128"/>
      <c r="P41" s="128"/>
      <c r="Q41" s="131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31"/>
      <c r="AH41" s="131"/>
      <c r="AI41" s="131"/>
    </row>
    <row r="42" spans="1:36" ht="15">
      <c r="A42" s="131"/>
      <c r="B42" s="147"/>
      <c r="C42" s="147"/>
      <c r="D42" s="147"/>
      <c r="E42" s="149"/>
      <c r="F42" s="149"/>
      <c r="G42" s="149"/>
      <c r="H42" s="149"/>
      <c r="I42" s="149"/>
      <c r="J42" s="149"/>
      <c r="K42" s="149"/>
      <c r="L42" s="140"/>
      <c r="M42" s="140"/>
      <c r="N42" s="140"/>
      <c r="O42" s="128"/>
      <c r="P42" s="128"/>
      <c r="Q42" s="131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31"/>
      <c r="AH42" s="131"/>
      <c r="AI42" s="131"/>
    </row>
    <row r="43" spans="1:36" ht="15">
      <c r="A43" s="131"/>
      <c r="B43" s="147"/>
      <c r="C43" s="147"/>
      <c r="D43" s="147"/>
      <c r="E43" s="149"/>
      <c r="F43" s="149"/>
      <c r="G43" s="149"/>
      <c r="H43" s="149"/>
      <c r="I43" s="149"/>
      <c r="J43" s="149"/>
      <c r="K43" s="149"/>
      <c r="L43" s="140"/>
      <c r="M43" s="140"/>
      <c r="N43" s="140"/>
      <c r="O43" s="128"/>
      <c r="P43" s="128"/>
      <c r="Q43" s="131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31"/>
      <c r="AH43" s="131"/>
      <c r="AI43" s="131"/>
    </row>
    <row r="44" spans="1:36" ht="15">
      <c r="A44" s="131"/>
      <c r="B44" s="147"/>
      <c r="C44" s="147"/>
      <c r="D44" s="147"/>
      <c r="E44" s="149"/>
      <c r="F44" s="149"/>
      <c r="G44" s="149"/>
      <c r="H44" s="149"/>
      <c r="I44" s="149"/>
      <c r="J44" s="149"/>
      <c r="K44" s="149"/>
      <c r="L44" s="140"/>
      <c r="M44" s="140"/>
      <c r="N44" s="140"/>
      <c r="O44" s="128"/>
      <c r="P44" s="128"/>
      <c r="Q44" s="131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31"/>
      <c r="AH44" s="131"/>
      <c r="AI44" s="131"/>
    </row>
    <row r="45" spans="1:36" ht="15">
      <c r="A45" s="131"/>
      <c r="B45" s="147"/>
      <c r="C45" s="147"/>
      <c r="D45" s="147"/>
      <c r="E45" s="149"/>
      <c r="F45" s="149"/>
      <c r="G45" s="149"/>
      <c r="H45" s="149"/>
      <c r="I45" s="149"/>
      <c r="J45" s="149"/>
      <c r="K45" s="149"/>
      <c r="L45" s="140"/>
      <c r="M45" s="140"/>
      <c r="N45" s="140"/>
      <c r="O45" s="128"/>
      <c r="P45" s="128"/>
      <c r="Q45" s="131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31"/>
      <c r="AH45" s="131"/>
      <c r="AI45" s="131"/>
    </row>
    <row r="46" spans="1:36" ht="15">
      <c r="A46" s="131"/>
      <c r="B46" s="147"/>
      <c r="C46" s="147"/>
      <c r="D46" s="147"/>
      <c r="E46" s="149"/>
      <c r="F46" s="149"/>
      <c r="G46" s="149"/>
      <c r="H46" s="149"/>
      <c r="I46" s="149"/>
      <c r="J46" s="149"/>
      <c r="K46" s="149"/>
      <c r="L46" s="140"/>
      <c r="M46" s="140"/>
      <c r="N46" s="140"/>
      <c r="O46" s="128"/>
      <c r="P46" s="128"/>
      <c r="Q46" s="131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31"/>
      <c r="AH46" s="131"/>
      <c r="AI46" s="131"/>
    </row>
    <row r="47" spans="1:36" ht="15">
      <c r="A47" s="131"/>
      <c r="B47" s="147"/>
      <c r="C47" s="147"/>
      <c r="D47" s="147"/>
      <c r="E47" s="149"/>
      <c r="F47" s="149"/>
      <c r="G47" s="149"/>
      <c r="H47" s="149"/>
      <c r="I47" s="149"/>
      <c r="J47" s="149"/>
      <c r="K47" s="149"/>
      <c r="L47" s="140"/>
      <c r="M47" s="140"/>
      <c r="N47" s="140"/>
      <c r="O47" s="128"/>
      <c r="P47" s="128"/>
      <c r="Q47" s="131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31"/>
      <c r="AH47" s="131"/>
      <c r="AI47" s="131"/>
    </row>
    <row r="48" spans="1:36" ht="15">
      <c r="A48" s="131"/>
      <c r="B48" s="147"/>
      <c r="C48" s="147"/>
      <c r="D48" s="147"/>
      <c r="E48" s="149"/>
      <c r="F48" s="149"/>
      <c r="G48" s="149"/>
      <c r="H48" s="149"/>
      <c r="I48" s="149"/>
      <c r="J48" s="149"/>
      <c r="K48" s="149"/>
      <c r="L48" s="140"/>
      <c r="M48" s="140"/>
      <c r="N48" s="140"/>
      <c r="O48" s="128"/>
      <c r="P48" s="128"/>
      <c r="Q48" s="131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31"/>
      <c r="AH48" s="131"/>
      <c r="AI48" s="131"/>
    </row>
    <row r="49" spans="1:35" ht="15">
      <c r="A49" s="131"/>
      <c r="B49" s="147"/>
      <c r="C49" s="147"/>
      <c r="D49" s="147"/>
      <c r="E49" s="149"/>
      <c r="F49" s="149"/>
      <c r="G49" s="149"/>
      <c r="H49" s="149"/>
      <c r="I49" s="149"/>
      <c r="J49" s="149"/>
      <c r="K49" s="149"/>
      <c r="L49" s="140"/>
      <c r="M49" s="140"/>
      <c r="N49" s="140"/>
      <c r="O49" s="128"/>
      <c r="P49" s="128"/>
      <c r="Q49" s="131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31"/>
      <c r="AH49" s="131"/>
      <c r="AI49" s="131"/>
    </row>
    <row r="50" spans="1:35" ht="15">
      <c r="A50" s="131"/>
      <c r="B50" s="147"/>
      <c r="C50" s="147"/>
      <c r="D50" s="147"/>
      <c r="E50" s="149"/>
      <c r="F50" s="149"/>
      <c r="G50" s="149"/>
      <c r="H50" s="149"/>
      <c r="I50" s="149"/>
      <c r="J50" s="149"/>
      <c r="K50" s="149"/>
      <c r="L50" s="140"/>
      <c r="M50" s="140"/>
      <c r="N50" s="140"/>
      <c r="O50" s="128"/>
      <c r="P50" s="128"/>
      <c r="Q50" s="131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31"/>
      <c r="AH50" s="131"/>
      <c r="AI50" s="131"/>
    </row>
    <row r="51" spans="1:35" ht="15">
      <c r="A51" s="131"/>
      <c r="B51" s="147"/>
      <c r="C51" s="147"/>
      <c r="D51" s="147"/>
      <c r="E51" s="149"/>
      <c r="F51" s="149"/>
      <c r="G51" s="149"/>
      <c r="H51" s="149"/>
      <c r="I51" s="149"/>
      <c r="J51" s="149"/>
      <c r="K51" s="149"/>
      <c r="L51" s="140"/>
      <c r="M51" s="140"/>
      <c r="N51" s="140"/>
      <c r="O51" s="128"/>
      <c r="P51" s="128"/>
      <c r="Q51" s="131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31"/>
      <c r="AH51" s="131"/>
      <c r="AI51" s="131"/>
    </row>
    <row r="52" spans="1:35" ht="15">
      <c r="A52" s="131"/>
      <c r="B52" s="147"/>
      <c r="C52" s="147"/>
      <c r="D52" s="147"/>
      <c r="E52" s="149"/>
      <c r="F52" s="149"/>
      <c r="G52" s="149"/>
      <c r="H52" s="149"/>
      <c r="I52" s="149"/>
      <c r="J52" s="149"/>
      <c r="K52" s="149"/>
      <c r="L52" s="140"/>
      <c r="M52" s="140"/>
      <c r="N52" s="140"/>
      <c r="O52" s="128"/>
      <c r="P52" s="128"/>
      <c r="Q52" s="131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31"/>
      <c r="AH52" s="131"/>
      <c r="AI52" s="131"/>
    </row>
    <row r="53" spans="1:35" ht="15">
      <c r="A53" s="131"/>
      <c r="B53" s="147"/>
      <c r="C53" s="147"/>
      <c r="D53" s="147"/>
      <c r="E53" s="149"/>
      <c r="F53" s="149"/>
      <c r="G53" s="149"/>
      <c r="H53" s="149"/>
      <c r="I53" s="149"/>
      <c r="J53" s="149"/>
      <c r="K53" s="149"/>
      <c r="L53" s="140"/>
      <c r="M53" s="140"/>
      <c r="N53" s="140"/>
      <c r="O53" s="128"/>
      <c r="P53" s="128"/>
      <c r="Q53" s="131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31"/>
      <c r="AH53" s="131"/>
      <c r="AI53" s="131"/>
    </row>
    <row r="54" spans="1:35" ht="15">
      <c r="A54" s="131"/>
      <c r="B54" s="147"/>
      <c r="C54" s="147"/>
      <c r="D54" s="147"/>
      <c r="E54" s="149"/>
      <c r="F54" s="149"/>
      <c r="G54" s="149"/>
      <c r="H54" s="149"/>
      <c r="I54" s="149"/>
      <c r="J54" s="149"/>
      <c r="K54" s="149"/>
      <c r="L54" s="140"/>
      <c r="M54" s="140"/>
      <c r="N54" s="140"/>
      <c r="O54" s="128"/>
      <c r="P54" s="128"/>
      <c r="Q54" s="131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31"/>
      <c r="AH54" s="131"/>
      <c r="AI54" s="131"/>
    </row>
    <row r="55" spans="1:35" ht="15">
      <c r="A55" s="131"/>
      <c r="B55" s="147"/>
      <c r="C55" s="147"/>
      <c r="D55" s="147"/>
      <c r="E55" s="149"/>
      <c r="F55" s="149"/>
      <c r="G55" s="149"/>
      <c r="H55" s="149"/>
      <c r="I55" s="149"/>
      <c r="J55" s="149"/>
      <c r="K55" s="149"/>
      <c r="L55" s="140"/>
      <c r="M55" s="140"/>
      <c r="N55" s="140"/>
      <c r="O55" s="128"/>
      <c r="P55" s="128"/>
      <c r="Q55" s="131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31"/>
      <c r="AH55" s="131"/>
      <c r="AI55" s="131"/>
    </row>
    <row r="56" spans="1:35" ht="15">
      <c r="A56" s="131"/>
      <c r="B56" s="147"/>
      <c r="C56" s="147"/>
      <c r="D56" s="147"/>
      <c r="E56" s="149"/>
      <c r="F56" s="149"/>
      <c r="G56" s="149"/>
      <c r="H56" s="149"/>
      <c r="I56" s="149"/>
      <c r="J56" s="149"/>
      <c r="K56" s="149"/>
      <c r="L56" s="140"/>
      <c r="M56" s="140"/>
      <c r="N56" s="140"/>
      <c r="O56" s="128"/>
      <c r="P56" s="128"/>
      <c r="Q56" s="131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31"/>
      <c r="AH56" s="131"/>
      <c r="AI56" s="131"/>
    </row>
    <row r="57" spans="1:35" ht="15">
      <c r="A57" s="131"/>
      <c r="B57" s="147"/>
      <c r="C57" s="147"/>
      <c r="D57" s="147"/>
      <c r="E57" s="149"/>
      <c r="F57" s="149"/>
      <c r="G57" s="149"/>
      <c r="H57" s="149"/>
      <c r="I57" s="149"/>
      <c r="J57" s="149"/>
      <c r="K57" s="149"/>
      <c r="L57" s="140"/>
      <c r="M57" s="140"/>
      <c r="N57" s="140"/>
      <c r="O57" s="128"/>
      <c r="P57" s="128"/>
      <c r="Q57" s="131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31"/>
      <c r="AH57" s="131"/>
      <c r="AI57" s="131"/>
    </row>
    <row r="58" spans="1:35" ht="15">
      <c r="A58" s="131"/>
      <c r="B58" s="147"/>
      <c r="C58" s="147"/>
      <c r="D58" s="147"/>
      <c r="E58" s="149"/>
      <c r="F58" s="149"/>
      <c r="G58" s="149"/>
      <c r="H58" s="149"/>
      <c r="I58" s="149"/>
      <c r="J58" s="149"/>
      <c r="K58" s="149"/>
      <c r="L58" s="140"/>
      <c r="M58" s="140"/>
      <c r="N58" s="140"/>
      <c r="O58" s="128"/>
      <c r="P58" s="128"/>
      <c r="Q58" s="131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31"/>
      <c r="AH58" s="131"/>
      <c r="AI58" s="131"/>
    </row>
    <row r="59" spans="1:35" ht="15">
      <c r="A59" s="131"/>
      <c r="B59" s="147"/>
      <c r="C59" s="147"/>
      <c r="D59" s="147"/>
      <c r="E59" s="149"/>
      <c r="F59" s="149"/>
      <c r="G59" s="149"/>
      <c r="H59" s="149"/>
      <c r="I59" s="149"/>
      <c r="J59" s="149"/>
      <c r="K59" s="149"/>
      <c r="L59" s="140"/>
      <c r="M59" s="140"/>
      <c r="N59" s="140"/>
      <c r="O59" s="128"/>
      <c r="P59" s="128"/>
      <c r="Q59" s="131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31"/>
      <c r="AH59" s="131"/>
      <c r="AI59" s="131"/>
    </row>
    <row r="60" spans="1:35" ht="15">
      <c r="A60" s="131"/>
      <c r="B60" s="147"/>
      <c r="C60" s="147"/>
      <c r="D60" s="147"/>
      <c r="E60" s="149"/>
      <c r="F60" s="149"/>
      <c r="G60" s="149"/>
      <c r="H60" s="149"/>
      <c r="I60" s="149"/>
      <c r="J60" s="149"/>
      <c r="K60" s="149"/>
      <c r="L60" s="140"/>
      <c r="M60" s="140"/>
      <c r="N60" s="140"/>
      <c r="O60" s="128"/>
      <c r="P60" s="128"/>
      <c r="Q60" s="131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31"/>
      <c r="AH60" s="131"/>
      <c r="AI60" s="131"/>
    </row>
    <row r="61" spans="1:35" ht="15">
      <c r="A61" s="131"/>
      <c r="B61" s="147"/>
      <c r="C61" s="147"/>
      <c r="D61" s="147"/>
      <c r="E61" s="149"/>
      <c r="F61" s="149"/>
      <c r="G61" s="149"/>
      <c r="H61" s="149"/>
      <c r="I61" s="149"/>
      <c r="J61" s="149"/>
      <c r="K61" s="149"/>
      <c r="L61" s="140"/>
      <c r="M61" s="140"/>
      <c r="N61" s="140"/>
      <c r="O61" s="128"/>
      <c r="P61" s="128"/>
      <c r="Q61" s="131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31"/>
      <c r="AH61" s="131"/>
      <c r="AI61" s="131"/>
    </row>
    <row r="62" spans="1:35" ht="15">
      <c r="A62" s="131"/>
      <c r="B62" s="147"/>
      <c r="C62" s="147"/>
      <c r="D62" s="147"/>
      <c r="E62" s="149"/>
      <c r="F62" s="149"/>
      <c r="G62" s="149"/>
      <c r="H62" s="149"/>
      <c r="I62" s="149"/>
      <c r="J62" s="149"/>
      <c r="K62" s="149"/>
      <c r="L62" s="140"/>
      <c r="M62" s="140"/>
      <c r="N62" s="140"/>
      <c r="O62" s="128"/>
      <c r="P62" s="128"/>
      <c r="Q62" s="131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31"/>
      <c r="AH62" s="131"/>
      <c r="AI62" s="131"/>
    </row>
    <row r="63" spans="1:35" ht="15">
      <c r="A63" s="131"/>
      <c r="B63" s="147"/>
      <c r="C63" s="147"/>
      <c r="D63" s="147"/>
      <c r="E63" s="149"/>
      <c r="F63" s="149"/>
      <c r="G63" s="149"/>
      <c r="H63" s="149"/>
      <c r="I63" s="149"/>
      <c r="J63" s="149"/>
      <c r="K63" s="149"/>
      <c r="L63" s="140"/>
      <c r="M63" s="140"/>
      <c r="N63" s="140"/>
      <c r="O63" s="128"/>
      <c r="P63" s="128"/>
      <c r="Q63" s="131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31"/>
      <c r="AH63" s="131"/>
      <c r="AI63" s="131"/>
    </row>
    <row r="64" spans="1:35" ht="15">
      <c r="A64" s="131"/>
      <c r="B64" s="147"/>
      <c r="C64" s="147"/>
      <c r="D64" s="147"/>
      <c r="E64" s="149"/>
      <c r="F64" s="149"/>
      <c r="G64" s="149"/>
      <c r="H64" s="149"/>
      <c r="I64" s="149"/>
      <c r="J64" s="149"/>
      <c r="K64" s="149"/>
      <c r="L64" s="140"/>
      <c r="M64" s="140"/>
      <c r="N64" s="140"/>
      <c r="O64" s="128"/>
      <c r="P64" s="128"/>
      <c r="Q64" s="131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31"/>
      <c r="AH64" s="131"/>
      <c r="AI64" s="131"/>
    </row>
    <row r="65" spans="1:35" ht="1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31"/>
      <c r="AH65" s="131"/>
      <c r="AI65" s="131"/>
    </row>
    <row r="66" spans="1:35" ht="15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698"/>
      <c r="O66" s="131"/>
      <c r="P66" s="131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31"/>
      <c r="AH66" s="131"/>
      <c r="AI66" s="131"/>
    </row>
    <row r="67" spans="1:35" ht="15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69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</row>
    <row r="68" spans="1:35" ht="15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69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</row>
    <row r="69" spans="1:35" ht="15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698"/>
      <c r="O69" s="128"/>
      <c r="P69" s="128"/>
      <c r="Q69" s="131"/>
      <c r="R69" s="131"/>
      <c r="S69" s="131"/>
      <c r="T69" s="131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</row>
    <row r="70" spans="1:35">
      <c r="N70" s="698"/>
    </row>
    <row r="71" spans="1:35">
      <c r="N71" s="140"/>
    </row>
  </sheetData>
  <mergeCells count="86">
    <mergeCell ref="P26:Q26"/>
    <mergeCell ref="F26:G26"/>
    <mergeCell ref="P28:Q28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4:Q24"/>
    <mergeCell ref="F25:G25"/>
    <mergeCell ref="H25:I25"/>
    <mergeCell ref="J25:K25"/>
    <mergeCell ref="L25:M25"/>
    <mergeCell ref="N25:O25"/>
    <mergeCell ref="P25:Q25"/>
    <mergeCell ref="F24:G24"/>
    <mergeCell ref="H24:I24"/>
    <mergeCell ref="J24:K24"/>
    <mergeCell ref="L24:M24"/>
    <mergeCell ref="N24:O24"/>
    <mergeCell ref="P33:Q35"/>
    <mergeCell ref="R33:R35"/>
    <mergeCell ref="D35:E35"/>
    <mergeCell ref="F35:G35"/>
    <mergeCell ref="H35:I35"/>
    <mergeCell ref="N32:N35"/>
    <mergeCell ref="D33:I34"/>
    <mergeCell ref="J33:K35"/>
    <mergeCell ref="L33:M35"/>
    <mergeCell ref="B41:I41"/>
    <mergeCell ref="N66:N70"/>
    <mergeCell ref="B36:C36"/>
    <mergeCell ref="D36:E36"/>
    <mergeCell ref="F36:G36"/>
    <mergeCell ref="H36:I36"/>
    <mergeCell ref="J36:K36"/>
    <mergeCell ref="L36:M36"/>
    <mergeCell ref="B38:AF38"/>
    <mergeCell ref="B40:I40"/>
    <mergeCell ref="F23:G23"/>
    <mergeCell ref="H23:I23"/>
    <mergeCell ref="J23:K23"/>
    <mergeCell ref="L23:M23"/>
    <mergeCell ref="H26:I26"/>
    <mergeCell ref="J26:K26"/>
    <mergeCell ref="B31:N31"/>
    <mergeCell ref="B32:M32"/>
    <mergeCell ref="B33:C35"/>
    <mergeCell ref="L26:M26"/>
    <mergeCell ref="N26:O26"/>
    <mergeCell ref="N23:O23"/>
    <mergeCell ref="P23:Q23"/>
    <mergeCell ref="H19:M21"/>
    <mergeCell ref="N19:O22"/>
    <mergeCell ref="P19:Q22"/>
    <mergeCell ref="H22:I22"/>
    <mergeCell ref="J22:K22"/>
    <mergeCell ref="L22:M22"/>
    <mergeCell ref="B14:J14"/>
    <mergeCell ref="K14:S14"/>
    <mergeCell ref="B17:R17"/>
    <mergeCell ref="B18:B22"/>
    <mergeCell ref="C18:C22"/>
    <mergeCell ref="D18:D22"/>
    <mergeCell ref="E18:E22"/>
    <mergeCell ref="F18:Q18"/>
    <mergeCell ref="R18:R22"/>
    <mergeCell ref="F19:G22"/>
    <mergeCell ref="B11:J11"/>
    <mergeCell ref="K11:S11"/>
    <mergeCell ref="B12:J12"/>
    <mergeCell ref="K12:S12"/>
    <mergeCell ref="B13:J13"/>
    <mergeCell ref="K13:S13"/>
    <mergeCell ref="AD5:AE5"/>
    <mergeCell ref="B6:S6"/>
    <mergeCell ref="B9:J9"/>
    <mergeCell ref="K9:S9"/>
    <mergeCell ref="B10:J10"/>
    <mergeCell ref="K10:S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111"/>
  <sheetViews>
    <sheetView topLeftCell="A95" workbookViewId="0">
      <selection activeCell="I114" sqref="I114"/>
    </sheetView>
  </sheetViews>
  <sheetFormatPr baseColWidth="10" defaultRowHeight="15"/>
  <cols>
    <col min="2" max="2" width="28.28515625" customWidth="1"/>
    <col min="3" max="3" width="11.42578125" style="1"/>
    <col min="7" max="19" width="11.42578125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6"/>
      <c r="B1" s="725" t="s">
        <v>155</v>
      </c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25"/>
      <c r="AC1" s="725"/>
      <c r="AD1" s="725"/>
      <c r="AE1" s="725"/>
      <c r="AF1" s="725"/>
      <c r="AG1" s="6"/>
      <c r="AH1" s="74" t="s">
        <v>156</v>
      </c>
      <c r="AI1" s="6"/>
      <c r="AJ1" s="6"/>
    </row>
    <row r="2" spans="1:36">
      <c r="A2" s="6"/>
      <c r="B2" s="75"/>
      <c r="C2" s="76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6"/>
      <c r="S2" s="6"/>
      <c r="T2" s="6"/>
      <c r="U2" s="6"/>
      <c r="V2" s="6"/>
      <c r="W2" s="6"/>
      <c r="X2" s="6"/>
      <c r="Y2" s="6"/>
      <c r="Z2" s="77"/>
      <c r="AA2" s="6"/>
      <c r="AB2" s="6"/>
      <c r="AC2" s="6"/>
      <c r="AD2" s="77"/>
      <c r="AE2" s="6"/>
      <c r="AF2" s="77" t="s">
        <v>130</v>
      </c>
      <c r="AG2" s="77"/>
      <c r="AH2" s="78"/>
      <c r="AI2" s="6"/>
      <c r="AJ2" s="6"/>
    </row>
    <row r="3" spans="1:36">
      <c r="A3" s="6"/>
      <c r="B3" s="6"/>
      <c r="C3" s="7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>
      <c r="A4" s="6"/>
      <c r="B4" s="75" t="s">
        <v>157</v>
      </c>
      <c r="C4" s="76"/>
      <c r="D4" s="75"/>
      <c r="E4" s="75"/>
      <c r="F4" s="75"/>
      <c r="G4" s="7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6"/>
      <c r="B5" s="80"/>
      <c r="C5" s="81"/>
      <c r="D5" s="75"/>
      <c r="E5" s="75"/>
      <c r="F5" s="7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>
      <c r="A6" s="6"/>
      <c r="B6" s="82" t="s">
        <v>6</v>
      </c>
      <c r="C6" s="83"/>
      <c r="D6" s="84"/>
      <c r="E6" s="85" t="s">
        <v>131</v>
      </c>
      <c r="F6" s="85"/>
      <c r="G6" s="8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>
      <c r="A7" s="6"/>
      <c r="B7" s="82"/>
      <c r="C7" s="83" t="s">
        <v>1187</v>
      </c>
      <c r="D7" s="84"/>
      <c r="E7" s="85" t="s">
        <v>1189</v>
      </c>
      <c r="F7" s="85"/>
      <c r="G7" s="8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24">
      <c r="A8" s="6"/>
      <c r="B8" s="82" t="s">
        <v>158</v>
      </c>
      <c r="C8" s="775" t="s">
        <v>1192</v>
      </c>
      <c r="D8" s="776"/>
      <c r="E8" s="86" t="s">
        <v>159</v>
      </c>
      <c r="F8" s="86" t="s">
        <v>1190</v>
      </c>
      <c r="G8" s="8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>
      <c r="A9" s="6"/>
      <c r="B9" s="82"/>
      <c r="C9" s="83"/>
      <c r="D9" s="84"/>
      <c r="E9" s="85"/>
      <c r="F9" s="85"/>
      <c r="G9" s="8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48">
      <c r="A10" s="6"/>
      <c r="B10" s="82" t="s">
        <v>160</v>
      </c>
      <c r="C10" s="525" t="s">
        <v>1191</v>
      </c>
      <c r="D10" s="84"/>
      <c r="E10" s="86" t="s">
        <v>161</v>
      </c>
      <c r="F10" s="86" t="s">
        <v>1193</v>
      </c>
      <c r="G10" s="86"/>
      <c r="H10" s="6"/>
      <c r="I10" s="6"/>
      <c r="J10" s="6"/>
      <c r="K10" s="366" t="s">
        <v>463</v>
      </c>
      <c r="L10" s="367"/>
      <c r="M10" s="367"/>
      <c r="N10" s="36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>
      <c r="A11" s="6"/>
      <c r="B11" s="82"/>
      <c r="C11" s="83"/>
      <c r="D11" s="84"/>
      <c r="E11" s="85"/>
      <c r="F11" s="85"/>
      <c r="G11" s="85"/>
      <c r="H11" s="6"/>
      <c r="I11" s="6"/>
      <c r="J11" s="6"/>
      <c r="K11" s="367"/>
      <c r="L11" s="367"/>
      <c r="M11" s="367"/>
      <c r="N11" s="36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>
      <c r="A12" s="6"/>
      <c r="B12" s="6"/>
      <c r="C12" s="7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5.75" thickBot="1">
      <c r="A13" s="6"/>
      <c r="B13" s="87" t="s">
        <v>162</v>
      </c>
      <c r="C13" s="88"/>
      <c r="D13" s="87"/>
      <c r="E13" s="87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>
      <c r="A14" s="6"/>
      <c r="B14" s="726" t="s">
        <v>163</v>
      </c>
      <c r="C14" s="729" t="s">
        <v>164</v>
      </c>
      <c r="D14" s="732" t="s">
        <v>165</v>
      </c>
      <c r="E14" s="729" t="s">
        <v>166</v>
      </c>
      <c r="F14" s="735" t="s">
        <v>167</v>
      </c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7"/>
      <c r="R14" s="738" t="s">
        <v>168</v>
      </c>
      <c r="S14" s="739"/>
      <c r="T14" s="739"/>
      <c r="U14" s="739"/>
      <c r="V14" s="739"/>
      <c r="W14" s="739"/>
      <c r="X14" s="739"/>
      <c r="Y14" s="739"/>
      <c r="Z14" s="739"/>
      <c r="AA14" s="739"/>
      <c r="AB14" s="739"/>
      <c r="AC14" s="739"/>
      <c r="AD14" s="739"/>
      <c r="AE14" s="739"/>
      <c r="AF14" s="740"/>
      <c r="AG14" s="747" t="s">
        <v>169</v>
      </c>
      <c r="AH14" s="747" t="s">
        <v>170</v>
      </c>
      <c r="AI14" s="6"/>
      <c r="AJ14" s="6"/>
    </row>
    <row r="15" spans="1:36">
      <c r="A15" s="6"/>
      <c r="B15" s="727"/>
      <c r="C15" s="730"/>
      <c r="D15" s="733"/>
      <c r="E15" s="730"/>
      <c r="F15" s="752" t="s">
        <v>171</v>
      </c>
      <c r="G15" s="753"/>
      <c r="H15" s="753"/>
      <c r="I15" s="754"/>
      <c r="J15" s="735" t="s">
        <v>172</v>
      </c>
      <c r="K15" s="736"/>
      <c r="L15" s="736"/>
      <c r="M15" s="736"/>
      <c r="N15" s="736"/>
      <c r="O15" s="736"/>
      <c r="P15" s="736"/>
      <c r="Q15" s="737"/>
      <c r="R15" s="761" t="s">
        <v>173</v>
      </c>
      <c r="S15" s="762"/>
      <c r="T15" s="762"/>
      <c r="U15" s="762"/>
      <c r="V15" s="762"/>
      <c r="W15" s="762"/>
      <c r="X15" s="762"/>
      <c r="Y15" s="762"/>
      <c r="Z15" s="763"/>
      <c r="AA15" s="761" t="s">
        <v>174</v>
      </c>
      <c r="AB15" s="762"/>
      <c r="AC15" s="762"/>
      <c r="AD15" s="762"/>
      <c r="AE15" s="763"/>
      <c r="AF15" s="747" t="s">
        <v>175</v>
      </c>
      <c r="AG15" s="751"/>
      <c r="AH15" s="751"/>
      <c r="AI15" s="6"/>
      <c r="AJ15" s="6"/>
    </row>
    <row r="16" spans="1:36">
      <c r="A16" s="6"/>
      <c r="B16" s="727"/>
      <c r="C16" s="730"/>
      <c r="D16" s="733"/>
      <c r="E16" s="730"/>
      <c r="F16" s="755"/>
      <c r="G16" s="756"/>
      <c r="H16" s="756"/>
      <c r="I16" s="757"/>
      <c r="J16" s="764" t="s">
        <v>113</v>
      </c>
      <c r="K16" s="765"/>
      <c r="L16" s="765"/>
      <c r="M16" s="765"/>
      <c r="N16" s="766"/>
      <c r="O16" s="735" t="s">
        <v>114</v>
      </c>
      <c r="P16" s="736"/>
      <c r="Q16" s="746" t="s">
        <v>115</v>
      </c>
      <c r="R16" s="741" t="s">
        <v>176</v>
      </c>
      <c r="S16" s="742"/>
      <c r="T16" s="742"/>
      <c r="U16" s="742"/>
      <c r="V16" s="742"/>
      <c r="W16" s="743"/>
      <c r="X16" s="744" t="s">
        <v>177</v>
      </c>
      <c r="Y16" s="745"/>
      <c r="Z16" s="746" t="s">
        <v>178</v>
      </c>
      <c r="AA16" s="90" t="s">
        <v>176</v>
      </c>
      <c r="AB16" s="91"/>
      <c r="AC16" s="744" t="s">
        <v>177</v>
      </c>
      <c r="AD16" s="745"/>
      <c r="AE16" s="747" t="s">
        <v>179</v>
      </c>
      <c r="AF16" s="751"/>
      <c r="AG16" s="751"/>
      <c r="AH16" s="751"/>
      <c r="AI16" s="6"/>
      <c r="AJ16" s="6"/>
    </row>
    <row r="17" spans="1:36">
      <c r="A17" s="6"/>
      <c r="B17" s="727"/>
      <c r="C17" s="730"/>
      <c r="D17" s="733"/>
      <c r="E17" s="730"/>
      <c r="F17" s="758"/>
      <c r="G17" s="759"/>
      <c r="H17" s="759"/>
      <c r="I17" s="760"/>
      <c r="J17" s="746" t="s">
        <v>116</v>
      </c>
      <c r="K17" s="746" t="s">
        <v>117</v>
      </c>
      <c r="L17" s="747" t="s">
        <v>118</v>
      </c>
      <c r="M17" s="747" t="s">
        <v>119</v>
      </c>
      <c r="N17" s="747" t="s">
        <v>120</v>
      </c>
      <c r="O17" s="747" t="s">
        <v>121</v>
      </c>
      <c r="P17" s="749" t="s">
        <v>122</v>
      </c>
      <c r="Q17" s="730"/>
      <c r="R17" s="744" t="s">
        <v>180</v>
      </c>
      <c r="S17" s="745"/>
      <c r="T17" s="744" t="s">
        <v>181</v>
      </c>
      <c r="U17" s="745"/>
      <c r="V17" s="735" t="s">
        <v>182</v>
      </c>
      <c r="W17" s="737"/>
      <c r="X17" s="767" t="s">
        <v>182</v>
      </c>
      <c r="Y17" s="768"/>
      <c r="Z17" s="730"/>
      <c r="AA17" s="746" t="s">
        <v>0</v>
      </c>
      <c r="AB17" s="746" t="s">
        <v>1</v>
      </c>
      <c r="AC17" s="746" t="s">
        <v>0</v>
      </c>
      <c r="AD17" s="746" t="s">
        <v>1</v>
      </c>
      <c r="AE17" s="751"/>
      <c r="AF17" s="751"/>
      <c r="AG17" s="751"/>
      <c r="AH17" s="751"/>
      <c r="AI17" s="6"/>
      <c r="AJ17" s="6"/>
    </row>
    <row r="18" spans="1:36" ht="56.25">
      <c r="A18" s="6"/>
      <c r="B18" s="728"/>
      <c r="C18" s="731"/>
      <c r="D18" s="734"/>
      <c r="E18" s="731"/>
      <c r="F18" s="92" t="s">
        <v>183</v>
      </c>
      <c r="G18" s="92" t="s">
        <v>184</v>
      </c>
      <c r="H18" s="92" t="s">
        <v>185</v>
      </c>
      <c r="I18" s="92" t="s">
        <v>186</v>
      </c>
      <c r="J18" s="731"/>
      <c r="K18" s="731"/>
      <c r="L18" s="748"/>
      <c r="M18" s="748"/>
      <c r="N18" s="748"/>
      <c r="O18" s="748"/>
      <c r="P18" s="750"/>
      <c r="Q18" s="731"/>
      <c r="R18" s="93" t="s">
        <v>0</v>
      </c>
      <c r="S18" s="93" t="s">
        <v>1</v>
      </c>
      <c r="T18" s="93" t="s">
        <v>0</v>
      </c>
      <c r="U18" s="93" t="s">
        <v>1</v>
      </c>
      <c r="V18" s="94" t="s">
        <v>0</v>
      </c>
      <c r="W18" s="92" t="s">
        <v>1</v>
      </c>
      <c r="X18" s="94" t="s">
        <v>0</v>
      </c>
      <c r="Y18" s="92" t="s">
        <v>1</v>
      </c>
      <c r="Z18" s="731"/>
      <c r="AA18" s="731"/>
      <c r="AB18" s="731"/>
      <c r="AC18" s="731"/>
      <c r="AD18" s="731"/>
      <c r="AE18" s="748"/>
      <c r="AF18" s="748"/>
      <c r="AG18" s="748"/>
      <c r="AH18" s="748"/>
      <c r="AI18" s="6"/>
      <c r="AJ18" s="6"/>
    </row>
    <row r="19" spans="1:36">
      <c r="A19" s="6"/>
      <c r="B19" s="170" t="s">
        <v>187</v>
      </c>
      <c r="C19" s="95" t="s">
        <v>188</v>
      </c>
      <c r="D19" s="96" t="s">
        <v>189</v>
      </c>
      <c r="E19" s="97" t="s">
        <v>190</v>
      </c>
      <c r="F19" s="97" t="s">
        <v>191</v>
      </c>
      <c r="G19" s="97" t="s">
        <v>192</v>
      </c>
      <c r="H19" s="97" t="s">
        <v>193</v>
      </c>
      <c r="I19" s="97" t="s">
        <v>194</v>
      </c>
      <c r="J19" s="97" t="s">
        <v>195</v>
      </c>
      <c r="K19" s="97" t="s">
        <v>196</v>
      </c>
      <c r="L19" s="97" t="s">
        <v>197</v>
      </c>
      <c r="M19" s="97" t="s">
        <v>198</v>
      </c>
      <c r="N19" s="97" t="s">
        <v>199</v>
      </c>
      <c r="O19" s="97" t="s">
        <v>200</v>
      </c>
      <c r="P19" s="97" t="s">
        <v>201</v>
      </c>
      <c r="Q19" s="97" t="s">
        <v>202</v>
      </c>
      <c r="R19" s="98" t="s">
        <v>203</v>
      </c>
      <c r="S19" s="98" t="s">
        <v>204</v>
      </c>
      <c r="T19" s="97" t="s">
        <v>205</v>
      </c>
      <c r="U19" s="97" t="s">
        <v>206</v>
      </c>
      <c r="V19" s="97" t="s">
        <v>207</v>
      </c>
      <c r="W19" s="97" t="s">
        <v>208</v>
      </c>
      <c r="X19" s="97" t="s">
        <v>209</v>
      </c>
      <c r="Y19" s="97" t="s">
        <v>210</v>
      </c>
      <c r="Z19" s="97" t="s">
        <v>211</v>
      </c>
      <c r="AA19" s="97" t="s">
        <v>212</v>
      </c>
      <c r="AB19" s="97" t="s">
        <v>213</v>
      </c>
      <c r="AC19" s="97" t="s">
        <v>214</v>
      </c>
      <c r="AD19" s="97" t="s">
        <v>215</v>
      </c>
      <c r="AE19" s="97" t="s">
        <v>216</v>
      </c>
      <c r="AF19" s="97" t="s">
        <v>217</v>
      </c>
      <c r="AG19" s="97" t="s">
        <v>218</v>
      </c>
      <c r="AH19" s="97" t="s">
        <v>219</v>
      </c>
      <c r="AI19" s="6"/>
      <c r="AJ19" s="6"/>
    </row>
    <row r="20" spans="1:36">
      <c r="A20" s="6"/>
      <c r="B20" s="180">
        <f>+'RREE '!C29</f>
        <v>44227</v>
      </c>
      <c r="C20" s="180" t="str">
        <f>+'RREE '!D29</f>
        <v>s/a COO</v>
      </c>
      <c r="D20" s="98"/>
      <c r="E20" s="98"/>
      <c r="F20" s="99">
        <f>-(+'RREE '!I29+'RREE '!J29)</f>
        <v>0</v>
      </c>
      <c r="G20" s="93"/>
      <c r="H20" s="98"/>
      <c r="I20" s="98"/>
      <c r="J20" s="183">
        <f>-'RREE '!K29</f>
        <v>0</v>
      </c>
      <c r="K20" s="183">
        <f>+'RREE '!L29</f>
        <v>0</v>
      </c>
      <c r="L20" s="183">
        <f>+'RREE '!M29</f>
        <v>0</v>
      </c>
      <c r="M20" s="183">
        <f>+'RREE '!N29</f>
        <v>0</v>
      </c>
      <c r="N20" s="183">
        <f>+'RREE '!O29</f>
        <v>0</v>
      </c>
      <c r="O20" s="183">
        <f>+'RREE '!P29</f>
        <v>0</v>
      </c>
      <c r="P20" s="183">
        <f>+'RREE '!Q29</f>
        <v>0</v>
      </c>
      <c r="Q20" s="183">
        <f>+'RREE '!R29</f>
        <v>0</v>
      </c>
      <c r="R20" s="183">
        <f>+'RREE '!S29</f>
        <v>0</v>
      </c>
      <c r="S20" s="183">
        <f>+'RREE '!T29</f>
        <v>0</v>
      </c>
      <c r="T20" s="183">
        <f>+'RREE '!U29</f>
        <v>0</v>
      </c>
      <c r="U20" s="183">
        <f>-'RREE '!V29</f>
        <v>0</v>
      </c>
      <c r="V20" s="183">
        <f>+'RREE '!W29</f>
        <v>0</v>
      </c>
      <c r="W20" s="183">
        <f>+'RREE '!X29</f>
        <v>0</v>
      </c>
      <c r="X20" s="183">
        <f>+'RREE '!Y29</f>
        <v>0</v>
      </c>
      <c r="Y20" s="183">
        <f>+'RREE '!Z29</f>
        <v>0</v>
      </c>
      <c r="Z20" s="183">
        <f>+'RREE '!AA29</f>
        <v>0</v>
      </c>
      <c r="AA20" s="183">
        <f>+'RREE '!AB29</f>
        <v>0</v>
      </c>
      <c r="AB20" s="183">
        <f>+'RREE '!AC29</f>
        <v>0</v>
      </c>
      <c r="AC20" s="183">
        <f>+'RREE '!AD29</f>
        <v>0</v>
      </c>
      <c r="AD20" s="183">
        <f>+'RREE '!AE29</f>
        <v>0</v>
      </c>
      <c r="AE20" s="183">
        <f>+'RREE '!AF29</f>
        <v>0</v>
      </c>
      <c r="AF20" s="98"/>
      <c r="AG20" s="98"/>
      <c r="AH20" s="93"/>
      <c r="AI20" s="6"/>
      <c r="AJ20" s="6"/>
    </row>
    <row r="21" spans="1:36">
      <c r="A21" s="6"/>
      <c r="B21" s="180">
        <f>+'RREE '!C30</f>
        <v>44227</v>
      </c>
      <c r="C21" s="180" t="str">
        <f>+'RREE '!D30</f>
        <v>s/a APD</v>
      </c>
      <c r="D21" s="98"/>
      <c r="E21" s="98"/>
      <c r="F21" s="99">
        <f>-(+'RREE '!I30+'RREE '!J30)</f>
        <v>0</v>
      </c>
      <c r="G21" s="93"/>
      <c r="H21" s="98"/>
      <c r="I21" s="98"/>
      <c r="J21" s="183">
        <f>-'RREE '!K30</f>
        <v>0</v>
      </c>
      <c r="K21" s="183">
        <f>+'RREE '!L30</f>
        <v>0</v>
      </c>
      <c r="L21" s="183">
        <f>+'RREE '!M30</f>
        <v>0</v>
      </c>
      <c r="M21" s="183">
        <f>+'RREE '!N30</f>
        <v>0</v>
      </c>
      <c r="N21" s="183">
        <f>+'RREE '!O30</f>
        <v>0</v>
      </c>
      <c r="O21" s="183">
        <f>+'RREE '!P30</f>
        <v>0</v>
      </c>
      <c r="P21" s="183">
        <f>+'RREE '!Q30</f>
        <v>0</v>
      </c>
      <c r="Q21" s="183">
        <f>+'RREE '!R30</f>
        <v>0</v>
      </c>
      <c r="R21" s="183">
        <f>+'RREE '!S30</f>
        <v>0</v>
      </c>
      <c r="S21" s="183">
        <f>+'RREE '!T30</f>
        <v>0</v>
      </c>
      <c r="T21" s="183">
        <f>+'RREE '!U30</f>
        <v>0</v>
      </c>
      <c r="U21" s="183">
        <f>-'RREE '!V30</f>
        <v>0</v>
      </c>
      <c r="V21" s="183">
        <f>+'RREE '!W30</f>
        <v>0</v>
      </c>
      <c r="W21" s="183">
        <f>+'RREE '!X30</f>
        <v>0</v>
      </c>
      <c r="X21" s="183">
        <f>+'RREE '!Y30</f>
        <v>0</v>
      </c>
      <c r="Y21" s="183">
        <f>+'RREE '!Z30</f>
        <v>0</v>
      </c>
      <c r="Z21" s="183">
        <f>+'RREE '!AA30</f>
        <v>0</v>
      </c>
      <c r="AA21" s="183">
        <f>+'RREE '!AB30</f>
        <v>0</v>
      </c>
      <c r="AB21" s="183">
        <f>+'RREE '!AC30</f>
        <v>0</v>
      </c>
      <c r="AC21" s="183">
        <f>+'RREE '!AD30</f>
        <v>0</v>
      </c>
      <c r="AD21" s="183">
        <f>+'RREE '!AE30</f>
        <v>0</v>
      </c>
      <c r="AE21" s="183">
        <f>+'RREE '!AF30</f>
        <v>0</v>
      </c>
      <c r="AF21" s="98"/>
      <c r="AG21" s="98"/>
      <c r="AH21" s="93"/>
      <c r="AI21" s="6"/>
      <c r="AJ21" s="6"/>
    </row>
    <row r="22" spans="1:36" hidden="1">
      <c r="A22" s="6"/>
      <c r="B22" s="180">
        <f>+'RREE '!C31</f>
        <v>44227</v>
      </c>
      <c r="C22" s="180" t="str">
        <f>+'RREE '!D31</f>
        <v xml:space="preserve">s/a </v>
      </c>
      <c r="D22" s="98"/>
      <c r="E22" s="98"/>
      <c r="F22" s="99">
        <f>+'RREE '!I31+'RREE '!J31</f>
        <v>0</v>
      </c>
      <c r="G22" s="93"/>
      <c r="H22" s="98"/>
      <c r="I22" s="98"/>
      <c r="J22" s="183">
        <f>+'RREE '!K31</f>
        <v>0</v>
      </c>
      <c r="K22" s="183">
        <f>+'RREE '!L31</f>
        <v>0</v>
      </c>
      <c r="L22" s="183">
        <f>+'RREE '!M31</f>
        <v>0</v>
      </c>
      <c r="M22" s="183">
        <f>+'RREE '!N31</f>
        <v>0</v>
      </c>
      <c r="N22" s="183">
        <f>+'RREE '!O31</f>
        <v>0</v>
      </c>
      <c r="O22" s="183">
        <f>+'RREE '!P31</f>
        <v>0</v>
      </c>
      <c r="P22" s="183">
        <f>+'RREE '!Q31</f>
        <v>0</v>
      </c>
      <c r="Q22" s="183">
        <f>+'RREE '!R31</f>
        <v>0</v>
      </c>
      <c r="R22" s="183">
        <f>+'RREE '!S31</f>
        <v>0</v>
      </c>
      <c r="S22" s="183">
        <f>+'RREE '!T31</f>
        <v>0</v>
      </c>
      <c r="T22" s="183">
        <f>+'RREE '!U31</f>
        <v>0</v>
      </c>
      <c r="U22" s="183">
        <f>+'RREE '!V31</f>
        <v>0</v>
      </c>
      <c r="V22" s="183">
        <f>+'RREE '!W31</f>
        <v>0</v>
      </c>
      <c r="W22" s="183">
        <f>+'RREE '!X31</f>
        <v>0</v>
      </c>
      <c r="X22" s="183">
        <f>+'RREE '!Y31</f>
        <v>0</v>
      </c>
      <c r="Y22" s="183">
        <f>+'RREE '!Z31</f>
        <v>0</v>
      </c>
      <c r="Z22" s="183">
        <f>+'RREE '!AA31</f>
        <v>0</v>
      </c>
      <c r="AA22" s="183">
        <f>+'RREE '!AB31</f>
        <v>0</v>
      </c>
      <c r="AB22" s="183">
        <f>+'RREE '!AC31</f>
        <v>0</v>
      </c>
      <c r="AC22" s="183">
        <f>+'RREE '!AD31</f>
        <v>0</v>
      </c>
      <c r="AD22" s="183">
        <f>+'RREE '!AE31</f>
        <v>0</v>
      </c>
      <c r="AE22" s="183">
        <f>+'RREE '!AF31</f>
        <v>0</v>
      </c>
      <c r="AF22" s="98"/>
      <c r="AG22" s="98"/>
      <c r="AH22" s="93"/>
      <c r="AI22" s="6"/>
      <c r="AJ22" s="6"/>
    </row>
    <row r="23" spans="1:36" hidden="1">
      <c r="A23" s="6"/>
      <c r="B23" s="180">
        <f>+'RREE '!C32</f>
        <v>44227</v>
      </c>
      <c r="C23" s="180" t="str">
        <f>+'RREE '!D32</f>
        <v>s/a 4</v>
      </c>
      <c r="D23" s="98"/>
      <c r="E23" s="98"/>
      <c r="F23" s="99">
        <f>+'RREE '!I32+'RREE '!J32</f>
        <v>0</v>
      </c>
      <c r="G23" s="93"/>
      <c r="H23" s="98"/>
      <c r="I23" s="98"/>
      <c r="J23" s="183">
        <f>+'RREE '!K32</f>
        <v>0</v>
      </c>
      <c r="K23" s="183">
        <f>+'RREE '!L32</f>
        <v>0</v>
      </c>
      <c r="L23" s="183">
        <f>+'RREE '!M32</f>
        <v>0</v>
      </c>
      <c r="M23" s="183">
        <f>+'RREE '!N32</f>
        <v>0</v>
      </c>
      <c r="N23" s="183">
        <f>+'RREE '!O32</f>
        <v>0</v>
      </c>
      <c r="O23" s="183">
        <f>+'RREE '!P32</f>
        <v>0</v>
      </c>
      <c r="P23" s="183">
        <f>+'RREE '!Q32</f>
        <v>0</v>
      </c>
      <c r="Q23" s="183">
        <f>+'RREE '!R32</f>
        <v>0</v>
      </c>
      <c r="R23" s="183">
        <f>+'RREE '!S32</f>
        <v>0</v>
      </c>
      <c r="S23" s="183">
        <f>+'RREE '!T32</f>
        <v>0</v>
      </c>
      <c r="T23" s="183">
        <f>+'RREE '!U32</f>
        <v>0</v>
      </c>
      <c r="U23" s="183">
        <f>+'RREE '!V32</f>
        <v>0</v>
      </c>
      <c r="V23" s="183">
        <f>+'RREE '!W32</f>
        <v>0</v>
      </c>
      <c r="W23" s="183">
        <f>+'RREE '!X32</f>
        <v>0</v>
      </c>
      <c r="X23" s="183">
        <f>+'RREE '!Y32</f>
        <v>0</v>
      </c>
      <c r="Y23" s="183">
        <f>+'RREE '!Z32</f>
        <v>0</v>
      </c>
      <c r="Z23" s="183">
        <f>+'RREE '!AA32</f>
        <v>0</v>
      </c>
      <c r="AA23" s="183">
        <f>+'RREE '!AB32</f>
        <v>0</v>
      </c>
      <c r="AB23" s="183">
        <f>+'RREE '!AC32</f>
        <v>0</v>
      </c>
      <c r="AC23" s="183">
        <f>+'RREE '!AD32</f>
        <v>0</v>
      </c>
      <c r="AD23" s="183">
        <f>+'RREE '!AE32</f>
        <v>0</v>
      </c>
      <c r="AE23" s="183">
        <f>+'RREE '!AF32</f>
        <v>0</v>
      </c>
      <c r="AF23" s="98"/>
      <c r="AG23" s="98"/>
      <c r="AH23" s="93"/>
      <c r="AI23" s="6"/>
      <c r="AJ23" s="6"/>
    </row>
    <row r="24" spans="1:36" hidden="1">
      <c r="A24" s="6"/>
      <c r="B24" s="180">
        <f>+'RREE '!C33</f>
        <v>44227</v>
      </c>
      <c r="C24" s="180" t="str">
        <f>+'RREE '!D33</f>
        <v>s/a 5</v>
      </c>
      <c r="D24" s="98"/>
      <c r="E24" s="98"/>
      <c r="F24" s="99">
        <f>+'RREE '!I33+'RREE '!J33</f>
        <v>0</v>
      </c>
      <c r="G24" s="93"/>
      <c r="H24" s="98"/>
      <c r="I24" s="98"/>
      <c r="J24" s="183">
        <f>+'RREE '!K33</f>
        <v>0</v>
      </c>
      <c r="K24" s="183">
        <f>+'RREE '!L33</f>
        <v>0</v>
      </c>
      <c r="L24" s="183">
        <f>+'RREE '!M33</f>
        <v>0</v>
      </c>
      <c r="M24" s="183">
        <f>+'RREE '!N33</f>
        <v>0</v>
      </c>
      <c r="N24" s="183">
        <f>+'RREE '!O33</f>
        <v>0</v>
      </c>
      <c r="O24" s="183">
        <f>+'RREE '!P33</f>
        <v>0</v>
      </c>
      <c r="P24" s="183">
        <f>+'RREE '!Q33</f>
        <v>0</v>
      </c>
      <c r="Q24" s="183">
        <f>+'RREE '!R33</f>
        <v>0</v>
      </c>
      <c r="R24" s="183">
        <f>+'RREE '!S33</f>
        <v>0</v>
      </c>
      <c r="S24" s="183">
        <f>+'RREE '!T33</f>
        <v>0</v>
      </c>
      <c r="T24" s="183">
        <f>+'RREE '!U33</f>
        <v>0</v>
      </c>
      <c r="U24" s="183">
        <f>+'RREE '!V33</f>
        <v>0</v>
      </c>
      <c r="V24" s="183">
        <f>+'RREE '!W33</f>
        <v>0</v>
      </c>
      <c r="W24" s="183">
        <f>+'RREE '!X33</f>
        <v>0</v>
      </c>
      <c r="X24" s="183">
        <f>+'RREE '!Y33</f>
        <v>0</v>
      </c>
      <c r="Y24" s="183">
        <f>+'RREE '!Z33</f>
        <v>0</v>
      </c>
      <c r="Z24" s="183">
        <f>+'RREE '!AA33</f>
        <v>0</v>
      </c>
      <c r="AA24" s="183">
        <f>+'RREE '!AB33</f>
        <v>0</v>
      </c>
      <c r="AB24" s="183">
        <f>+'RREE '!AC33</f>
        <v>0</v>
      </c>
      <c r="AC24" s="183">
        <f>+'RREE '!AD33</f>
        <v>0</v>
      </c>
      <c r="AD24" s="183">
        <f>+'RREE '!AE33</f>
        <v>0</v>
      </c>
      <c r="AE24" s="183">
        <f>+'RREE '!AF33</f>
        <v>0</v>
      </c>
      <c r="AF24" s="98"/>
      <c r="AG24" s="98"/>
      <c r="AH24" s="93"/>
      <c r="AI24" s="6"/>
      <c r="AJ24" s="6"/>
    </row>
    <row r="25" spans="1:36" hidden="1">
      <c r="A25" s="6"/>
      <c r="B25" s="180">
        <f>+'RREE '!C34</f>
        <v>44227</v>
      </c>
      <c r="C25" s="180" t="str">
        <f>+'RREE '!D34</f>
        <v>s/a 6</v>
      </c>
      <c r="D25" s="98"/>
      <c r="E25" s="98"/>
      <c r="F25" s="99">
        <f>+'RREE '!I34+'RREE '!J34</f>
        <v>0</v>
      </c>
      <c r="G25" s="93"/>
      <c r="H25" s="98"/>
      <c r="I25" s="98"/>
      <c r="J25" s="183">
        <f>+'RREE '!K34</f>
        <v>0</v>
      </c>
      <c r="K25" s="183">
        <f>+'RREE '!L34</f>
        <v>0</v>
      </c>
      <c r="L25" s="183">
        <f>+'RREE '!M34</f>
        <v>0</v>
      </c>
      <c r="M25" s="183">
        <f>+'RREE '!N34</f>
        <v>0</v>
      </c>
      <c r="N25" s="183">
        <f>+'RREE '!O34</f>
        <v>0</v>
      </c>
      <c r="O25" s="183">
        <f>+'RREE '!P34</f>
        <v>0</v>
      </c>
      <c r="P25" s="183">
        <f>+'RREE '!Q34</f>
        <v>0</v>
      </c>
      <c r="Q25" s="183">
        <f>+'RREE '!R34</f>
        <v>0</v>
      </c>
      <c r="R25" s="183">
        <f>+'RREE '!S34</f>
        <v>0</v>
      </c>
      <c r="S25" s="183">
        <f>+'RREE '!T34</f>
        <v>0</v>
      </c>
      <c r="T25" s="183">
        <f>+'RREE '!U34</f>
        <v>0</v>
      </c>
      <c r="U25" s="183">
        <f>+'RREE '!V34</f>
        <v>0</v>
      </c>
      <c r="V25" s="183">
        <f>+'RREE '!W34</f>
        <v>0</v>
      </c>
      <c r="W25" s="183">
        <f>+'RREE '!X34</f>
        <v>0</v>
      </c>
      <c r="X25" s="183">
        <f>+'RREE '!Y34</f>
        <v>0</v>
      </c>
      <c r="Y25" s="183">
        <f>+'RREE '!Z34</f>
        <v>0</v>
      </c>
      <c r="Z25" s="183">
        <f>+'RREE '!AA34</f>
        <v>0</v>
      </c>
      <c r="AA25" s="183">
        <f>+'RREE '!AB34</f>
        <v>0</v>
      </c>
      <c r="AB25" s="183">
        <f>+'RREE '!AC34</f>
        <v>0</v>
      </c>
      <c r="AC25" s="183">
        <f>+'RREE '!AD34</f>
        <v>0</v>
      </c>
      <c r="AD25" s="183">
        <f>+'RREE '!AE34</f>
        <v>0</v>
      </c>
      <c r="AE25" s="183">
        <f>+'RREE '!AF34</f>
        <v>0</v>
      </c>
      <c r="AF25" s="98"/>
      <c r="AG25" s="98"/>
      <c r="AH25" s="93"/>
      <c r="AI25" s="6"/>
      <c r="AJ25" s="6"/>
    </row>
    <row r="26" spans="1:36">
      <c r="A26" s="6"/>
      <c r="B26" s="180">
        <f>+'RREE '!C35</f>
        <v>44255</v>
      </c>
      <c r="C26" s="180" t="str">
        <f>+'RREE '!D35</f>
        <v>s/a 1</v>
      </c>
      <c r="D26" s="98"/>
      <c r="E26" s="98"/>
      <c r="F26" s="99">
        <f>-(+'RREE '!I35+'RREE '!J35)</f>
        <v>0</v>
      </c>
      <c r="G26" s="93"/>
      <c r="H26" s="98"/>
      <c r="I26" s="98"/>
      <c r="J26" s="183">
        <f>+'RREE '!K35</f>
        <v>0</v>
      </c>
      <c r="K26" s="183">
        <f>+'RREE '!L35</f>
        <v>0</v>
      </c>
      <c r="L26" s="183">
        <f>+'RREE '!M35</f>
        <v>0</v>
      </c>
      <c r="M26" s="183">
        <f>+'RREE '!N35</f>
        <v>0</v>
      </c>
      <c r="N26" s="183">
        <f>+'RREE '!O35</f>
        <v>0</v>
      </c>
      <c r="O26" s="183">
        <f>+'RREE '!P35</f>
        <v>0</v>
      </c>
      <c r="P26" s="183">
        <f>+'RREE '!Q35</f>
        <v>0</v>
      </c>
      <c r="Q26" s="183">
        <f>+'RREE '!R35</f>
        <v>0</v>
      </c>
      <c r="R26" s="183">
        <f>+'RREE '!S35</f>
        <v>0</v>
      </c>
      <c r="S26" s="183">
        <f>+'RREE '!T35</f>
        <v>0</v>
      </c>
      <c r="T26" s="183">
        <f>+'RREE '!U35</f>
        <v>0</v>
      </c>
      <c r="U26" s="183">
        <f>-'RREE '!V35</f>
        <v>0</v>
      </c>
      <c r="V26" s="183">
        <f>+'RREE '!W35</f>
        <v>0</v>
      </c>
      <c r="W26" s="183">
        <f>+'RREE '!X35</f>
        <v>0</v>
      </c>
      <c r="X26" s="183">
        <f>+'RREE '!Y35</f>
        <v>0</v>
      </c>
      <c r="Y26" s="183">
        <f>+'RREE '!Z35</f>
        <v>0</v>
      </c>
      <c r="Z26" s="183">
        <f>+'RREE '!AA35</f>
        <v>0</v>
      </c>
      <c r="AA26" s="183">
        <f>+'RREE '!AB35</f>
        <v>0</v>
      </c>
      <c r="AB26" s="183">
        <f>+'RREE '!AC35</f>
        <v>0</v>
      </c>
      <c r="AC26" s="183">
        <f>+'RREE '!AD35</f>
        <v>0</v>
      </c>
      <c r="AD26" s="183">
        <f>+'RREE '!AE35</f>
        <v>0</v>
      </c>
      <c r="AE26" s="183">
        <f>+'RREE '!AF35</f>
        <v>0</v>
      </c>
      <c r="AF26" s="98"/>
      <c r="AG26" s="98"/>
      <c r="AH26" s="93"/>
      <c r="AI26" s="6"/>
      <c r="AJ26" s="6"/>
    </row>
    <row r="27" spans="1:36">
      <c r="A27" s="6"/>
      <c r="B27" s="180">
        <f>+'RREE '!C36</f>
        <v>44255</v>
      </c>
      <c r="C27" s="180" t="str">
        <f>+'RREE '!D36</f>
        <v>s/a 2</v>
      </c>
      <c r="D27" s="98"/>
      <c r="E27" s="98"/>
      <c r="F27" s="99">
        <f>-(+'RREE '!I36+'RREE '!J36)</f>
        <v>0</v>
      </c>
      <c r="G27" s="93"/>
      <c r="H27" s="98"/>
      <c r="I27" s="98"/>
      <c r="J27" s="183">
        <f>+'RREE '!K36</f>
        <v>0</v>
      </c>
      <c r="K27" s="183">
        <f>+'RREE '!L36</f>
        <v>0</v>
      </c>
      <c r="L27" s="183">
        <f>+'RREE '!M36</f>
        <v>0</v>
      </c>
      <c r="M27" s="183">
        <f>+'RREE '!N36</f>
        <v>0</v>
      </c>
      <c r="N27" s="183">
        <f>+'RREE '!O36</f>
        <v>0</v>
      </c>
      <c r="O27" s="183">
        <f>+'RREE '!P36</f>
        <v>0</v>
      </c>
      <c r="P27" s="183">
        <f>+'RREE '!Q36</f>
        <v>0</v>
      </c>
      <c r="Q27" s="183">
        <f>+'RREE '!R36</f>
        <v>0</v>
      </c>
      <c r="R27" s="183">
        <f>+'RREE '!S36</f>
        <v>0</v>
      </c>
      <c r="S27" s="183">
        <f>+'RREE '!T36</f>
        <v>0</v>
      </c>
      <c r="T27" s="183">
        <f>+'RREE '!U36</f>
        <v>0</v>
      </c>
      <c r="U27" s="183">
        <f>-'RREE '!V36</f>
        <v>0</v>
      </c>
      <c r="V27" s="183">
        <f>+'RREE '!W36</f>
        <v>0</v>
      </c>
      <c r="W27" s="183">
        <f>+'RREE '!X36</f>
        <v>0</v>
      </c>
      <c r="X27" s="183">
        <f>+'RREE '!Y36</f>
        <v>0</v>
      </c>
      <c r="Y27" s="183">
        <f>+'RREE '!Z36</f>
        <v>0</v>
      </c>
      <c r="Z27" s="183">
        <f>+'RREE '!AA36</f>
        <v>0</v>
      </c>
      <c r="AA27" s="183">
        <f>+'RREE '!AB36</f>
        <v>0</v>
      </c>
      <c r="AB27" s="183">
        <f>+'RREE '!AC36</f>
        <v>0</v>
      </c>
      <c r="AC27" s="183">
        <f>+'RREE '!AD36</f>
        <v>0</v>
      </c>
      <c r="AD27" s="183">
        <f>+'RREE '!AE36</f>
        <v>0</v>
      </c>
      <c r="AE27" s="183">
        <f>+'RREE '!AF36</f>
        <v>0</v>
      </c>
      <c r="AF27" s="98"/>
      <c r="AG27" s="98"/>
      <c r="AH27" s="93"/>
      <c r="AI27" s="6"/>
      <c r="AJ27" s="6"/>
    </row>
    <row r="28" spans="1:36" hidden="1">
      <c r="A28" s="6"/>
      <c r="B28" s="180">
        <f>+'RREE '!C37</f>
        <v>44255</v>
      </c>
      <c r="C28" s="180" t="str">
        <f>+'RREE '!D37</f>
        <v>s/a 3</v>
      </c>
      <c r="D28" s="98"/>
      <c r="E28" s="98"/>
      <c r="F28" s="99">
        <f>+'RREE '!I37+'RREE '!J37</f>
        <v>0</v>
      </c>
      <c r="G28" s="93"/>
      <c r="H28" s="98"/>
      <c r="I28" s="98"/>
      <c r="J28" s="183">
        <f>+'RREE '!K37</f>
        <v>0</v>
      </c>
      <c r="K28" s="183">
        <f>+'RREE '!L37</f>
        <v>0</v>
      </c>
      <c r="L28" s="183">
        <f>+'RREE '!M37</f>
        <v>0</v>
      </c>
      <c r="M28" s="183">
        <f>+'RREE '!N37</f>
        <v>0</v>
      </c>
      <c r="N28" s="183">
        <f>+'RREE '!O37</f>
        <v>0</v>
      </c>
      <c r="O28" s="183">
        <f>+'RREE '!P37</f>
        <v>0</v>
      </c>
      <c r="P28" s="183">
        <f>+'RREE '!Q37</f>
        <v>0</v>
      </c>
      <c r="Q28" s="183">
        <f>+'RREE '!R37</f>
        <v>0</v>
      </c>
      <c r="R28" s="183">
        <f>+'RREE '!S37</f>
        <v>0</v>
      </c>
      <c r="S28" s="183">
        <f>+'RREE '!T37</f>
        <v>0</v>
      </c>
      <c r="T28" s="183">
        <f>+'RREE '!U37</f>
        <v>0</v>
      </c>
      <c r="U28" s="183">
        <f>+'RREE '!V37</f>
        <v>0</v>
      </c>
      <c r="V28" s="183">
        <f>+'RREE '!W37</f>
        <v>0</v>
      </c>
      <c r="W28" s="183">
        <f>+'RREE '!X37</f>
        <v>0</v>
      </c>
      <c r="X28" s="183">
        <f>+'RREE '!Y37</f>
        <v>0</v>
      </c>
      <c r="Y28" s="183">
        <f>+'RREE '!Z37</f>
        <v>0</v>
      </c>
      <c r="Z28" s="183">
        <f>+'RREE '!AA37</f>
        <v>0</v>
      </c>
      <c r="AA28" s="183">
        <f>+'RREE '!AB37</f>
        <v>0</v>
      </c>
      <c r="AB28" s="183">
        <f>+'RREE '!AC37</f>
        <v>0</v>
      </c>
      <c r="AC28" s="183">
        <f>+'RREE '!AD37</f>
        <v>0</v>
      </c>
      <c r="AD28" s="183">
        <f>+'RREE '!AE37</f>
        <v>0</v>
      </c>
      <c r="AE28" s="183">
        <f>+'RREE '!AF37</f>
        <v>0</v>
      </c>
      <c r="AF28" s="98"/>
      <c r="AG28" s="98"/>
      <c r="AH28" s="93"/>
      <c r="AI28" s="6"/>
      <c r="AJ28" s="6"/>
    </row>
    <row r="29" spans="1:36" hidden="1">
      <c r="A29" s="6"/>
      <c r="B29" s="180">
        <f>+'RREE '!C38</f>
        <v>44255</v>
      </c>
      <c r="C29" s="180" t="str">
        <f>+'RREE '!D38</f>
        <v>s/a 4</v>
      </c>
      <c r="D29" s="98"/>
      <c r="E29" s="98"/>
      <c r="F29" s="99">
        <f>+'RREE '!I38+'RREE '!J38</f>
        <v>0</v>
      </c>
      <c r="G29" s="93"/>
      <c r="H29" s="98"/>
      <c r="I29" s="98"/>
      <c r="J29" s="183">
        <f>+'RREE '!K38</f>
        <v>0</v>
      </c>
      <c r="K29" s="183">
        <f>+'RREE '!L38</f>
        <v>0</v>
      </c>
      <c r="L29" s="183">
        <f>+'RREE '!M38</f>
        <v>0</v>
      </c>
      <c r="M29" s="183">
        <f>+'RREE '!N38</f>
        <v>0</v>
      </c>
      <c r="N29" s="183">
        <f>+'RREE '!O38</f>
        <v>0</v>
      </c>
      <c r="O29" s="183">
        <f>+'RREE '!P38</f>
        <v>0</v>
      </c>
      <c r="P29" s="183">
        <f>+'RREE '!Q38</f>
        <v>0</v>
      </c>
      <c r="Q29" s="183">
        <f>+'RREE '!R38</f>
        <v>0</v>
      </c>
      <c r="R29" s="183">
        <f>+'RREE '!S38</f>
        <v>0</v>
      </c>
      <c r="S29" s="183">
        <f>+'RREE '!T38</f>
        <v>0</v>
      </c>
      <c r="T29" s="183">
        <f>+'RREE '!U38</f>
        <v>0</v>
      </c>
      <c r="U29" s="183">
        <f>+'RREE '!V38</f>
        <v>0</v>
      </c>
      <c r="V29" s="183">
        <f>+'RREE '!W38</f>
        <v>0</v>
      </c>
      <c r="W29" s="183">
        <f>+'RREE '!X38</f>
        <v>0</v>
      </c>
      <c r="X29" s="183">
        <f>+'RREE '!Y38</f>
        <v>0</v>
      </c>
      <c r="Y29" s="183">
        <f>+'RREE '!Z38</f>
        <v>0</v>
      </c>
      <c r="Z29" s="183">
        <f>+'RREE '!AA38</f>
        <v>0</v>
      </c>
      <c r="AA29" s="183">
        <f>+'RREE '!AB38</f>
        <v>0</v>
      </c>
      <c r="AB29" s="183">
        <f>+'RREE '!AC38</f>
        <v>0</v>
      </c>
      <c r="AC29" s="183">
        <f>+'RREE '!AD38</f>
        <v>0</v>
      </c>
      <c r="AD29" s="183">
        <f>+'RREE '!AE38</f>
        <v>0</v>
      </c>
      <c r="AE29" s="183">
        <f>+'RREE '!AF38</f>
        <v>0</v>
      </c>
      <c r="AF29" s="98"/>
      <c r="AG29" s="98"/>
      <c r="AH29" s="93"/>
      <c r="AI29" s="6"/>
      <c r="AJ29" s="6"/>
    </row>
    <row r="30" spans="1:36" hidden="1">
      <c r="A30" s="6"/>
      <c r="B30" s="180">
        <f>+'RREE '!C39</f>
        <v>44255</v>
      </c>
      <c r="C30" s="180" t="str">
        <f>+'RREE '!D39</f>
        <v>s/a 5</v>
      </c>
      <c r="D30" s="98"/>
      <c r="E30" s="98"/>
      <c r="F30" s="99">
        <f>+'RREE '!I39+'RREE '!J39</f>
        <v>0</v>
      </c>
      <c r="G30" s="93"/>
      <c r="H30" s="98"/>
      <c r="I30" s="98"/>
      <c r="J30" s="183">
        <f>+'RREE '!K39</f>
        <v>0</v>
      </c>
      <c r="K30" s="183">
        <f>+'RREE '!L39</f>
        <v>0</v>
      </c>
      <c r="L30" s="183">
        <f>+'RREE '!M39</f>
        <v>0</v>
      </c>
      <c r="M30" s="183">
        <f>+'RREE '!N39</f>
        <v>0</v>
      </c>
      <c r="N30" s="183">
        <f>+'RREE '!O39</f>
        <v>0</v>
      </c>
      <c r="O30" s="183">
        <f>+'RREE '!P39</f>
        <v>0</v>
      </c>
      <c r="P30" s="183">
        <f>+'RREE '!Q39</f>
        <v>0</v>
      </c>
      <c r="Q30" s="183">
        <f>+'RREE '!R39</f>
        <v>0</v>
      </c>
      <c r="R30" s="183">
        <f>+'RREE '!S39</f>
        <v>0</v>
      </c>
      <c r="S30" s="183">
        <f>+'RREE '!T39</f>
        <v>0</v>
      </c>
      <c r="T30" s="183">
        <f>+'RREE '!U39</f>
        <v>0</v>
      </c>
      <c r="U30" s="183">
        <f>+'RREE '!V39</f>
        <v>0</v>
      </c>
      <c r="V30" s="183">
        <f>+'RREE '!W39</f>
        <v>0</v>
      </c>
      <c r="W30" s="183">
        <f>+'RREE '!X39</f>
        <v>0</v>
      </c>
      <c r="X30" s="183">
        <f>+'RREE '!Y39</f>
        <v>0</v>
      </c>
      <c r="Y30" s="183">
        <f>+'RREE '!Z39</f>
        <v>0</v>
      </c>
      <c r="Z30" s="183">
        <f>+'RREE '!AA39</f>
        <v>0</v>
      </c>
      <c r="AA30" s="183">
        <f>+'RREE '!AB39</f>
        <v>0</v>
      </c>
      <c r="AB30" s="183">
        <f>+'RREE '!AC39</f>
        <v>0</v>
      </c>
      <c r="AC30" s="183">
        <f>+'RREE '!AD39</f>
        <v>0</v>
      </c>
      <c r="AD30" s="183">
        <f>+'RREE '!AE39</f>
        <v>0</v>
      </c>
      <c r="AE30" s="183">
        <f>+'RREE '!AF39</f>
        <v>0</v>
      </c>
      <c r="AF30" s="98"/>
      <c r="AG30" s="98"/>
      <c r="AH30" s="93"/>
      <c r="AI30" s="6"/>
      <c r="AJ30" s="6"/>
    </row>
    <row r="31" spans="1:36" hidden="1">
      <c r="A31" s="6"/>
      <c r="B31" s="180">
        <f>+'RREE '!C40</f>
        <v>44255</v>
      </c>
      <c r="C31" s="180" t="str">
        <f>+'RREE '!D40</f>
        <v>s/a 6</v>
      </c>
      <c r="D31" s="98"/>
      <c r="E31" s="98"/>
      <c r="F31" s="99">
        <f>+'RREE '!I40+'RREE '!J40</f>
        <v>0</v>
      </c>
      <c r="G31" s="93"/>
      <c r="H31" s="98"/>
      <c r="I31" s="98"/>
      <c r="J31" s="183">
        <f>+'RREE '!K40</f>
        <v>0</v>
      </c>
      <c r="K31" s="183">
        <f>+'RREE '!L40</f>
        <v>0</v>
      </c>
      <c r="L31" s="183">
        <f>+'RREE '!M40</f>
        <v>0</v>
      </c>
      <c r="M31" s="183">
        <f>+'RREE '!N40</f>
        <v>0</v>
      </c>
      <c r="N31" s="183">
        <f>+'RREE '!O40</f>
        <v>0</v>
      </c>
      <c r="O31" s="183">
        <f>+'RREE '!P40</f>
        <v>0</v>
      </c>
      <c r="P31" s="183">
        <f>+'RREE '!Q40</f>
        <v>0</v>
      </c>
      <c r="Q31" s="183">
        <f>+'RREE '!R40</f>
        <v>0</v>
      </c>
      <c r="R31" s="183">
        <f>+'RREE '!S40</f>
        <v>0</v>
      </c>
      <c r="S31" s="183">
        <f>+'RREE '!T40</f>
        <v>0</v>
      </c>
      <c r="T31" s="183">
        <f>+'RREE '!U40</f>
        <v>0</v>
      </c>
      <c r="U31" s="183">
        <f>+'RREE '!V40</f>
        <v>0</v>
      </c>
      <c r="V31" s="183">
        <f>+'RREE '!W40</f>
        <v>0</v>
      </c>
      <c r="W31" s="183">
        <f>+'RREE '!X40</f>
        <v>0</v>
      </c>
      <c r="X31" s="183">
        <f>+'RREE '!Y40</f>
        <v>0</v>
      </c>
      <c r="Y31" s="183">
        <f>+'RREE '!Z40</f>
        <v>0</v>
      </c>
      <c r="Z31" s="183">
        <f>+'RREE '!AA40</f>
        <v>0</v>
      </c>
      <c r="AA31" s="183">
        <f>+'RREE '!AB40</f>
        <v>0</v>
      </c>
      <c r="AB31" s="183">
        <f>+'RREE '!AC40</f>
        <v>0</v>
      </c>
      <c r="AC31" s="183">
        <f>+'RREE '!AD40</f>
        <v>0</v>
      </c>
      <c r="AD31" s="183">
        <f>+'RREE '!AE40</f>
        <v>0</v>
      </c>
      <c r="AE31" s="183">
        <f>+'RREE '!AF40</f>
        <v>0</v>
      </c>
      <c r="AF31" s="98"/>
      <c r="AG31" s="98"/>
      <c r="AH31" s="93"/>
      <c r="AI31" s="6"/>
      <c r="AJ31" s="6"/>
    </row>
    <row r="32" spans="1:36">
      <c r="A32" s="6"/>
      <c r="B32" s="180">
        <f>+'RREE '!C41</f>
        <v>44286</v>
      </c>
      <c r="C32" s="180" t="str">
        <f>+'RREE '!D41</f>
        <v>s/a COO</v>
      </c>
      <c r="D32" s="98"/>
      <c r="E32" s="98"/>
      <c r="F32" s="99">
        <f>-(+'RREE '!I41+'RREE '!J41)</f>
        <v>0</v>
      </c>
      <c r="G32" s="93"/>
      <c r="H32" s="98"/>
      <c r="I32" s="98"/>
      <c r="J32" s="183">
        <f>+'RREE '!K41</f>
        <v>0</v>
      </c>
      <c r="K32" s="183">
        <f>+'RREE '!L41</f>
        <v>0</v>
      </c>
      <c r="L32" s="183">
        <f>+'RREE '!M41</f>
        <v>0</v>
      </c>
      <c r="M32" s="183">
        <f>+'RREE '!N41</f>
        <v>0</v>
      </c>
      <c r="N32" s="183">
        <f>+'RREE '!O41</f>
        <v>0</v>
      </c>
      <c r="O32" s="183">
        <f>+'RREE '!P41</f>
        <v>0</v>
      </c>
      <c r="P32" s="183">
        <f>+'RREE '!Q41</f>
        <v>0</v>
      </c>
      <c r="Q32" s="183">
        <f>+'RREE '!R41</f>
        <v>0</v>
      </c>
      <c r="R32" s="183">
        <f>+'RREE '!S41</f>
        <v>0</v>
      </c>
      <c r="S32" s="183">
        <f>+'RREE '!T41</f>
        <v>0</v>
      </c>
      <c r="T32" s="183">
        <f>+'RREE '!U41</f>
        <v>0</v>
      </c>
      <c r="U32" s="183">
        <f>-'RREE '!V41</f>
        <v>0</v>
      </c>
      <c r="V32" s="183">
        <f>+'RREE '!W41</f>
        <v>0</v>
      </c>
      <c r="W32" s="183">
        <f>+'RREE '!X41</f>
        <v>0</v>
      </c>
      <c r="X32" s="183">
        <f>+'RREE '!Y41</f>
        <v>0</v>
      </c>
      <c r="Y32" s="183">
        <f>+'RREE '!Z41</f>
        <v>0</v>
      </c>
      <c r="Z32" s="183">
        <f>+'RREE '!AA41</f>
        <v>0</v>
      </c>
      <c r="AA32" s="183">
        <f>+'RREE '!AB41</f>
        <v>0</v>
      </c>
      <c r="AB32" s="183">
        <f>+'RREE '!AC41</f>
        <v>0</v>
      </c>
      <c r="AC32" s="183">
        <f>+'RREE '!AD41</f>
        <v>0</v>
      </c>
      <c r="AD32" s="183">
        <f>+'RREE '!AE41</f>
        <v>0</v>
      </c>
      <c r="AE32" s="183">
        <f>+'RREE '!AF41</f>
        <v>0</v>
      </c>
      <c r="AF32" s="98"/>
      <c r="AG32" s="98"/>
      <c r="AH32" s="93"/>
      <c r="AI32" s="6"/>
      <c r="AJ32" s="6"/>
    </row>
    <row r="33" spans="1:36">
      <c r="A33" s="6"/>
      <c r="B33" s="180">
        <f>+'RREE '!C42</f>
        <v>44286</v>
      </c>
      <c r="C33" s="180" t="str">
        <f>+'RREE '!D42</f>
        <v>s/a APD</v>
      </c>
      <c r="D33" s="98"/>
      <c r="E33" s="98"/>
      <c r="F33" s="99">
        <f>-(+'RREE '!I42+'RREE '!J42)</f>
        <v>0</v>
      </c>
      <c r="G33" s="93"/>
      <c r="H33" s="98"/>
      <c r="I33" s="98"/>
      <c r="J33" s="183">
        <f>+'RREE '!K42</f>
        <v>0</v>
      </c>
      <c r="K33" s="183">
        <f>+'RREE '!L42</f>
        <v>0</v>
      </c>
      <c r="L33" s="183">
        <f>+'RREE '!M42</f>
        <v>0</v>
      </c>
      <c r="M33" s="183">
        <f>+'RREE '!N42</f>
        <v>0</v>
      </c>
      <c r="N33" s="183">
        <f>+'RREE '!O42</f>
        <v>0</v>
      </c>
      <c r="O33" s="183">
        <f>+'RREE '!P42</f>
        <v>0</v>
      </c>
      <c r="P33" s="183">
        <f>+'RREE '!Q42</f>
        <v>0</v>
      </c>
      <c r="Q33" s="183">
        <f>+'RREE '!R42</f>
        <v>0</v>
      </c>
      <c r="R33" s="183">
        <f>+'RREE '!S42</f>
        <v>0</v>
      </c>
      <c r="S33" s="183">
        <f>+'RREE '!T42</f>
        <v>0</v>
      </c>
      <c r="T33" s="183">
        <f>+'RREE '!U42</f>
        <v>0</v>
      </c>
      <c r="U33" s="183">
        <f>-'RREE '!V42</f>
        <v>0</v>
      </c>
      <c r="V33" s="183">
        <f>+'RREE '!W42</f>
        <v>0</v>
      </c>
      <c r="W33" s="183">
        <f>+'RREE '!X42</f>
        <v>0</v>
      </c>
      <c r="X33" s="183">
        <f>+'RREE '!Y42</f>
        <v>0</v>
      </c>
      <c r="Y33" s="183">
        <f>+'RREE '!Z42</f>
        <v>0</v>
      </c>
      <c r="Z33" s="183">
        <f>+'RREE '!AA42</f>
        <v>0</v>
      </c>
      <c r="AA33" s="183">
        <f>+'RREE '!AB42</f>
        <v>0</v>
      </c>
      <c r="AB33" s="183">
        <f>+'RREE '!AC42</f>
        <v>0</v>
      </c>
      <c r="AC33" s="183">
        <f>+'RREE '!AD42</f>
        <v>0</v>
      </c>
      <c r="AD33" s="183">
        <f>+'RREE '!AE42</f>
        <v>0</v>
      </c>
      <c r="AE33" s="183">
        <f>+'RREE '!AF42</f>
        <v>0</v>
      </c>
      <c r="AF33" s="98"/>
      <c r="AG33" s="98"/>
      <c r="AH33" s="93"/>
      <c r="AI33" s="6"/>
      <c r="AJ33" s="6"/>
    </row>
    <row r="34" spans="1:36" hidden="1">
      <c r="A34" s="6"/>
      <c r="B34" s="180">
        <f>+'RREE '!C43</f>
        <v>44286</v>
      </c>
      <c r="C34" s="180" t="str">
        <f>+'RREE '!D43</f>
        <v>s/a 3</v>
      </c>
      <c r="D34" s="98"/>
      <c r="E34" s="98"/>
      <c r="F34" s="99">
        <f>+'RREE '!I43+'RREE '!J43</f>
        <v>0</v>
      </c>
      <c r="G34" s="93"/>
      <c r="H34" s="98"/>
      <c r="I34" s="98"/>
      <c r="J34" s="183">
        <f>+'RREE '!K43</f>
        <v>0</v>
      </c>
      <c r="K34" s="183">
        <f>+'RREE '!L43</f>
        <v>0</v>
      </c>
      <c r="L34" s="183">
        <f>+'RREE '!M43</f>
        <v>0</v>
      </c>
      <c r="M34" s="183">
        <f>+'RREE '!N43</f>
        <v>0</v>
      </c>
      <c r="N34" s="183">
        <f>+'RREE '!O43</f>
        <v>0</v>
      </c>
      <c r="O34" s="183">
        <f>+'RREE '!P43</f>
        <v>0</v>
      </c>
      <c r="P34" s="183">
        <f>+'RREE '!Q43</f>
        <v>0</v>
      </c>
      <c r="Q34" s="183">
        <f>+'RREE '!R43</f>
        <v>0</v>
      </c>
      <c r="R34" s="183">
        <f>+'RREE '!S43</f>
        <v>0</v>
      </c>
      <c r="S34" s="183">
        <f>+'RREE '!T43</f>
        <v>0</v>
      </c>
      <c r="T34" s="183">
        <f>+'RREE '!U43</f>
        <v>0</v>
      </c>
      <c r="U34" s="183">
        <f>+'RREE '!V43</f>
        <v>0</v>
      </c>
      <c r="V34" s="183">
        <f>+'RREE '!W43</f>
        <v>0</v>
      </c>
      <c r="W34" s="183">
        <f>+'RREE '!X43</f>
        <v>0</v>
      </c>
      <c r="X34" s="183">
        <f>+'RREE '!Y43</f>
        <v>0</v>
      </c>
      <c r="Y34" s="183">
        <f>+'RREE '!Z43</f>
        <v>0</v>
      </c>
      <c r="Z34" s="183">
        <f>+'RREE '!AA43</f>
        <v>0</v>
      </c>
      <c r="AA34" s="183">
        <f>+'RREE '!AB43</f>
        <v>0</v>
      </c>
      <c r="AB34" s="183">
        <f>+'RREE '!AC43</f>
        <v>0</v>
      </c>
      <c r="AC34" s="183">
        <f>+'RREE '!AD43</f>
        <v>0</v>
      </c>
      <c r="AD34" s="183">
        <f>+'RREE '!AE43</f>
        <v>0</v>
      </c>
      <c r="AE34" s="183">
        <f>+'RREE '!AF43</f>
        <v>0</v>
      </c>
      <c r="AF34" s="98"/>
      <c r="AG34" s="98"/>
      <c r="AH34" s="93"/>
      <c r="AI34" s="6"/>
      <c r="AJ34" s="6"/>
    </row>
    <row r="35" spans="1:36" hidden="1">
      <c r="A35" s="6"/>
      <c r="B35" s="180">
        <f>+'RREE '!C44</f>
        <v>44286</v>
      </c>
      <c r="C35" s="180" t="str">
        <f>+'RREE '!D44</f>
        <v>s/a 4</v>
      </c>
      <c r="D35" s="98"/>
      <c r="E35" s="98"/>
      <c r="F35" s="99">
        <f>+'RREE '!I44+'RREE '!J44</f>
        <v>0</v>
      </c>
      <c r="G35" s="93"/>
      <c r="H35" s="98"/>
      <c r="I35" s="98"/>
      <c r="J35" s="183">
        <f>+'RREE '!K44</f>
        <v>0</v>
      </c>
      <c r="K35" s="183">
        <f>+'RREE '!L44</f>
        <v>0</v>
      </c>
      <c r="L35" s="183">
        <f>+'RREE '!M44</f>
        <v>0</v>
      </c>
      <c r="M35" s="183">
        <f>+'RREE '!N44</f>
        <v>0</v>
      </c>
      <c r="N35" s="183">
        <f>+'RREE '!O44</f>
        <v>0</v>
      </c>
      <c r="O35" s="183">
        <f>+'RREE '!P44</f>
        <v>0</v>
      </c>
      <c r="P35" s="183">
        <f>+'RREE '!Q44</f>
        <v>0</v>
      </c>
      <c r="Q35" s="183">
        <f>+'RREE '!R44</f>
        <v>0</v>
      </c>
      <c r="R35" s="183">
        <f>+'RREE '!S44</f>
        <v>0</v>
      </c>
      <c r="S35" s="183">
        <f>+'RREE '!T44</f>
        <v>0</v>
      </c>
      <c r="T35" s="183">
        <f>+'RREE '!U44</f>
        <v>0</v>
      </c>
      <c r="U35" s="183">
        <f>+'RREE '!V44</f>
        <v>0</v>
      </c>
      <c r="V35" s="183">
        <f>+'RREE '!W44</f>
        <v>0</v>
      </c>
      <c r="W35" s="183">
        <f>+'RREE '!X44</f>
        <v>0</v>
      </c>
      <c r="X35" s="183">
        <f>+'RREE '!Y44</f>
        <v>0</v>
      </c>
      <c r="Y35" s="183">
        <f>+'RREE '!Z44</f>
        <v>0</v>
      </c>
      <c r="Z35" s="183">
        <f>+'RREE '!AA44</f>
        <v>0</v>
      </c>
      <c r="AA35" s="183">
        <f>+'RREE '!AB44</f>
        <v>0</v>
      </c>
      <c r="AB35" s="183">
        <f>+'RREE '!AC44</f>
        <v>0</v>
      </c>
      <c r="AC35" s="183">
        <f>+'RREE '!AD44</f>
        <v>0</v>
      </c>
      <c r="AD35" s="183">
        <f>+'RREE '!AE44</f>
        <v>0</v>
      </c>
      <c r="AE35" s="183">
        <f>+'RREE '!AF44</f>
        <v>0</v>
      </c>
      <c r="AF35" s="98"/>
      <c r="AG35" s="98"/>
      <c r="AH35" s="93"/>
      <c r="AI35" s="6"/>
      <c r="AJ35" s="6"/>
    </row>
    <row r="36" spans="1:36" hidden="1">
      <c r="A36" s="6"/>
      <c r="B36" s="180">
        <f>+'RREE '!C45</f>
        <v>44286</v>
      </c>
      <c r="C36" s="180" t="str">
        <f>+'RREE '!D45</f>
        <v>s/a 5</v>
      </c>
      <c r="D36" s="98"/>
      <c r="E36" s="98"/>
      <c r="F36" s="99">
        <f>+'RREE '!I45+'RREE '!J45</f>
        <v>0</v>
      </c>
      <c r="G36" s="93"/>
      <c r="H36" s="98"/>
      <c r="I36" s="98"/>
      <c r="J36" s="183">
        <f>+'RREE '!K45</f>
        <v>0</v>
      </c>
      <c r="K36" s="183">
        <f>+'RREE '!L45</f>
        <v>0</v>
      </c>
      <c r="L36" s="183">
        <f>+'RREE '!M45</f>
        <v>0</v>
      </c>
      <c r="M36" s="183">
        <f>+'RREE '!N45</f>
        <v>0</v>
      </c>
      <c r="N36" s="183">
        <f>+'RREE '!O45</f>
        <v>0</v>
      </c>
      <c r="O36" s="183">
        <f>+'RREE '!P45</f>
        <v>0</v>
      </c>
      <c r="P36" s="183">
        <f>+'RREE '!Q45</f>
        <v>0</v>
      </c>
      <c r="Q36" s="183">
        <f>+'RREE '!R45</f>
        <v>0</v>
      </c>
      <c r="R36" s="183">
        <f>+'RREE '!S45</f>
        <v>0</v>
      </c>
      <c r="S36" s="183">
        <f>+'RREE '!T45</f>
        <v>0</v>
      </c>
      <c r="T36" s="183">
        <f>+'RREE '!U45</f>
        <v>0</v>
      </c>
      <c r="U36" s="183">
        <f>+'RREE '!V45</f>
        <v>0</v>
      </c>
      <c r="V36" s="183">
        <f>+'RREE '!W45</f>
        <v>0</v>
      </c>
      <c r="W36" s="183">
        <f>+'RREE '!X45</f>
        <v>0</v>
      </c>
      <c r="X36" s="183">
        <f>+'RREE '!Y45</f>
        <v>0</v>
      </c>
      <c r="Y36" s="183">
        <f>+'RREE '!Z45</f>
        <v>0</v>
      </c>
      <c r="Z36" s="183">
        <f>+'RREE '!AA45</f>
        <v>0</v>
      </c>
      <c r="AA36" s="183">
        <f>+'RREE '!AB45</f>
        <v>0</v>
      </c>
      <c r="AB36" s="183">
        <f>+'RREE '!AC45</f>
        <v>0</v>
      </c>
      <c r="AC36" s="183">
        <f>+'RREE '!AD45</f>
        <v>0</v>
      </c>
      <c r="AD36" s="183">
        <f>+'RREE '!AE45</f>
        <v>0</v>
      </c>
      <c r="AE36" s="183">
        <f>+'RREE '!AF45</f>
        <v>0</v>
      </c>
      <c r="AF36" s="98"/>
      <c r="AG36" s="98"/>
      <c r="AH36" s="93"/>
      <c r="AI36" s="6"/>
      <c r="AJ36" s="6"/>
    </row>
    <row r="37" spans="1:36" hidden="1">
      <c r="A37" s="6"/>
      <c r="B37" s="180">
        <f>+'RREE '!C46</f>
        <v>44286</v>
      </c>
      <c r="C37" s="180" t="str">
        <f>+'RREE '!D46</f>
        <v>s/a 6</v>
      </c>
      <c r="D37" s="98"/>
      <c r="E37" s="98"/>
      <c r="F37" s="99">
        <f>+'RREE '!I46+'RREE '!J46</f>
        <v>0</v>
      </c>
      <c r="G37" s="93"/>
      <c r="H37" s="98"/>
      <c r="I37" s="98"/>
      <c r="J37" s="183">
        <f>+'RREE '!K46</f>
        <v>0</v>
      </c>
      <c r="K37" s="183">
        <f>+'RREE '!L46</f>
        <v>0</v>
      </c>
      <c r="L37" s="183">
        <f>+'RREE '!M46</f>
        <v>0</v>
      </c>
      <c r="M37" s="183">
        <f>+'RREE '!N46</f>
        <v>0</v>
      </c>
      <c r="N37" s="183">
        <f>+'RREE '!O46</f>
        <v>0</v>
      </c>
      <c r="O37" s="183">
        <f>+'RREE '!P46</f>
        <v>0</v>
      </c>
      <c r="P37" s="183">
        <f>+'RREE '!Q46</f>
        <v>0</v>
      </c>
      <c r="Q37" s="183">
        <f>+'RREE '!R46</f>
        <v>0</v>
      </c>
      <c r="R37" s="183">
        <f>+'RREE '!S46</f>
        <v>0</v>
      </c>
      <c r="S37" s="183">
        <f>+'RREE '!T46</f>
        <v>0</v>
      </c>
      <c r="T37" s="183">
        <f>+'RREE '!U46</f>
        <v>0</v>
      </c>
      <c r="U37" s="183">
        <f>+'RREE '!V46</f>
        <v>0</v>
      </c>
      <c r="V37" s="183">
        <f>+'RREE '!W46</f>
        <v>0</v>
      </c>
      <c r="W37" s="183">
        <f>+'RREE '!X46</f>
        <v>0</v>
      </c>
      <c r="X37" s="183">
        <f>+'RREE '!Y46</f>
        <v>0</v>
      </c>
      <c r="Y37" s="183">
        <f>+'RREE '!Z46</f>
        <v>0</v>
      </c>
      <c r="Z37" s="183">
        <f>+'RREE '!AA46</f>
        <v>0</v>
      </c>
      <c r="AA37" s="183">
        <f>+'RREE '!AB46</f>
        <v>0</v>
      </c>
      <c r="AB37" s="183">
        <f>+'RREE '!AC46</f>
        <v>0</v>
      </c>
      <c r="AC37" s="183">
        <f>+'RREE '!AD46</f>
        <v>0</v>
      </c>
      <c r="AD37" s="183">
        <f>+'RREE '!AE46</f>
        <v>0</v>
      </c>
      <c r="AE37" s="183">
        <f>+'RREE '!AF46</f>
        <v>0</v>
      </c>
      <c r="AF37" s="98"/>
      <c r="AG37" s="98"/>
      <c r="AH37" s="93"/>
      <c r="AI37" s="6"/>
      <c r="AJ37" s="6"/>
    </row>
    <row r="38" spans="1:36" hidden="1">
      <c r="A38" s="6"/>
      <c r="B38" s="180">
        <f>+'RREE '!C47</f>
        <v>44316</v>
      </c>
      <c r="C38" s="180" t="str">
        <f>+'RREE '!D47</f>
        <v>s/a 1</v>
      </c>
      <c r="D38" s="98"/>
      <c r="E38" s="98"/>
      <c r="F38" s="99">
        <f>+'RREE '!I47+'RREE '!J47</f>
        <v>0</v>
      </c>
      <c r="G38" s="93"/>
      <c r="H38" s="98"/>
      <c r="I38" s="98"/>
      <c r="J38" s="183">
        <f>+'RREE '!K47</f>
        <v>0</v>
      </c>
      <c r="K38" s="183">
        <f>+'RREE '!L47</f>
        <v>0</v>
      </c>
      <c r="L38" s="183">
        <f>+'RREE '!M47</f>
        <v>0</v>
      </c>
      <c r="M38" s="183">
        <f>+'RREE '!N47</f>
        <v>0</v>
      </c>
      <c r="N38" s="183">
        <f>+'RREE '!O47</f>
        <v>0</v>
      </c>
      <c r="O38" s="183">
        <f>+'RREE '!P47</f>
        <v>0</v>
      </c>
      <c r="P38" s="183">
        <f>+'RREE '!Q47</f>
        <v>0</v>
      </c>
      <c r="Q38" s="183">
        <f>+'RREE '!R47</f>
        <v>0</v>
      </c>
      <c r="R38" s="183">
        <f>+'RREE '!S47</f>
        <v>0</v>
      </c>
      <c r="S38" s="183">
        <f>+'RREE '!T47</f>
        <v>0</v>
      </c>
      <c r="T38" s="183">
        <f>+'RREE '!U47</f>
        <v>0</v>
      </c>
      <c r="U38" s="183">
        <f>+'RREE '!V47</f>
        <v>0</v>
      </c>
      <c r="V38" s="183">
        <f>+'RREE '!W47</f>
        <v>0</v>
      </c>
      <c r="W38" s="183">
        <f>+'RREE '!X47</f>
        <v>0</v>
      </c>
      <c r="X38" s="183">
        <f>+'RREE '!Y47</f>
        <v>0</v>
      </c>
      <c r="Y38" s="183">
        <f>+'RREE '!Z47</f>
        <v>0</v>
      </c>
      <c r="Z38" s="183">
        <f>+'RREE '!AA47</f>
        <v>0</v>
      </c>
      <c r="AA38" s="183">
        <f>+'RREE '!AB47</f>
        <v>0</v>
      </c>
      <c r="AB38" s="183">
        <f>+'RREE '!AC47</f>
        <v>0</v>
      </c>
      <c r="AC38" s="183">
        <f>+'RREE '!AD47</f>
        <v>0</v>
      </c>
      <c r="AD38" s="183">
        <f>+'RREE '!AE47</f>
        <v>0</v>
      </c>
      <c r="AE38" s="183">
        <f>+'RREE '!AF47</f>
        <v>0</v>
      </c>
      <c r="AF38" s="98"/>
      <c r="AG38" s="98"/>
      <c r="AH38" s="93"/>
      <c r="AI38" s="6"/>
      <c r="AJ38" s="6"/>
    </row>
    <row r="39" spans="1:36" hidden="1">
      <c r="A39" s="6"/>
      <c r="B39" s="180">
        <f>+'RREE '!C48</f>
        <v>44316</v>
      </c>
      <c r="C39" s="180" t="str">
        <f>+'RREE '!D48</f>
        <v>s/a 2</v>
      </c>
      <c r="D39" s="98"/>
      <c r="E39" s="98"/>
      <c r="F39" s="99">
        <f>+'RREE '!I48+'RREE '!J48</f>
        <v>0</v>
      </c>
      <c r="G39" s="93"/>
      <c r="H39" s="98"/>
      <c r="I39" s="98"/>
      <c r="J39" s="183">
        <f>+'RREE '!K48</f>
        <v>0</v>
      </c>
      <c r="K39" s="183">
        <f>+'RREE '!L48</f>
        <v>0</v>
      </c>
      <c r="L39" s="183">
        <f>+'RREE '!M48</f>
        <v>0</v>
      </c>
      <c r="M39" s="183">
        <f>+'RREE '!N48</f>
        <v>0</v>
      </c>
      <c r="N39" s="183">
        <f>+'RREE '!O48</f>
        <v>0</v>
      </c>
      <c r="O39" s="183">
        <f>+'RREE '!P48</f>
        <v>0</v>
      </c>
      <c r="P39" s="183">
        <f>+'RREE '!Q48</f>
        <v>0</v>
      </c>
      <c r="Q39" s="183">
        <f>+'RREE '!R48</f>
        <v>0</v>
      </c>
      <c r="R39" s="183">
        <f>+'RREE '!S48</f>
        <v>0</v>
      </c>
      <c r="S39" s="183">
        <f>+'RREE '!T48</f>
        <v>0</v>
      </c>
      <c r="T39" s="183">
        <f>+'RREE '!U48</f>
        <v>0</v>
      </c>
      <c r="U39" s="183">
        <f>+'RREE '!V48</f>
        <v>0</v>
      </c>
      <c r="V39" s="183">
        <f>+'RREE '!W48</f>
        <v>0</v>
      </c>
      <c r="W39" s="183">
        <f>+'RREE '!X48</f>
        <v>0</v>
      </c>
      <c r="X39" s="183">
        <f>+'RREE '!Y48</f>
        <v>0</v>
      </c>
      <c r="Y39" s="183">
        <f>+'RREE '!Z48</f>
        <v>0</v>
      </c>
      <c r="Z39" s="183">
        <f>+'RREE '!AA48</f>
        <v>0</v>
      </c>
      <c r="AA39" s="183">
        <f>+'RREE '!AB48</f>
        <v>0</v>
      </c>
      <c r="AB39" s="183">
        <f>+'RREE '!AC48</f>
        <v>0</v>
      </c>
      <c r="AC39" s="183">
        <f>+'RREE '!AD48</f>
        <v>0</v>
      </c>
      <c r="AD39" s="183">
        <f>+'RREE '!AE48</f>
        <v>0</v>
      </c>
      <c r="AE39" s="183">
        <f>+'RREE '!AF48</f>
        <v>0</v>
      </c>
      <c r="AF39" s="98"/>
      <c r="AG39" s="98"/>
      <c r="AH39" s="93"/>
      <c r="AI39" s="6"/>
      <c r="AJ39" s="6"/>
    </row>
    <row r="40" spans="1:36" hidden="1">
      <c r="A40" s="6"/>
      <c r="B40" s="180">
        <f>+'RREE '!C49</f>
        <v>44316</v>
      </c>
      <c r="C40" s="180" t="str">
        <f>+'RREE '!D49</f>
        <v>s/a 3</v>
      </c>
      <c r="D40" s="98"/>
      <c r="E40" s="98"/>
      <c r="F40" s="99">
        <f>+'RREE '!I49+'RREE '!J49</f>
        <v>0</v>
      </c>
      <c r="G40" s="93"/>
      <c r="H40" s="98"/>
      <c r="I40" s="98"/>
      <c r="J40" s="183">
        <f>+'RREE '!K49</f>
        <v>0</v>
      </c>
      <c r="K40" s="183">
        <f>+'RREE '!L49</f>
        <v>0</v>
      </c>
      <c r="L40" s="183">
        <f>+'RREE '!M49</f>
        <v>0</v>
      </c>
      <c r="M40" s="183">
        <f>+'RREE '!N49</f>
        <v>0</v>
      </c>
      <c r="N40" s="183">
        <f>+'RREE '!O49</f>
        <v>0</v>
      </c>
      <c r="O40" s="183">
        <f>+'RREE '!P49</f>
        <v>0</v>
      </c>
      <c r="P40" s="183">
        <f>+'RREE '!Q49</f>
        <v>0</v>
      </c>
      <c r="Q40" s="183">
        <f>+'RREE '!R49</f>
        <v>0</v>
      </c>
      <c r="R40" s="183">
        <f>+'RREE '!S49</f>
        <v>0</v>
      </c>
      <c r="S40" s="183">
        <f>+'RREE '!T49</f>
        <v>0</v>
      </c>
      <c r="T40" s="183">
        <f>+'RREE '!U49</f>
        <v>0</v>
      </c>
      <c r="U40" s="183">
        <f>+'RREE '!V49</f>
        <v>0</v>
      </c>
      <c r="V40" s="183">
        <f>+'RREE '!W49</f>
        <v>0</v>
      </c>
      <c r="W40" s="183">
        <f>+'RREE '!X49</f>
        <v>0</v>
      </c>
      <c r="X40" s="183">
        <f>+'RREE '!Y49</f>
        <v>0</v>
      </c>
      <c r="Y40" s="183">
        <f>+'RREE '!Z49</f>
        <v>0</v>
      </c>
      <c r="Z40" s="183">
        <f>+'RREE '!AA49</f>
        <v>0</v>
      </c>
      <c r="AA40" s="183">
        <f>+'RREE '!AB49</f>
        <v>0</v>
      </c>
      <c r="AB40" s="183">
        <f>+'RREE '!AC49</f>
        <v>0</v>
      </c>
      <c r="AC40" s="183">
        <f>+'RREE '!AD49</f>
        <v>0</v>
      </c>
      <c r="AD40" s="183">
        <f>+'RREE '!AE49</f>
        <v>0</v>
      </c>
      <c r="AE40" s="183">
        <f>+'RREE '!AF49</f>
        <v>0</v>
      </c>
      <c r="AF40" s="98"/>
      <c r="AG40" s="98"/>
      <c r="AH40" s="93"/>
      <c r="AI40" s="6"/>
      <c r="AJ40" s="6"/>
    </row>
    <row r="41" spans="1:36" hidden="1">
      <c r="A41" s="6"/>
      <c r="B41" s="180">
        <f>+'RREE '!C50</f>
        <v>44316</v>
      </c>
      <c r="C41" s="180" t="str">
        <f>+'RREE '!D50</f>
        <v>s/a 4</v>
      </c>
      <c r="D41" s="98"/>
      <c r="E41" s="98"/>
      <c r="F41" s="99">
        <f>+'RREE '!I50+'RREE '!J50</f>
        <v>0</v>
      </c>
      <c r="G41" s="93"/>
      <c r="H41" s="98"/>
      <c r="I41" s="98"/>
      <c r="J41" s="183">
        <f>+'RREE '!K50</f>
        <v>0</v>
      </c>
      <c r="K41" s="183">
        <f>+'RREE '!L50</f>
        <v>0</v>
      </c>
      <c r="L41" s="183">
        <f>+'RREE '!M50</f>
        <v>0</v>
      </c>
      <c r="M41" s="183">
        <f>+'RREE '!N50</f>
        <v>0</v>
      </c>
      <c r="N41" s="183">
        <f>+'RREE '!O50</f>
        <v>0</v>
      </c>
      <c r="O41" s="183">
        <f>+'RREE '!P50</f>
        <v>0</v>
      </c>
      <c r="P41" s="183">
        <f>+'RREE '!Q50</f>
        <v>0</v>
      </c>
      <c r="Q41" s="183">
        <f>+'RREE '!R50</f>
        <v>0</v>
      </c>
      <c r="R41" s="183">
        <f>+'RREE '!S50</f>
        <v>0</v>
      </c>
      <c r="S41" s="183">
        <f>+'RREE '!T50</f>
        <v>0</v>
      </c>
      <c r="T41" s="183">
        <f>+'RREE '!U50</f>
        <v>0</v>
      </c>
      <c r="U41" s="183">
        <f>+'RREE '!V50</f>
        <v>0</v>
      </c>
      <c r="V41" s="183">
        <f>+'RREE '!W50</f>
        <v>0</v>
      </c>
      <c r="W41" s="183">
        <f>+'RREE '!X50</f>
        <v>0</v>
      </c>
      <c r="X41" s="183">
        <f>+'RREE '!Y50</f>
        <v>0</v>
      </c>
      <c r="Y41" s="183">
        <f>+'RREE '!Z50</f>
        <v>0</v>
      </c>
      <c r="Z41" s="183">
        <f>+'RREE '!AA50</f>
        <v>0</v>
      </c>
      <c r="AA41" s="183">
        <f>+'RREE '!AB50</f>
        <v>0</v>
      </c>
      <c r="AB41" s="183">
        <f>+'RREE '!AC50</f>
        <v>0</v>
      </c>
      <c r="AC41" s="183">
        <f>+'RREE '!AD50</f>
        <v>0</v>
      </c>
      <c r="AD41" s="183">
        <f>+'RREE '!AE50</f>
        <v>0</v>
      </c>
      <c r="AE41" s="183">
        <f>+'RREE '!AF50</f>
        <v>0</v>
      </c>
      <c r="AF41" s="98"/>
      <c r="AG41" s="98"/>
      <c r="AH41" s="93"/>
      <c r="AI41" s="6"/>
      <c r="AJ41" s="6"/>
    </row>
    <row r="42" spans="1:36" hidden="1">
      <c r="A42" s="6"/>
      <c r="B42" s="180">
        <f>+'RREE '!C51</f>
        <v>44316</v>
      </c>
      <c r="C42" s="180" t="str">
        <f>+'RREE '!D51</f>
        <v>s/a 5</v>
      </c>
      <c r="D42" s="98"/>
      <c r="E42" s="98"/>
      <c r="F42" s="99">
        <f>+'RREE '!I51+'RREE '!J51</f>
        <v>0</v>
      </c>
      <c r="G42" s="93"/>
      <c r="H42" s="98"/>
      <c r="I42" s="98"/>
      <c r="J42" s="183">
        <f>+'RREE '!K51</f>
        <v>0</v>
      </c>
      <c r="K42" s="183">
        <f>+'RREE '!L51</f>
        <v>0</v>
      </c>
      <c r="L42" s="183">
        <f>+'RREE '!M51</f>
        <v>0</v>
      </c>
      <c r="M42" s="183">
        <f>+'RREE '!N51</f>
        <v>0</v>
      </c>
      <c r="N42" s="183">
        <f>+'RREE '!O51</f>
        <v>0</v>
      </c>
      <c r="O42" s="183">
        <f>+'RREE '!P51</f>
        <v>0</v>
      </c>
      <c r="P42" s="183">
        <f>+'RREE '!Q51</f>
        <v>0</v>
      </c>
      <c r="Q42" s="183">
        <f>+'RREE '!R51</f>
        <v>0</v>
      </c>
      <c r="R42" s="183">
        <f>+'RREE '!S51</f>
        <v>0</v>
      </c>
      <c r="S42" s="183">
        <f>+'RREE '!T51</f>
        <v>0</v>
      </c>
      <c r="T42" s="183">
        <f>+'RREE '!U51</f>
        <v>0</v>
      </c>
      <c r="U42" s="183">
        <f>+'RREE '!V51</f>
        <v>0</v>
      </c>
      <c r="V42" s="183">
        <f>+'RREE '!W51</f>
        <v>0</v>
      </c>
      <c r="W42" s="183">
        <f>+'RREE '!X51</f>
        <v>0</v>
      </c>
      <c r="X42" s="183">
        <f>+'RREE '!Y51</f>
        <v>0</v>
      </c>
      <c r="Y42" s="183">
        <f>+'RREE '!Z51</f>
        <v>0</v>
      </c>
      <c r="Z42" s="183">
        <f>+'RREE '!AA51</f>
        <v>0</v>
      </c>
      <c r="AA42" s="183">
        <f>+'RREE '!AB51</f>
        <v>0</v>
      </c>
      <c r="AB42" s="183">
        <f>+'RREE '!AC51</f>
        <v>0</v>
      </c>
      <c r="AC42" s="183">
        <f>+'RREE '!AD51</f>
        <v>0</v>
      </c>
      <c r="AD42" s="183">
        <f>+'RREE '!AE51</f>
        <v>0</v>
      </c>
      <c r="AE42" s="183">
        <f>+'RREE '!AF51</f>
        <v>0</v>
      </c>
      <c r="AF42" s="98"/>
      <c r="AG42" s="98"/>
      <c r="AH42" s="93"/>
      <c r="AI42" s="6"/>
      <c r="AJ42" s="6"/>
    </row>
    <row r="43" spans="1:36" hidden="1">
      <c r="A43" s="6"/>
      <c r="B43" s="180">
        <f>+'RREE '!C52</f>
        <v>44316</v>
      </c>
      <c r="C43" s="180" t="str">
        <f>+'RREE '!D52</f>
        <v>s/a 6</v>
      </c>
      <c r="D43" s="98"/>
      <c r="E43" s="98"/>
      <c r="F43" s="99">
        <f>+'RREE '!I52+'RREE '!J52</f>
        <v>0</v>
      </c>
      <c r="G43" s="93"/>
      <c r="H43" s="98"/>
      <c r="I43" s="98"/>
      <c r="J43" s="183">
        <f>+'RREE '!K52</f>
        <v>0</v>
      </c>
      <c r="K43" s="183">
        <f>+'RREE '!L52</f>
        <v>0</v>
      </c>
      <c r="L43" s="183">
        <f>+'RREE '!M52</f>
        <v>0</v>
      </c>
      <c r="M43" s="183">
        <f>+'RREE '!N52</f>
        <v>0</v>
      </c>
      <c r="N43" s="183">
        <f>+'RREE '!O52</f>
        <v>0</v>
      </c>
      <c r="O43" s="183">
        <f>+'RREE '!P52</f>
        <v>0</v>
      </c>
      <c r="P43" s="183">
        <f>+'RREE '!Q52</f>
        <v>0</v>
      </c>
      <c r="Q43" s="183">
        <f>+'RREE '!R52</f>
        <v>0</v>
      </c>
      <c r="R43" s="183">
        <f>+'RREE '!S52</f>
        <v>0</v>
      </c>
      <c r="S43" s="183">
        <f>+'RREE '!T52</f>
        <v>0</v>
      </c>
      <c r="T43" s="183">
        <f>+'RREE '!U52</f>
        <v>0</v>
      </c>
      <c r="U43" s="183">
        <f>+'RREE '!V52</f>
        <v>0</v>
      </c>
      <c r="V43" s="183">
        <f>+'RREE '!W52</f>
        <v>0</v>
      </c>
      <c r="W43" s="183">
        <f>+'RREE '!X52</f>
        <v>0</v>
      </c>
      <c r="X43" s="183">
        <f>+'RREE '!Y52</f>
        <v>0</v>
      </c>
      <c r="Y43" s="183">
        <f>+'RREE '!Z52</f>
        <v>0</v>
      </c>
      <c r="Z43" s="183">
        <f>+'RREE '!AA52</f>
        <v>0</v>
      </c>
      <c r="AA43" s="183">
        <f>+'RREE '!AB52</f>
        <v>0</v>
      </c>
      <c r="AB43" s="183">
        <f>+'RREE '!AC52</f>
        <v>0</v>
      </c>
      <c r="AC43" s="183">
        <f>+'RREE '!AD52</f>
        <v>0</v>
      </c>
      <c r="AD43" s="183">
        <f>+'RREE '!AE52</f>
        <v>0</v>
      </c>
      <c r="AE43" s="183">
        <f>+'RREE '!AF52</f>
        <v>0</v>
      </c>
      <c r="AF43" s="98"/>
      <c r="AG43" s="98"/>
      <c r="AH43" s="93"/>
      <c r="AI43" s="6"/>
      <c r="AJ43" s="6"/>
    </row>
    <row r="44" spans="1:36" hidden="1">
      <c r="A44" s="6"/>
      <c r="B44" s="180">
        <f>+'RREE '!C53</f>
        <v>44347</v>
      </c>
      <c r="C44" s="180" t="str">
        <f>+'RREE '!D53</f>
        <v>s/a 1</v>
      </c>
      <c r="D44" s="98"/>
      <c r="E44" s="98"/>
      <c r="F44" s="99">
        <f>+'RREE '!I53+'RREE '!J53</f>
        <v>0</v>
      </c>
      <c r="G44" s="93"/>
      <c r="H44" s="98"/>
      <c r="I44" s="98"/>
      <c r="J44" s="183">
        <f>+'RREE '!K53</f>
        <v>0</v>
      </c>
      <c r="K44" s="183">
        <f>+'RREE '!L53</f>
        <v>0</v>
      </c>
      <c r="L44" s="183">
        <f>+'RREE '!M53</f>
        <v>0</v>
      </c>
      <c r="M44" s="183">
        <f>+'RREE '!N53</f>
        <v>0</v>
      </c>
      <c r="N44" s="183">
        <f>+'RREE '!O53</f>
        <v>0</v>
      </c>
      <c r="O44" s="183">
        <f>+'RREE '!P53</f>
        <v>0</v>
      </c>
      <c r="P44" s="183">
        <f>+'RREE '!Q53</f>
        <v>0</v>
      </c>
      <c r="Q44" s="183">
        <f>+'RREE '!R53</f>
        <v>0</v>
      </c>
      <c r="R44" s="183">
        <f>+'RREE '!S53</f>
        <v>0</v>
      </c>
      <c r="S44" s="183">
        <f>+'RREE '!T53</f>
        <v>0</v>
      </c>
      <c r="T44" s="183">
        <f>+'RREE '!U53</f>
        <v>0</v>
      </c>
      <c r="U44" s="183">
        <f>+'RREE '!V53</f>
        <v>0</v>
      </c>
      <c r="V44" s="183">
        <f>+'RREE '!W53</f>
        <v>0</v>
      </c>
      <c r="W44" s="183">
        <f>+'RREE '!X53</f>
        <v>0</v>
      </c>
      <c r="X44" s="183">
        <f>+'RREE '!Y53</f>
        <v>0</v>
      </c>
      <c r="Y44" s="183">
        <f>+'RREE '!Z53</f>
        <v>0</v>
      </c>
      <c r="Z44" s="183">
        <f>+'RREE '!AA53</f>
        <v>0</v>
      </c>
      <c r="AA44" s="183">
        <f>+'RREE '!AB53</f>
        <v>0</v>
      </c>
      <c r="AB44" s="183">
        <f>+'RREE '!AC53</f>
        <v>0</v>
      </c>
      <c r="AC44" s="183">
        <f>+'RREE '!AD53</f>
        <v>0</v>
      </c>
      <c r="AD44" s="183">
        <f>+'RREE '!AE53</f>
        <v>0</v>
      </c>
      <c r="AE44" s="183">
        <f>+'RREE '!AF53</f>
        <v>0</v>
      </c>
      <c r="AF44" s="98"/>
      <c r="AG44" s="98"/>
      <c r="AH44" s="93"/>
      <c r="AI44" s="6"/>
      <c r="AJ44" s="6"/>
    </row>
    <row r="45" spans="1:36" hidden="1">
      <c r="A45" s="6"/>
      <c r="B45" s="180">
        <f>+'RREE '!C54</f>
        <v>44347</v>
      </c>
      <c r="C45" s="180" t="str">
        <f>+'RREE '!D54</f>
        <v>s/a 2</v>
      </c>
      <c r="D45" s="98"/>
      <c r="E45" s="98"/>
      <c r="F45" s="99">
        <f>+'RREE '!I54+'RREE '!J54</f>
        <v>0</v>
      </c>
      <c r="G45" s="93"/>
      <c r="H45" s="98"/>
      <c r="I45" s="98"/>
      <c r="J45" s="183">
        <f>+'RREE '!K54</f>
        <v>0</v>
      </c>
      <c r="K45" s="183">
        <f>+'RREE '!L54</f>
        <v>0</v>
      </c>
      <c r="L45" s="183">
        <f>+'RREE '!M54</f>
        <v>0</v>
      </c>
      <c r="M45" s="183">
        <f>+'RREE '!N54</f>
        <v>0</v>
      </c>
      <c r="N45" s="183">
        <f>+'RREE '!O54</f>
        <v>0</v>
      </c>
      <c r="O45" s="183">
        <f>+'RREE '!P54</f>
        <v>0</v>
      </c>
      <c r="P45" s="183">
        <f>+'RREE '!Q54</f>
        <v>0</v>
      </c>
      <c r="Q45" s="183">
        <f>+'RREE '!R54</f>
        <v>0</v>
      </c>
      <c r="R45" s="183">
        <f>+'RREE '!S54</f>
        <v>0</v>
      </c>
      <c r="S45" s="183">
        <f>+'RREE '!T54</f>
        <v>0</v>
      </c>
      <c r="T45" s="183">
        <f>+'RREE '!U54</f>
        <v>0</v>
      </c>
      <c r="U45" s="183">
        <f>+'RREE '!V54</f>
        <v>0</v>
      </c>
      <c r="V45" s="183">
        <f>+'RREE '!W54</f>
        <v>0</v>
      </c>
      <c r="W45" s="183">
        <f>+'RREE '!X54</f>
        <v>0</v>
      </c>
      <c r="X45" s="183">
        <f>+'RREE '!Y54</f>
        <v>0</v>
      </c>
      <c r="Y45" s="183">
        <f>+'RREE '!Z54</f>
        <v>0</v>
      </c>
      <c r="Z45" s="183">
        <f>+'RREE '!AA54</f>
        <v>0</v>
      </c>
      <c r="AA45" s="183">
        <f>+'RREE '!AB54</f>
        <v>0</v>
      </c>
      <c r="AB45" s="183">
        <f>+'RREE '!AC54</f>
        <v>0</v>
      </c>
      <c r="AC45" s="183">
        <f>+'RREE '!AD54</f>
        <v>0</v>
      </c>
      <c r="AD45" s="183">
        <f>+'RREE '!AE54</f>
        <v>0</v>
      </c>
      <c r="AE45" s="183">
        <f>+'RREE '!AF54</f>
        <v>0</v>
      </c>
      <c r="AF45" s="98"/>
      <c r="AG45" s="98"/>
      <c r="AH45" s="93"/>
      <c r="AI45" s="6"/>
      <c r="AJ45" s="6"/>
    </row>
    <row r="46" spans="1:36" hidden="1">
      <c r="A46" s="6"/>
      <c r="B46" s="180">
        <f>+'RREE '!C55</f>
        <v>44347</v>
      </c>
      <c r="C46" s="180" t="str">
        <f>+'RREE '!D55</f>
        <v>s/a 3</v>
      </c>
      <c r="D46" s="98"/>
      <c r="E46" s="98"/>
      <c r="F46" s="99">
        <f>+'RREE '!I55+'RREE '!J55</f>
        <v>0</v>
      </c>
      <c r="G46" s="93"/>
      <c r="H46" s="98"/>
      <c r="I46" s="98"/>
      <c r="J46" s="183">
        <f>+'RREE '!K55</f>
        <v>0</v>
      </c>
      <c r="K46" s="183">
        <f>+'RREE '!L55</f>
        <v>0</v>
      </c>
      <c r="L46" s="183">
        <f>+'RREE '!M55</f>
        <v>0</v>
      </c>
      <c r="M46" s="183">
        <f>+'RREE '!N55</f>
        <v>0</v>
      </c>
      <c r="N46" s="183">
        <f>+'RREE '!O55</f>
        <v>0</v>
      </c>
      <c r="O46" s="183">
        <f>+'RREE '!P55</f>
        <v>0</v>
      </c>
      <c r="P46" s="183">
        <f>+'RREE '!Q55</f>
        <v>0</v>
      </c>
      <c r="Q46" s="183">
        <f>+'RREE '!R55</f>
        <v>0</v>
      </c>
      <c r="R46" s="183">
        <f>+'RREE '!S55</f>
        <v>0</v>
      </c>
      <c r="S46" s="183">
        <f>+'RREE '!T55</f>
        <v>0</v>
      </c>
      <c r="T46" s="183">
        <f>+'RREE '!U55</f>
        <v>0</v>
      </c>
      <c r="U46" s="183">
        <f>+'RREE '!V55</f>
        <v>0</v>
      </c>
      <c r="V46" s="183">
        <f>+'RREE '!W55</f>
        <v>0</v>
      </c>
      <c r="W46" s="183">
        <f>+'RREE '!X55</f>
        <v>0</v>
      </c>
      <c r="X46" s="183">
        <f>+'RREE '!Y55</f>
        <v>0</v>
      </c>
      <c r="Y46" s="183">
        <f>+'RREE '!Z55</f>
        <v>0</v>
      </c>
      <c r="Z46" s="183">
        <f>+'RREE '!AA55</f>
        <v>0</v>
      </c>
      <c r="AA46" s="183">
        <f>+'RREE '!AB55</f>
        <v>0</v>
      </c>
      <c r="AB46" s="183">
        <f>+'RREE '!AC55</f>
        <v>0</v>
      </c>
      <c r="AC46" s="183">
        <f>+'RREE '!AD55</f>
        <v>0</v>
      </c>
      <c r="AD46" s="183">
        <f>+'RREE '!AE55</f>
        <v>0</v>
      </c>
      <c r="AE46" s="183">
        <f>+'RREE '!AF55</f>
        <v>0</v>
      </c>
      <c r="AF46" s="98"/>
      <c r="AG46" s="98"/>
      <c r="AH46" s="93"/>
      <c r="AI46" s="6"/>
      <c r="AJ46" s="6"/>
    </row>
    <row r="47" spans="1:36" hidden="1">
      <c r="A47" s="6"/>
      <c r="B47" s="180">
        <f>+'RREE '!C56</f>
        <v>44347</v>
      </c>
      <c r="C47" s="180" t="str">
        <f>+'RREE '!D56</f>
        <v>s/a 4</v>
      </c>
      <c r="D47" s="98"/>
      <c r="E47" s="98"/>
      <c r="F47" s="99">
        <f>+'RREE '!I56+'RREE '!J56</f>
        <v>0</v>
      </c>
      <c r="G47" s="93"/>
      <c r="H47" s="98"/>
      <c r="I47" s="98"/>
      <c r="J47" s="183">
        <f>+'RREE '!K56</f>
        <v>0</v>
      </c>
      <c r="K47" s="183">
        <f>+'RREE '!L56</f>
        <v>0</v>
      </c>
      <c r="L47" s="183">
        <f>+'RREE '!M56</f>
        <v>0</v>
      </c>
      <c r="M47" s="183">
        <f>+'RREE '!N56</f>
        <v>0</v>
      </c>
      <c r="N47" s="183">
        <f>+'RREE '!O56</f>
        <v>0</v>
      </c>
      <c r="O47" s="183">
        <f>+'RREE '!P56</f>
        <v>0</v>
      </c>
      <c r="P47" s="183">
        <f>+'RREE '!Q56</f>
        <v>0</v>
      </c>
      <c r="Q47" s="183">
        <f>+'RREE '!R56</f>
        <v>0</v>
      </c>
      <c r="R47" s="183">
        <f>+'RREE '!S56</f>
        <v>0</v>
      </c>
      <c r="S47" s="183">
        <f>+'RREE '!T56</f>
        <v>0</v>
      </c>
      <c r="T47" s="183">
        <f>+'RREE '!U56</f>
        <v>0</v>
      </c>
      <c r="U47" s="183">
        <f>+'RREE '!V56</f>
        <v>0</v>
      </c>
      <c r="V47" s="183">
        <f>+'RREE '!W56</f>
        <v>0</v>
      </c>
      <c r="W47" s="183">
        <f>+'RREE '!X56</f>
        <v>0</v>
      </c>
      <c r="X47" s="183">
        <f>+'RREE '!Y56</f>
        <v>0</v>
      </c>
      <c r="Y47" s="183">
        <f>+'RREE '!Z56</f>
        <v>0</v>
      </c>
      <c r="Z47" s="183">
        <f>+'RREE '!AA56</f>
        <v>0</v>
      </c>
      <c r="AA47" s="183">
        <f>+'RREE '!AB56</f>
        <v>0</v>
      </c>
      <c r="AB47" s="183">
        <f>+'RREE '!AC56</f>
        <v>0</v>
      </c>
      <c r="AC47" s="183">
        <f>+'RREE '!AD56</f>
        <v>0</v>
      </c>
      <c r="AD47" s="183">
        <f>+'RREE '!AE56</f>
        <v>0</v>
      </c>
      <c r="AE47" s="183">
        <f>+'RREE '!AF56</f>
        <v>0</v>
      </c>
      <c r="AF47" s="98"/>
      <c r="AG47" s="98"/>
      <c r="AH47" s="93"/>
      <c r="AI47" s="6"/>
      <c r="AJ47" s="6"/>
    </row>
    <row r="48" spans="1:36" hidden="1">
      <c r="A48" s="6"/>
      <c r="B48" s="180">
        <f>+'RREE '!C57</f>
        <v>44347</v>
      </c>
      <c r="C48" s="180" t="str">
        <f>+'RREE '!D57</f>
        <v>s/a 5</v>
      </c>
      <c r="D48" s="98"/>
      <c r="E48" s="98"/>
      <c r="F48" s="99">
        <f>+'RREE '!I57+'RREE '!J57</f>
        <v>0</v>
      </c>
      <c r="G48" s="93"/>
      <c r="H48" s="98"/>
      <c r="I48" s="98"/>
      <c r="J48" s="183">
        <f>+'RREE '!K57</f>
        <v>0</v>
      </c>
      <c r="K48" s="183">
        <f>+'RREE '!L57</f>
        <v>0</v>
      </c>
      <c r="L48" s="183">
        <f>+'RREE '!M57</f>
        <v>0</v>
      </c>
      <c r="M48" s="183">
        <f>+'RREE '!N57</f>
        <v>0</v>
      </c>
      <c r="N48" s="183">
        <f>+'RREE '!O57</f>
        <v>0</v>
      </c>
      <c r="O48" s="183">
        <f>+'RREE '!P57</f>
        <v>0</v>
      </c>
      <c r="P48" s="183">
        <f>+'RREE '!Q57</f>
        <v>0</v>
      </c>
      <c r="Q48" s="183">
        <f>+'RREE '!R57</f>
        <v>0</v>
      </c>
      <c r="R48" s="183">
        <f>+'RREE '!S57</f>
        <v>0</v>
      </c>
      <c r="S48" s="183">
        <f>+'RREE '!T57</f>
        <v>0</v>
      </c>
      <c r="T48" s="183">
        <f>+'RREE '!U57</f>
        <v>0</v>
      </c>
      <c r="U48" s="183">
        <f>+'RREE '!V57</f>
        <v>0</v>
      </c>
      <c r="V48" s="183">
        <f>+'RREE '!W57</f>
        <v>0</v>
      </c>
      <c r="W48" s="183">
        <f>+'RREE '!X57</f>
        <v>0</v>
      </c>
      <c r="X48" s="183">
        <f>+'RREE '!Y57</f>
        <v>0</v>
      </c>
      <c r="Y48" s="183">
        <f>+'RREE '!Z57</f>
        <v>0</v>
      </c>
      <c r="Z48" s="183">
        <f>+'RREE '!AA57</f>
        <v>0</v>
      </c>
      <c r="AA48" s="183">
        <f>+'RREE '!AB57</f>
        <v>0</v>
      </c>
      <c r="AB48" s="183">
        <f>+'RREE '!AC57</f>
        <v>0</v>
      </c>
      <c r="AC48" s="183">
        <f>+'RREE '!AD57</f>
        <v>0</v>
      </c>
      <c r="AD48" s="183">
        <f>+'RREE '!AE57</f>
        <v>0</v>
      </c>
      <c r="AE48" s="183">
        <f>+'RREE '!AF57</f>
        <v>0</v>
      </c>
      <c r="AF48" s="98"/>
      <c r="AG48" s="98"/>
      <c r="AH48" s="93"/>
      <c r="AI48" s="6"/>
      <c r="AJ48" s="6"/>
    </row>
    <row r="49" spans="1:36" hidden="1">
      <c r="A49" s="6"/>
      <c r="B49" s="180">
        <f>+'RREE '!C58</f>
        <v>44347</v>
      </c>
      <c r="C49" s="180" t="str">
        <f>+'RREE '!D58</f>
        <v>s/a 6</v>
      </c>
      <c r="D49" s="98"/>
      <c r="E49" s="98"/>
      <c r="F49" s="99">
        <f>+'RREE '!I58+'RREE '!J58</f>
        <v>0</v>
      </c>
      <c r="G49" s="93"/>
      <c r="H49" s="98"/>
      <c r="I49" s="98"/>
      <c r="J49" s="183">
        <f>+'RREE '!K58</f>
        <v>0</v>
      </c>
      <c r="K49" s="183">
        <f>+'RREE '!L58</f>
        <v>0</v>
      </c>
      <c r="L49" s="183">
        <f>+'RREE '!M58</f>
        <v>0</v>
      </c>
      <c r="M49" s="183">
        <f>+'RREE '!N58</f>
        <v>0</v>
      </c>
      <c r="N49" s="183">
        <f>+'RREE '!O58</f>
        <v>0</v>
      </c>
      <c r="O49" s="183">
        <f>+'RREE '!P58</f>
        <v>0</v>
      </c>
      <c r="P49" s="183">
        <f>+'RREE '!Q58</f>
        <v>0</v>
      </c>
      <c r="Q49" s="183">
        <f>+'RREE '!R58</f>
        <v>0</v>
      </c>
      <c r="R49" s="183">
        <f>+'RREE '!S58</f>
        <v>0</v>
      </c>
      <c r="S49" s="183">
        <f>+'RREE '!T58</f>
        <v>0</v>
      </c>
      <c r="T49" s="183">
        <f>+'RREE '!U58</f>
        <v>0</v>
      </c>
      <c r="U49" s="183">
        <f>+'RREE '!V58</f>
        <v>0</v>
      </c>
      <c r="V49" s="183">
        <f>+'RREE '!W58</f>
        <v>0</v>
      </c>
      <c r="W49" s="183">
        <f>+'RREE '!X58</f>
        <v>0</v>
      </c>
      <c r="X49" s="183">
        <f>+'RREE '!Y58</f>
        <v>0</v>
      </c>
      <c r="Y49" s="183">
        <f>+'RREE '!Z58</f>
        <v>0</v>
      </c>
      <c r="Z49" s="183">
        <f>+'RREE '!AA58</f>
        <v>0</v>
      </c>
      <c r="AA49" s="183">
        <f>+'RREE '!AB58</f>
        <v>0</v>
      </c>
      <c r="AB49" s="183">
        <f>+'RREE '!AC58</f>
        <v>0</v>
      </c>
      <c r="AC49" s="183">
        <f>+'RREE '!AD58</f>
        <v>0</v>
      </c>
      <c r="AD49" s="183">
        <f>+'RREE '!AE58</f>
        <v>0</v>
      </c>
      <c r="AE49" s="183">
        <f>+'RREE '!AF58</f>
        <v>0</v>
      </c>
      <c r="AF49" s="98"/>
      <c r="AG49" s="98"/>
      <c r="AH49" s="93"/>
      <c r="AI49" s="6"/>
      <c r="AJ49" s="6"/>
    </row>
    <row r="50" spans="1:36" hidden="1">
      <c r="A50" s="6"/>
      <c r="B50" s="180">
        <f>+'RREE '!C59</f>
        <v>44377</v>
      </c>
      <c r="C50" s="180" t="str">
        <f>+'RREE '!D59</f>
        <v>s/a 1</v>
      </c>
      <c r="D50" s="98"/>
      <c r="E50" s="98"/>
      <c r="F50" s="99">
        <f>+'RREE '!I59+'RREE '!J59</f>
        <v>0</v>
      </c>
      <c r="G50" s="93"/>
      <c r="H50" s="98"/>
      <c r="I50" s="98"/>
      <c r="J50" s="183">
        <f>+'RREE '!K59</f>
        <v>0</v>
      </c>
      <c r="K50" s="183">
        <f>+'RREE '!L59</f>
        <v>0</v>
      </c>
      <c r="L50" s="183">
        <f>+'RREE '!M59</f>
        <v>0</v>
      </c>
      <c r="M50" s="183">
        <f>+'RREE '!N59</f>
        <v>0</v>
      </c>
      <c r="N50" s="183">
        <f>+'RREE '!O59</f>
        <v>0</v>
      </c>
      <c r="O50" s="183">
        <f>+'RREE '!P59</f>
        <v>0</v>
      </c>
      <c r="P50" s="183">
        <f>+'RREE '!Q59</f>
        <v>0</v>
      </c>
      <c r="Q50" s="183">
        <f>+'RREE '!R59</f>
        <v>0</v>
      </c>
      <c r="R50" s="183">
        <f>+'RREE '!S59</f>
        <v>0</v>
      </c>
      <c r="S50" s="183">
        <f>+'RREE '!T59</f>
        <v>0</v>
      </c>
      <c r="T50" s="183">
        <f>+'RREE '!U59</f>
        <v>0</v>
      </c>
      <c r="U50" s="183">
        <f>+'RREE '!V59</f>
        <v>0</v>
      </c>
      <c r="V50" s="183">
        <f>+'RREE '!W59</f>
        <v>0</v>
      </c>
      <c r="W50" s="183">
        <f>+'RREE '!X59</f>
        <v>0</v>
      </c>
      <c r="X50" s="183">
        <f>+'RREE '!Y59</f>
        <v>0</v>
      </c>
      <c r="Y50" s="183">
        <f>+'RREE '!Z59</f>
        <v>0</v>
      </c>
      <c r="Z50" s="183">
        <f>+'RREE '!AA59</f>
        <v>0</v>
      </c>
      <c r="AA50" s="183">
        <f>+'RREE '!AB59</f>
        <v>0</v>
      </c>
      <c r="AB50" s="183">
        <f>+'RREE '!AC59</f>
        <v>0</v>
      </c>
      <c r="AC50" s="183">
        <f>+'RREE '!AD59</f>
        <v>0</v>
      </c>
      <c r="AD50" s="183">
        <f>+'RREE '!AE59</f>
        <v>0</v>
      </c>
      <c r="AE50" s="183">
        <f>+'RREE '!AF59</f>
        <v>0</v>
      </c>
      <c r="AF50" s="98"/>
      <c r="AG50" s="98"/>
      <c r="AH50" s="93"/>
      <c r="AI50" s="6"/>
      <c r="AJ50" s="6"/>
    </row>
    <row r="51" spans="1:36" hidden="1">
      <c r="A51" s="6"/>
      <c r="B51" s="180">
        <f>+'RREE '!C60</f>
        <v>44377</v>
      </c>
      <c r="C51" s="180" t="str">
        <f>+'RREE '!D60</f>
        <v>s/a 2</v>
      </c>
      <c r="D51" s="98"/>
      <c r="E51" s="98"/>
      <c r="F51" s="99">
        <f>+'RREE '!I60+'RREE '!J60</f>
        <v>0</v>
      </c>
      <c r="G51" s="93"/>
      <c r="H51" s="98"/>
      <c r="I51" s="98"/>
      <c r="J51" s="183">
        <f>+'RREE '!K60</f>
        <v>0</v>
      </c>
      <c r="K51" s="183">
        <f>+'RREE '!L60</f>
        <v>0</v>
      </c>
      <c r="L51" s="183">
        <f>+'RREE '!M60</f>
        <v>0</v>
      </c>
      <c r="M51" s="183">
        <f>+'RREE '!N60</f>
        <v>0</v>
      </c>
      <c r="N51" s="183">
        <f>+'RREE '!O60</f>
        <v>0</v>
      </c>
      <c r="O51" s="183">
        <f>+'RREE '!P60</f>
        <v>0</v>
      </c>
      <c r="P51" s="183">
        <f>+'RREE '!Q60</f>
        <v>0</v>
      </c>
      <c r="Q51" s="183">
        <f>+'RREE '!R60</f>
        <v>0</v>
      </c>
      <c r="R51" s="183">
        <f>+'RREE '!S60</f>
        <v>0</v>
      </c>
      <c r="S51" s="183">
        <f>+'RREE '!T60</f>
        <v>0</v>
      </c>
      <c r="T51" s="183">
        <f>+'RREE '!U60</f>
        <v>0</v>
      </c>
      <c r="U51" s="183">
        <f>+'RREE '!V60</f>
        <v>0</v>
      </c>
      <c r="V51" s="183">
        <f>+'RREE '!W60</f>
        <v>0</v>
      </c>
      <c r="W51" s="183">
        <f>+'RREE '!X60</f>
        <v>0</v>
      </c>
      <c r="X51" s="183">
        <f>+'RREE '!Y60</f>
        <v>0</v>
      </c>
      <c r="Y51" s="183">
        <f>+'RREE '!Z60</f>
        <v>0</v>
      </c>
      <c r="Z51" s="183">
        <f>+'RREE '!AA60</f>
        <v>0</v>
      </c>
      <c r="AA51" s="183">
        <f>+'RREE '!AB60</f>
        <v>0</v>
      </c>
      <c r="AB51" s="183">
        <f>+'RREE '!AC60</f>
        <v>0</v>
      </c>
      <c r="AC51" s="183">
        <f>+'RREE '!AD60</f>
        <v>0</v>
      </c>
      <c r="AD51" s="183">
        <f>+'RREE '!AE60</f>
        <v>0</v>
      </c>
      <c r="AE51" s="183">
        <f>+'RREE '!AF60</f>
        <v>0</v>
      </c>
      <c r="AF51" s="98"/>
      <c r="AG51" s="98"/>
      <c r="AH51" s="93"/>
      <c r="AI51" s="6"/>
      <c r="AJ51" s="6"/>
    </row>
    <row r="52" spans="1:36" hidden="1">
      <c r="A52" s="6"/>
      <c r="B52" s="180">
        <f>+'RREE '!C61</f>
        <v>44377</v>
      </c>
      <c r="C52" s="180" t="str">
        <f>+'RREE '!D61</f>
        <v>s/a 3</v>
      </c>
      <c r="D52" s="98"/>
      <c r="E52" s="98"/>
      <c r="F52" s="99">
        <f>+'RREE '!I61+'RREE '!J61</f>
        <v>0</v>
      </c>
      <c r="G52" s="93"/>
      <c r="H52" s="98"/>
      <c r="I52" s="98"/>
      <c r="J52" s="183">
        <f>+'RREE '!K61</f>
        <v>0</v>
      </c>
      <c r="K52" s="183">
        <f>+'RREE '!L61</f>
        <v>0</v>
      </c>
      <c r="L52" s="183">
        <f>+'RREE '!M61</f>
        <v>0</v>
      </c>
      <c r="M52" s="183">
        <f>+'RREE '!N61</f>
        <v>0</v>
      </c>
      <c r="N52" s="183">
        <f>+'RREE '!O61</f>
        <v>0</v>
      </c>
      <c r="O52" s="183">
        <f>+'RREE '!P61</f>
        <v>0</v>
      </c>
      <c r="P52" s="183">
        <f>+'RREE '!Q61</f>
        <v>0</v>
      </c>
      <c r="Q52" s="183">
        <f>+'RREE '!R61</f>
        <v>0</v>
      </c>
      <c r="R52" s="183">
        <f>+'RREE '!S61</f>
        <v>0</v>
      </c>
      <c r="S52" s="183">
        <f>+'RREE '!T61</f>
        <v>0</v>
      </c>
      <c r="T52" s="183">
        <f>+'RREE '!U61</f>
        <v>0</v>
      </c>
      <c r="U52" s="183">
        <f>+'RREE '!V61</f>
        <v>0</v>
      </c>
      <c r="V52" s="183">
        <f>+'RREE '!W61</f>
        <v>0</v>
      </c>
      <c r="W52" s="183">
        <f>+'RREE '!X61</f>
        <v>0</v>
      </c>
      <c r="X52" s="183">
        <f>+'RREE '!Y61</f>
        <v>0</v>
      </c>
      <c r="Y52" s="183">
        <f>+'RREE '!Z61</f>
        <v>0</v>
      </c>
      <c r="Z52" s="183">
        <f>+'RREE '!AA61</f>
        <v>0</v>
      </c>
      <c r="AA52" s="183">
        <f>+'RREE '!AB61</f>
        <v>0</v>
      </c>
      <c r="AB52" s="183">
        <f>+'RREE '!AC61</f>
        <v>0</v>
      </c>
      <c r="AC52" s="183">
        <f>+'RREE '!AD61</f>
        <v>0</v>
      </c>
      <c r="AD52" s="183">
        <f>+'RREE '!AE61</f>
        <v>0</v>
      </c>
      <c r="AE52" s="183">
        <f>+'RREE '!AF61</f>
        <v>0</v>
      </c>
      <c r="AF52" s="98"/>
      <c r="AG52" s="98"/>
      <c r="AH52" s="93"/>
      <c r="AI52" s="6"/>
      <c r="AJ52" s="6"/>
    </row>
    <row r="53" spans="1:36" hidden="1">
      <c r="A53" s="6"/>
      <c r="B53" s="180">
        <f>+'RREE '!C62</f>
        <v>44377</v>
      </c>
      <c r="C53" s="180" t="str">
        <f>+'RREE '!D62</f>
        <v>s/a 4</v>
      </c>
      <c r="D53" s="98"/>
      <c r="E53" s="98"/>
      <c r="F53" s="99">
        <f>+'RREE '!I62+'RREE '!J62</f>
        <v>0</v>
      </c>
      <c r="G53" s="93"/>
      <c r="H53" s="98"/>
      <c r="I53" s="98"/>
      <c r="J53" s="183">
        <f>+'RREE '!K62</f>
        <v>0</v>
      </c>
      <c r="K53" s="183">
        <f>+'RREE '!L62</f>
        <v>0</v>
      </c>
      <c r="L53" s="183">
        <f>+'RREE '!M62</f>
        <v>0</v>
      </c>
      <c r="M53" s="183">
        <f>+'RREE '!N62</f>
        <v>0</v>
      </c>
      <c r="N53" s="183">
        <f>+'RREE '!O62</f>
        <v>0</v>
      </c>
      <c r="O53" s="183">
        <f>+'RREE '!P62</f>
        <v>0</v>
      </c>
      <c r="P53" s="183">
        <f>+'RREE '!Q62</f>
        <v>0</v>
      </c>
      <c r="Q53" s="183">
        <f>+'RREE '!R62</f>
        <v>0</v>
      </c>
      <c r="R53" s="183">
        <f>+'RREE '!S62</f>
        <v>0</v>
      </c>
      <c r="S53" s="183">
        <f>+'RREE '!T62</f>
        <v>0</v>
      </c>
      <c r="T53" s="183">
        <f>+'RREE '!U62</f>
        <v>0</v>
      </c>
      <c r="U53" s="183">
        <f>+'RREE '!V62</f>
        <v>0</v>
      </c>
      <c r="V53" s="183">
        <f>+'RREE '!W62</f>
        <v>0</v>
      </c>
      <c r="W53" s="183">
        <f>+'RREE '!X62</f>
        <v>0</v>
      </c>
      <c r="X53" s="183">
        <f>+'RREE '!Y62</f>
        <v>0</v>
      </c>
      <c r="Y53" s="183">
        <f>+'RREE '!Z62</f>
        <v>0</v>
      </c>
      <c r="Z53" s="183">
        <f>+'RREE '!AA62</f>
        <v>0</v>
      </c>
      <c r="AA53" s="183">
        <f>+'RREE '!AB62</f>
        <v>0</v>
      </c>
      <c r="AB53" s="183">
        <f>+'RREE '!AC62</f>
        <v>0</v>
      </c>
      <c r="AC53" s="183">
        <f>+'RREE '!AD62</f>
        <v>0</v>
      </c>
      <c r="AD53" s="183">
        <f>+'RREE '!AE62</f>
        <v>0</v>
      </c>
      <c r="AE53" s="183">
        <f>+'RREE '!AF62</f>
        <v>0</v>
      </c>
      <c r="AF53" s="98"/>
      <c r="AG53" s="98"/>
      <c r="AH53" s="93"/>
      <c r="AI53" s="6"/>
      <c r="AJ53" s="6"/>
    </row>
    <row r="54" spans="1:36" hidden="1">
      <c r="A54" s="6"/>
      <c r="B54" s="180">
        <f>+'RREE '!C63</f>
        <v>44377</v>
      </c>
      <c r="C54" s="180" t="str">
        <f>+'RREE '!D63</f>
        <v>s/a 5</v>
      </c>
      <c r="D54" s="98"/>
      <c r="E54" s="98"/>
      <c r="F54" s="99">
        <f>+'RREE '!I63+'RREE '!J63</f>
        <v>0</v>
      </c>
      <c r="G54" s="93"/>
      <c r="H54" s="98"/>
      <c r="I54" s="98"/>
      <c r="J54" s="183">
        <f>+'RREE '!K63</f>
        <v>0</v>
      </c>
      <c r="K54" s="183">
        <f>+'RREE '!L63</f>
        <v>0</v>
      </c>
      <c r="L54" s="183">
        <f>+'RREE '!M63</f>
        <v>0</v>
      </c>
      <c r="M54" s="183">
        <f>+'RREE '!N63</f>
        <v>0</v>
      </c>
      <c r="N54" s="183">
        <f>+'RREE '!O63</f>
        <v>0</v>
      </c>
      <c r="O54" s="183">
        <f>+'RREE '!P63</f>
        <v>0</v>
      </c>
      <c r="P54" s="183">
        <f>+'RREE '!Q63</f>
        <v>0</v>
      </c>
      <c r="Q54" s="183">
        <f>+'RREE '!R63</f>
        <v>0</v>
      </c>
      <c r="R54" s="183">
        <f>+'RREE '!S63</f>
        <v>0</v>
      </c>
      <c r="S54" s="183">
        <f>+'RREE '!T63</f>
        <v>0</v>
      </c>
      <c r="T54" s="183">
        <f>+'RREE '!U63</f>
        <v>0</v>
      </c>
      <c r="U54" s="183">
        <f>+'RREE '!V63</f>
        <v>0</v>
      </c>
      <c r="V54" s="183">
        <f>+'RREE '!W63</f>
        <v>0</v>
      </c>
      <c r="W54" s="183">
        <f>+'RREE '!X63</f>
        <v>0</v>
      </c>
      <c r="X54" s="183">
        <f>+'RREE '!Y63</f>
        <v>0</v>
      </c>
      <c r="Y54" s="183">
        <f>+'RREE '!Z63</f>
        <v>0</v>
      </c>
      <c r="Z54" s="183">
        <f>+'RREE '!AA63</f>
        <v>0</v>
      </c>
      <c r="AA54" s="183">
        <f>+'RREE '!AB63</f>
        <v>0</v>
      </c>
      <c r="AB54" s="183">
        <f>+'RREE '!AC63</f>
        <v>0</v>
      </c>
      <c r="AC54" s="183">
        <f>+'RREE '!AD63</f>
        <v>0</v>
      </c>
      <c r="AD54" s="183">
        <f>+'RREE '!AE63</f>
        <v>0</v>
      </c>
      <c r="AE54" s="183">
        <f>+'RREE '!AF63</f>
        <v>0</v>
      </c>
      <c r="AF54" s="98"/>
      <c r="AG54" s="98"/>
      <c r="AH54" s="93"/>
      <c r="AI54" s="6"/>
      <c r="AJ54" s="6"/>
    </row>
    <row r="55" spans="1:36" hidden="1">
      <c r="A55" s="6"/>
      <c r="B55" s="180">
        <f>+'RREE '!C64</f>
        <v>44377</v>
      </c>
      <c r="C55" s="180" t="str">
        <f>+'RREE '!D64</f>
        <v>s/a 6</v>
      </c>
      <c r="D55" s="98"/>
      <c r="E55" s="98"/>
      <c r="F55" s="99">
        <f>+'RREE '!I64+'RREE '!J64</f>
        <v>0</v>
      </c>
      <c r="G55" s="93"/>
      <c r="H55" s="98"/>
      <c r="I55" s="98"/>
      <c r="J55" s="183">
        <f>+'RREE '!K64</f>
        <v>0</v>
      </c>
      <c r="K55" s="183">
        <f>+'RREE '!L64</f>
        <v>0</v>
      </c>
      <c r="L55" s="183">
        <f>+'RREE '!M64</f>
        <v>0</v>
      </c>
      <c r="M55" s="183">
        <f>+'RREE '!N64</f>
        <v>0</v>
      </c>
      <c r="N55" s="183">
        <f>+'RREE '!O64</f>
        <v>0</v>
      </c>
      <c r="O55" s="183">
        <f>+'RREE '!P64</f>
        <v>0</v>
      </c>
      <c r="P55" s="183">
        <f>+'RREE '!Q64</f>
        <v>0</v>
      </c>
      <c r="Q55" s="183">
        <f>+'RREE '!R64</f>
        <v>0</v>
      </c>
      <c r="R55" s="183">
        <f>+'RREE '!S64</f>
        <v>0</v>
      </c>
      <c r="S55" s="183">
        <f>+'RREE '!T64</f>
        <v>0</v>
      </c>
      <c r="T55" s="183">
        <f>+'RREE '!U64</f>
        <v>0</v>
      </c>
      <c r="U55" s="183">
        <f>+'RREE '!V64</f>
        <v>0</v>
      </c>
      <c r="V55" s="183">
        <f>+'RREE '!W64</f>
        <v>0</v>
      </c>
      <c r="W55" s="183">
        <f>+'RREE '!X64</f>
        <v>0</v>
      </c>
      <c r="X55" s="183">
        <f>+'RREE '!Y64</f>
        <v>0</v>
      </c>
      <c r="Y55" s="183">
        <f>+'RREE '!Z64</f>
        <v>0</v>
      </c>
      <c r="Z55" s="183">
        <f>+'RREE '!AA64</f>
        <v>0</v>
      </c>
      <c r="AA55" s="183">
        <f>+'RREE '!AB64</f>
        <v>0</v>
      </c>
      <c r="AB55" s="183">
        <f>+'RREE '!AC64</f>
        <v>0</v>
      </c>
      <c r="AC55" s="183">
        <f>+'RREE '!AD64</f>
        <v>0</v>
      </c>
      <c r="AD55" s="183">
        <f>+'RREE '!AE64</f>
        <v>0</v>
      </c>
      <c r="AE55" s="183">
        <f>+'RREE '!AF64</f>
        <v>0</v>
      </c>
      <c r="AF55" s="98"/>
      <c r="AG55" s="98"/>
      <c r="AH55" s="93"/>
      <c r="AI55" s="6"/>
      <c r="AJ55" s="6"/>
    </row>
    <row r="56" spans="1:36" hidden="1">
      <c r="A56" s="6"/>
      <c r="B56" s="180">
        <f>+'RREE '!C65</f>
        <v>44408</v>
      </c>
      <c r="C56" s="180" t="str">
        <f>+'RREE '!D65</f>
        <v>s/a 1</v>
      </c>
      <c r="D56" s="98"/>
      <c r="E56" s="98"/>
      <c r="F56" s="99">
        <f>+'RREE '!I65+'RREE '!J65</f>
        <v>0</v>
      </c>
      <c r="G56" s="93"/>
      <c r="H56" s="98"/>
      <c r="I56" s="98"/>
      <c r="J56" s="183">
        <f>+'RREE '!K65</f>
        <v>0</v>
      </c>
      <c r="K56" s="183">
        <f>+'RREE '!L65</f>
        <v>0</v>
      </c>
      <c r="L56" s="183">
        <f>+'RREE '!M65</f>
        <v>0</v>
      </c>
      <c r="M56" s="183">
        <f>+'RREE '!N65</f>
        <v>0</v>
      </c>
      <c r="N56" s="183">
        <f>+'RREE '!O65</f>
        <v>0</v>
      </c>
      <c r="O56" s="183">
        <f>+'RREE '!P65</f>
        <v>0</v>
      </c>
      <c r="P56" s="183">
        <f>+'RREE '!Q65</f>
        <v>0</v>
      </c>
      <c r="Q56" s="183">
        <f>+'RREE '!R65</f>
        <v>0</v>
      </c>
      <c r="R56" s="183">
        <f>+'RREE '!S65</f>
        <v>0</v>
      </c>
      <c r="S56" s="183">
        <f>+'RREE '!T65</f>
        <v>0</v>
      </c>
      <c r="T56" s="183">
        <f>+'RREE '!U65</f>
        <v>0</v>
      </c>
      <c r="U56" s="183">
        <f>+'RREE '!V65</f>
        <v>0</v>
      </c>
      <c r="V56" s="183">
        <f>+'RREE '!W65</f>
        <v>0</v>
      </c>
      <c r="W56" s="183">
        <f>+'RREE '!X65</f>
        <v>0</v>
      </c>
      <c r="X56" s="183">
        <f>+'RREE '!Y65</f>
        <v>0</v>
      </c>
      <c r="Y56" s="183">
        <f>+'RREE '!Z65</f>
        <v>0</v>
      </c>
      <c r="Z56" s="183">
        <f>+'RREE '!AA65</f>
        <v>0</v>
      </c>
      <c r="AA56" s="183">
        <f>+'RREE '!AB65</f>
        <v>0</v>
      </c>
      <c r="AB56" s="183">
        <f>+'RREE '!AC65</f>
        <v>0</v>
      </c>
      <c r="AC56" s="183">
        <f>+'RREE '!AD65</f>
        <v>0</v>
      </c>
      <c r="AD56" s="183">
        <f>+'RREE '!AE65</f>
        <v>0</v>
      </c>
      <c r="AE56" s="183">
        <f>+'RREE '!AF65</f>
        <v>0</v>
      </c>
      <c r="AF56" s="98"/>
      <c r="AG56" s="98"/>
      <c r="AH56" s="93"/>
      <c r="AI56" s="6"/>
      <c r="AJ56" s="6"/>
    </row>
    <row r="57" spans="1:36" hidden="1">
      <c r="A57" s="6"/>
      <c r="B57" s="180">
        <f>+'RREE '!C66</f>
        <v>44408</v>
      </c>
      <c r="C57" s="180" t="str">
        <f>+'RREE '!D66</f>
        <v>s/a 2</v>
      </c>
      <c r="D57" s="98"/>
      <c r="E57" s="98"/>
      <c r="F57" s="99">
        <f>+'RREE '!I66+'RREE '!J66</f>
        <v>0</v>
      </c>
      <c r="G57" s="93"/>
      <c r="H57" s="98"/>
      <c r="I57" s="98"/>
      <c r="J57" s="183">
        <f>+'RREE '!K66</f>
        <v>0</v>
      </c>
      <c r="K57" s="183">
        <f>+'RREE '!L66</f>
        <v>0</v>
      </c>
      <c r="L57" s="183">
        <f>+'RREE '!M66</f>
        <v>0</v>
      </c>
      <c r="M57" s="183">
        <f>+'RREE '!N66</f>
        <v>0</v>
      </c>
      <c r="N57" s="183">
        <f>+'RREE '!O66</f>
        <v>0</v>
      </c>
      <c r="O57" s="183">
        <f>+'RREE '!P66</f>
        <v>0</v>
      </c>
      <c r="P57" s="183">
        <f>+'RREE '!Q66</f>
        <v>0</v>
      </c>
      <c r="Q57" s="183">
        <f>+'RREE '!R66</f>
        <v>0</v>
      </c>
      <c r="R57" s="183">
        <f>+'RREE '!S66</f>
        <v>0</v>
      </c>
      <c r="S57" s="183">
        <f>+'RREE '!T66</f>
        <v>0</v>
      </c>
      <c r="T57" s="183">
        <f>+'RREE '!U66</f>
        <v>0</v>
      </c>
      <c r="U57" s="183">
        <f>+'RREE '!V66</f>
        <v>0</v>
      </c>
      <c r="V57" s="183">
        <f>+'RREE '!W66</f>
        <v>0</v>
      </c>
      <c r="W57" s="183">
        <f>+'RREE '!X66</f>
        <v>0</v>
      </c>
      <c r="X57" s="183">
        <f>+'RREE '!Y66</f>
        <v>0</v>
      </c>
      <c r="Y57" s="183">
        <f>+'RREE '!Z66</f>
        <v>0</v>
      </c>
      <c r="Z57" s="183">
        <f>+'RREE '!AA66</f>
        <v>0</v>
      </c>
      <c r="AA57" s="183">
        <f>+'RREE '!AB66</f>
        <v>0</v>
      </c>
      <c r="AB57" s="183">
        <f>+'RREE '!AC66</f>
        <v>0</v>
      </c>
      <c r="AC57" s="183">
        <f>+'RREE '!AD66</f>
        <v>0</v>
      </c>
      <c r="AD57" s="183">
        <f>+'RREE '!AE66</f>
        <v>0</v>
      </c>
      <c r="AE57" s="183">
        <f>+'RREE '!AF66</f>
        <v>0</v>
      </c>
      <c r="AF57" s="98"/>
      <c r="AG57" s="98"/>
      <c r="AH57" s="93"/>
      <c r="AI57" s="6"/>
      <c r="AJ57" s="6"/>
    </row>
    <row r="58" spans="1:36" hidden="1">
      <c r="A58" s="6"/>
      <c r="B58" s="180">
        <f>+'RREE '!C67</f>
        <v>44408</v>
      </c>
      <c r="C58" s="180" t="str">
        <f>+'RREE '!D67</f>
        <v>s/a 3</v>
      </c>
      <c r="D58" s="98"/>
      <c r="E58" s="98"/>
      <c r="F58" s="99">
        <f>+'RREE '!I67+'RREE '!J67</f>
        <v>0</v>
      </c>
      <c r="G58" s="93"/>
      <c r="H58" s="98"/>
      <c r="I58" s="98"/>
      <c r="J58" s="183">
        <f>+'RREE '!K67</f>
        <v>0</v>
      </c>
      <c r="K58" s="183">
        <f>+'RREE '!L67</f>
        <v>0</v>
      </c>
      <c r="L58" s="183">
        <f>+'RREE '!M67</f>
        <v>0</v>
      </c>
      <c r="M58" s="183">
        <f>+'RREE '!N67</f>
        <v>0</v>
      </c>
      <c r="N58" s="183">
        <f>+'RREE '!O67</f>
        <v>0</v>
      </c>
      <c r="O58" s="183">
        <f>+'RREE '!P67</f>
        <v>0</v>
      </c>
      <c r="P58" s="183">
        <f>+'RREE '!Q67</f>
        <v>0</v>
      </c>
      <c r="Q58" s="183">
        <f>+'RREE '!R67</f>
        <v>0</v>
      </c>
      <c r="R58" s="183">
        <f>+'RREE '!S67</f>
        <v>0</v>
      </c>
      <c r="S58" s="183">
        <f>+'RREE '!T67</f>
        <v>0</v>
      </c>
      <c r="T58" s="183">
        <f>+'RREE '!U67</f>
        <v>0</v>
      </c>
      <c r="U58" s="183">
        <f>+'RREE '!V67</f>
        <v>0</v>
      </c>
      <c r="V58" s="183">
        <f>+'RREE '!W67</f>
        <v>0</v>
      </c>
      <c r="W58" s="183">
        <f>+'RREE '!X67</f>
        <v>0</v>
      </c>
      <c r="X58" s="183">
        <f>+'RREE '!Y67</f>
        <v>0</v>
      </c>
      <c r="Y58" s="183">
        <f>+'RREE '!Z67</f>
        <v>0</v>
      </c>
      <c r="Z58" s="183">
        <f>+'RREE '!AA67</f>
        <v>0</v>
      </c>
      <c r="AA58" s="183">
        <f>+'RREE '!AB67</f>
        <v>0</v>
      </c>
      <c r="AB58" s="183">
        <f>+'RREE '!AC67</f>
        <v>0</v>
      </c>
      <c r="AC58" s="183">
        <f>+'RREE '!AD67</f>
        <v>0</v>
      </c>
      <c r="AD58" s="183">
        <f>+'RREE '!AE67</f>
        <v>0</v>
      </c>
      <c r="AE58" s="183">
        <f>+'RREE '!AF67</f>
        <v>0</v>
      </c>
      <c r="AF58" s="98"/>
      <c r="AG58" s="98"/>
      <c r="AH58" s="93"/>
      <c r="AI58" s="6"/>
      <c r="AJ58" s="6"/>
    </row>
    <row r="59" spans="1:36" hidden="1">
      <c r="A59" s="6"/>
      <c r="B59" s="180">
        <f>+'RREE '!C68</f>
        <v>44408</v>
      </c>
      <c r="C59" s="180" t="str">
        <f>+'RREE '!D68</f>
        <v>s/a 4</v>
      </c>
      <c r="D59" s="98"/>
      <c r="E59" s="98"/>
      <c r="F59" s="99">
        <f>+'RREE '!I68+'RREE '!J68</f>
        <v>0</v>
      </c>
      <c r="G59" s="93"/>
      <c r="H59" s="98"/>
      <c r="I59" s="98"/>
      <c r="J59" s="183">
        <f>+'RREE '!K68</f>
        <v>0</v>
      </c>
      <c r="K59" s="183">
        <f>+'RREE '!L68</f>
        <v>0</v>
      </c>
      <c r="L59" s="183">
        <f>+'RREE '!M68</f>
        <v>0</v>
      </c>
      <c r="M59" s="183">
        <f>+'RREE '!N68</f>
        <v>0</v>
      </c>
      <c r="N59" s="183">
        <f>+'RREE '!O68</f>
        <v>0</v>
      </c>
      <c r="O59" s="183">
        <f>+'RREE '!P68</f>
        <v>0</v>
      </c>
      <c r="P59" s="183">
        <f>+'RREE '!Q68</f>
        <v>0</v>
      </c>
      <c r="Q59" s="183">
        <f>+'RREE '!R68</f>
        <v>0</v>
      </c>
      <c r="R59" s="183">
        <f>+'RREE '!S68</f>
        <v>0</v>
      </c>
      <c r="S59" s="183">
        <f>+'RREE '!T68</f>
        <v>0</v>
      </c>
      <c r="T59" s="183">
        <f>+'RREE '!U68</f>
        <v>0</v>
      </c>
      <c r="U59" s="183">
        <f>+'RREE '!V68</f>
        <v>0</v>
      </c>
      <c r="V59" s="183">
        <f>+'RREE '!W68</f>
        <v>0</v>
      </c>
      <c r="W59" s="183">
        <f>+'RREE '!X68</f>
        <v>0</v>
      </c>
      <c r="X59" s="183">
        <f>+'RREE '!Y68</f>
        <v>0</v>
      </c>
      <c r="Y59" s="183">
        <f>+'RREE '!Z68</f>
        <v>0</v>
      </c>
      <c r="Z59" s="183">
        <f>+'RREE '!AA68</f>
        <v>0</v>
      </c>
      <c r="AA59" s="183">
        <f>+'RREE '!AB68</f>
        <v>0</v>
      </c>
      <c r="AB59" s="183">
        <f>+'RREE '!AC68</f>
        <v>0</v>
      </c>
      <c r="AC59" s="183">
        <f>+'RREE '!AD68</f>
        <v>0</v>
      </c>
      <c r="AD59" s="183">
        <f>+'RREE '!AE68</f>
        <v>0</v>
      </c>
      <c r="AE59" s="183">
        <f>+'RREE '!AF68</f>
        <v>0</v>
      </c>
      <c r="AF59" s="98"/>
      <c r="AG59" s="98"/>
      <c r="AH59" s="93"/>
      <c r="AI59" s="6"/>
      <c r="AJ59" s="6"/>
    </row>
    <row r="60" spans="1:36" hidden="1">
      <c r="A60" s="6"/>
      <c r="B60" s="180">
        <f>+'RREE '!C69</f>
        <v>44408</v>
      </c>
      <c r="C60" s="180" t="str">
        <f>+'RREE '!D69</f>
        <v>s/a 5</v>
      </c>
      <c r="D60" s="98"/>
      <c r="E60" s="98"/>
      <c r="F60" s="99">
        <f>+'RREE '!I69+'RREE '!J69</f>
        <v>0</v>
      </c>
      <c r="G60" s="93"/>
      <c r="H60" s="98"/>
      <c r="I60" s="98"/>
      <c r="J60" s="183">
        <f>+'RREE '!K69</f>
        <v>0</v>
      </c>
      <c r="K60" s="183">
        <f>+'RREE '!L69</f>
        <v>0</v>
      </c>
      <c r="L60" s="183">
        <f>+'RREE '!M69</f>
        <v>0</v>
      </c>
      <c r="M60" s="183">
        <f>+'RREE '!N69</f>
        <v>0</v>
      </c>
      <c r="N60" s="183">
        <f>+'RREE '!O69</f>
        <v>0</v>
      </c>
      <c r="O60" s="183">
        <f>+'RREE '!P69</f>
        <v>0</v>
      </c>
      <c r="P60" s="183">
        <f>+'RREE '!Q69</f>
        <v>0</v>
      </c>
      <c r="Q60" s="183">
        <f>+'RREE '!R69</f>
        <v>0</v>
      </c>
      <c r="R60" s="183">
        <f>+'RREE '!S69</f>
        <v>0</v>
      </c>
      <c r="S60" s="183">
        <f>+'RREE '!T69</f>
        <v>0</v>
      </c>
      <c r="T60" s="183">
        <f>+'RREE '!U69</f>
        <v>0</v>
      </c>
      <c r="U60" s="183">
        <f>+'RREE '!V69</f>
        <v>0</v>
      </c>
      <c r="V60" s="183">
        <f>+'RREE '!W69</f>
        <v>0</v>
      </c>
      <c r="W60" s="183">
        <f>+'RREE '!X69</f>
        <v>0</v>
      </c>
      <c r="X60" s="183">
        <f>+'RREE '!Y69</f>
        <v>0</v>
      </c>
      <c r="Y60" s="183">
        <f>+'RREE '!Z69</f>
        <v>0</v>
      </c>
      <c r="Z60" s="183">
        <f>+'RREE '!AA69</f>
        <v>0</v>
      </c>
      <c r="AA60" s="183">
        <f>+'RREE '!AB69</f>
        <v>0</v>
      </c>
      <c r="AB60" s="183">
        <f>+'RREE '!AC69</f>
        <v>0</v>
      </c>
      <c r="AC60" s="183">
        <f>+'RREE '!AD69</f>
        <v>0</v>
      </c>
      <c r="AD60" s="183">
        <f>+'RREE '!AE69</f>
        <v>0</v>
      </c>
      <c r="AE60" s="183">
        <f>+'RREE '!AF69</f>
        <v>0</v>
      </c>
      <c r="AF60" s="98"/>
      <c r="AG60" s="98"/>
      <c r="AH60" s="93"/>
      <c r="AI60" s="6"/>
      <c r="AJ60" s="6"/>
    </row>
    <row r="61" spans="1:36" hidden="1">
      <c r="A61" s="6"/>
      <c r="B61" s="180">
        <f>+'RREE '!C70</f>
        <v>44408</v>
      </c>
      <c r="C61" s="180" t="str">
        <f>+'RREE '!D70</f>
        <v>s/a 6</v>
      </c>
      <c r="D61" s="98"/>
      <c r="E61" s="98"/>
      <c r="F61" s="99">
        <f>+'RREE '!I70+'RREE '!J70</f>
        <v>0</v>
      </c>
      <c r="G61" s="93"/>
      <c r="H61" s="98"/>
      <c r="I61" s="98"/>
      <c r="J61" s="183">
        <f>+'RREE '!K70</f>
        <v>0</v>
      </c>
      <c r="K61" s="183">
        <f>+'RREE '!L70</f>
        <v>0</v>
      </c>
      <c r="L61" s="183">
        <f>+'RREE '!M70</f>
        <v>0</v>
      </c>
      <c r="M61" s="183">
        <f>+'RREE '!N70</f>
        <v>0</v>
      </c>
      <c r="N61" s="183">
        <f>+'RREE '!O70</f>
        <v>0</v>
      </c>
      <c r="O61" s="183">
        <f>+'RREE '!P70</f>
        <v>0</v>
      </c>
      <c r="P61" s="183">
        <f>+'RREE '!Q70</f>
        <v>0</v>
      </c>
      <c r="Q61" s="183">
        <f>+'RREE '!R70</f>
        <v>0</v>
      </c>
      <c r="R61" s="183">
        <f>+'RREE '!S70</f>
        <v>0</v>
      </c>
      <c r="S61" s="183">
        <f>+'RREE '!T70</f>
        <v>0</v>
      </c>
      <c r="T61" s="183">
        <f>+'RREE '!U70</f>
        <v>0</v>
      </c>
      <c r="U61" s="183">
        <f>+'RREE '!V70</f>
        <v>0</v>
      </c>
      <c r="V61" s="183">
        <f>+'RREE '!W70</f>
        <v>0</v>
      </c>
      <c r="W61" s="183">
        <f>+'RREE '!X70</f>
        <v>0</v>
      </c>
      <c r="X61" s="183">
        <f>+'RREE '!Y70</f>
        <v>0</v>
      </c>
      <c r="Y61" s="183">
        <f>+'RREE '!Z70</f>
        <v>0</v>
      </c>
      <c r="Z61" s="183">
        <f>+'RREE '!AA70</f>
        <v>0</v>
      </c>
      <c r="AA61" s="183">
        <f>+'RREE '!AB70</f>
        <v>0</v>
      </c>
      <c r="AB61" s="183">
        <f>+'RREE '!AC70</f>
        <v>0</v>
      </c>
      <c r="AC61" s="183">
        <f>+'RREE '!AD70</f>
        <v>0</v>
      </c>
      <c r="AD61" s="183">
        <f>+'RREE '!AE70</f>
        <v>0</v>
      </c>
      <c r="AE61" s="183">
        <f>+'RREE '!AF70</f>
        <v>0</v>
      </c>
      <c r="AF61" s="98"/>
      <c r="AG61" s="98"/>
      <c r="AH61" s="93"/>
      <c r="AI61" s="6"/>
      <c r="AJ61" s="6"/>
    </row>
    <row r="62" spans="1:36" hidden="1">
      <c r="A62" s="6"/>
      <c r="B62" s="180">
        <f>+'RREE '!C71</f>
        <v>44439</v>
      </c>
      <c r="C62" s="180" t="str">
        <f>+'RREE '!D71</f>
        <v>s/a 1</v>
      </c>
      <c r="D62" s="98"/>
      <c r="E62" s="98"/>
      <c r="F62" s="99">
        <f>+'RREE '!I71+'RREE '!J71</f>
        <v>0</v>
      </c>
      <c r="G62" s="93"/>
      <c r="H62" s="98"/>
      <c r="I62" s="98"/>
      <c r="J62" s="183">
        <f>+'RREE '!K71</f>
        <v>0</v>
      </c>
      <c r="K62" s="183">
        <f>+'RREE '!L71</f>
        <v>0</v>
      </c>
      <c r="L62" s="183">
        <f>+'RREE '!M71</f>
        <v>0</v>
      </c>
      <c r="M62" s="183">
        <f>+'RREE '!N71</f>
        <v>0</v>
      </c>
      <c r="N62" s="183">
        <f>+'RREE '!O71</f>
        <v>0</v>
      </c>
      <c r="O62" s="183">
        <f>+'RREE '!P71</f>
        <v>0</v>
      </c>
      <c r="P62" s="183">
        <f>+'RREE '!Q71</f>
        <v>0</v>
      </c>
      <c r="Q62" s="183">
        <f>+'RREE '!R71</f>
        <v>0</v>
      </c>
      <c r="R62" s="183">
        <f>+'RREE '!S71</f>
        <v>0</v>
      </c>
      <c r="S62" s="183">
        <f>+'RREE '!T71</f>
        <v>0</v>
      </c>
      <c r="T62" s="183">
        <f>+'RREE '!U71</f>
        <v>0</v>
      </c>
      <c r="U62" s="183">
        <f>+'RREE '!V71</f>
        <v>0</v>
      </c>
      <c r="V62" s="183">
        <f>+'RREE '!W71</f>
        <v>0</v>
      </c>
      <c r="W62" s="183">
        <f>+'RREE '!X71</f>
        <v>0</v>
      </c>
      <c r="X62" s="183">
        <f>+'RREE '!Y71</f>
        <v>0</v>
      </c>
      <c r="Y62" s="183">
        <f>+'RREE '!Z71</f>
        <v>0</v>
      </c>
      <c r="Z62" s="183">
        <f>+'RREE '!AA71</f>
        <v>0</v>
      </c>
      <c r="AA62" s="183">
        <f>+'RREE '!AB71</f>
        <v>0</v>
      </c>
      <c r="AB62" s="183">
        <f>+'RREE '!AC71</f>
        <v>0</v>
      </c>
      <c r="AC62" s="183">
        <f>+'RREE '!AD71</f>
        <v>0</v>
      </c>
      <c r="AD62" s="183">
        <f>+'RREE '!AE71</f>
        <v>0</v>
      </c>
      <c r="AE62" s="183">
        <f>+'RREE '!AF71</f>
        <v>0</v>
      </c>
      <c r="AF62" s="98"/>
      <c r="AG62" s="98"/>
      <c r="AH62" s="93"/>
      <c r="AI62" s="6"/>
      <c r="AJ62" s="6"/>
    </row>
    <row r="63" spans="1:36" hidden="1">
      <c r="A63" s="6"/>
      <c r="B63" s="180">
        <f>+'RREE '!C72</f>
        <v>44439</v>
      </c>
      <c r="C63" s="180" t="str">
        <f>+'RREE '!D72</f>
        <v>s/a 2</v>
      </c>
      <c r="D63" s="98"/>
      <c r="E63" s="98"/>
      <c r="F63" s="99">
        <f>+'RREE '!I72+'RREE '!J72</f>
        <v>0</v>
      </c>
      <c r="G63" s="93"/>
      <c r="H63" s="98"/>
      <c r="I63" s="98"/>
      <c r="J63" s="183">
        <f>+'RREE '!K72</f>
        <v>0</v>
      </c>
      <c r="K63" s="183">
        <f>+'RREE '!L72</f>
        <v>0</v>
      </c>
      <c r="L63" s="183">
        <f>+'RREE '!M72</f>
        <v>0</v>
      </c>
      <c r="M63" s="183">
        <f>+'RREE '!N72</f>
        <v>0</v>
      </c>
      <c r="N63" s="183">
        <f>+'RREE '!O72</f>
        <v>0</v>
      </c>
      <c r="O63" s="183">
        <f>+'RREE '!P72</f>
        <v>0</v>
      </c>
      <c r="P63" s="183">
        <f>+'RREE '!Q72</f>
        <v>0</v>
      </c>
      <c r="Q63" s="183">
        <f>+'RREE '!R72</f>
        <v>0</v>
      </c>
      <c r="R63" s="183">
        <f>+'RREE '!S72</f>
        <v>0</v>
      </c>
      <c r="S63" s="183">
        <f>+'RREE '!T72</f>
        <v>0</v>
      </c>
      <c r="T63" s="183">
        <f>+'RREE '!U72</f>
        <v>0</v>
      </c>
      <c r="U63" s="183">
        <f>+'RREE '!V72</f>
        <v>0</v>
      </c>
      <c r="V63" s="183">
        <f>+'RREE '!W72</f>
        <v>0</v>
      </c>
      <c r="W63" s="183">
        <f>+'RREE '!X72</f>
        <v>0</v>
      </c>
      <c r="X63" s="183">
        <f>+'RREE '!Y72</f>
        <v>0</v>
      </c>
      <c r="Y63" s="183">
        <f>+'RREE '!Z72</f>
        <v>0</v>
      </c>
      <c r="Z63" s="183">
        <f>+'RREE '!AA72</f>
        <v>0</v>
      </c>
      <c r="AA63" s="183">
        <f>+'RREE '!AB72</f>
        <v>0</v>
      </c>
      <c r="AB63" s="183">
        <f>+'RREE '!AC72</f>
        <v>0</v>
      </c>
      <c r="AC63" s="183">
        <f>+'RREE '!AD72</f>
        <v>0</v>
      </c>
      <c r="AD63" s="183">
        <f>+'RREE '!AE72</f>
        <v>0</v>
      </c>
      <c r="AE63" s="183">
        <f>+'RREE '!AF72</f>
        <v>0</v>
      </c>
      <c r="AF63" s="98"/>
      <c r="AG63" s="98"/>
      <c r="AH63" s="93"/>
      <c r="AI63" s="6"/>
      <c r="AJ63" s="6"/>
    </row>
    <row r="64" spans="1:36" hidden="1">
      <c r="A64" s="6"/>
      <c r="B64" s="180">
        <f>+'RREE '!C73</f>
        <v>44439</v>
      </c>
      <c r="C64" s="180" t="str">
        <f>+'RREE '!D73</f>
        <v>s/a 3</v>
      </c>
      <c r="D64" s="98"/>
      <c r="E64" s="98"/>
      <c r="F64" s="99">
        <f>+'RREE '!I73+'RREE '!J73</f>
        <v>0</v>
      </c>
      <c r="G64" s="93"/>
      <c r="H64" s="98"/>
      <c r="I64" s="98"/>
      <c r="J64" s="183">
        <f>+'RREE '!K73</f>
        <v>0</v>
      </c>
      <c r="K64" s="183">
        <f>+'RREE '!L73</f>
        <v>0</v>
      </c>
      <c r="L64" s="183">
        <f>+'RREE '!M73</f>
        <v>0</v>
      </c>
      <c r="M64" s="183">
        <f>+'RREE '!N73</f>
        <v>0</v>
      </c>
      <c r="N64" s="183">
        <f>+'RREE '!O73</f>
        <v>0</v>
      </c>
      <c r="O64" s="183">
        <f>+'RREE '!P73</f>
        <v>0</v>
      </c>
      <c r="P64" s="183">
        <f>+'RREE '!Q73</f>
        <v>0</v>
      </c>
      <c r="Q64" s="183">
        <f>+'RREE '!R73</f>
        <v>0</v>
      </c>
      <c r="R64" s="183">
        <f>+'RREE '!S73</f>
        <v>0</v>
      </c>
      <c r="S64" s="183">
        <f>+'RREE '!T73</f>
        <v>0</v>
      </c>
      <c r="T64" s="183">
        <f>+'RREE '!U73</f>
        <v>0</v>
      </c>
      <c r="U64" s="183">
        <f>+'RREE '!V73</f>
        <v>0</v>
      </c>
      <c r="V64" s="183">
        <f>+'RREE '!W73</f>
        <v>0</v>
      </c>
      <c r="W64" s="183">
        <f>+'RREE '!X73</f>
        <v>0</v>
      </c>
      <c r="X64" s="183">
        <f>+'RREE '!Y73</f>
        <v>0</v>
      </c>
      <c r="Y64" s="183">
        <f>+'RREE '!Z73</f>
        <v>0</v>
      </c>
      <c r="Z64" s="183">
        <f>+'RREE '!AA73</f>
        <v>0</v>
      </c>
      <c r="AA64" s="183">
        <f>+'RREE '!AB73</f>
        <v>0</v>
      </c>
      <c r="AB64" s="183">
        <f>+'RREE '!AC73</f>
        <v>0</v>
      </c>
      <c r="AC64" s="183">
        <f>+'RREE '!AD73</f>
        <v>0</v>
      </c>
      <c r="AD64" s="183">
        <f>+'RREE '!AE73</f>
        <v>0</v>
      </c>
      <c r="AE64" s="183">
        <f>+'RREE '!AF73</f>
        <v>0</v>
      </c>
      <c r="AF64" s="98"/>
      <c r="AG64" s="98"/>
      <c r="AH64" s="93"/>
      <c r="AI64" s="6"/>
      <c r="AJ64" s="6"/>
    </row>
    <row r="65" spans="1:36" hidden="1">
      <c r="A65" s="6"/>
      <c r="B65" s="180">
        <f>+'RREE '!C74</f>
        <v>44439</v>
      </c>
      <c r="C65" s="180" t="str">
        <f>+'RREE '!D74</f>
        <v>s/a 4</v>
      </c>
      <c r="D65" s="98"/>
      <c r="E65" s="98"/>
      <c r="F65" s="99">
        <f>+'RREE '!I74+'RREE '!J74</f>
        <v>0</v>
      </c>
      <c r="G65" s="93"/>
      <c r="H65" s="98"/>
      <c r="I65" s="98"/>
      <c r="J65" s="183">
        <f>+'RREE '!K74</f>
        <v>0</v>
      </c>
      <c r="K65" s="183">
        <f>+'RREE '!L74</f>
        <v>0</v>
      </c>
      <c r="L65" s="183">
        <f>+'RREE '!M74</f>
        <v>0</v>
      </c>
      <c r="M65" s="183">
        <f>+'RREE '!N74</f>
        <v>0</v>
      </c>
      <c r="N65" s="183">
        <f>+'RREE '!O74</f>
        <v>0</v>
      </c>
      <c r="O65" s="183">
        <f>+'RREE '!P74</f>
        <v>0</v>
      </c>
      <c r="P65" s="183">
        <f>+'RREE '!Q74</f>
        <v>0</v>
      </c>
      <c r="Q65" s="183">
        <f>+'RREE '!R74</f>
        <v>0</v>
      </c>
      <c r="R65" s="183">
        <f>+'RREE '!S74</f>
        <v>0</v>
      </c>
      <c r="S65" s="183">
        <f>+'RREE '!T74</f>
        <v>0</v>
      </c>
      <c r="T65" s="183">
        <f>+'RREE '!U74</f>
        <v>0</v>
      </c>
      <c r="U65" s="183">
        <f>+'RREE '!V74</f>
        <v>0</v>
      </c>
      <c r="V65" s="183">
        <f>+'RREE '!W74</f>
        <v>0</v>
      </c>
      <c r="W65" s="183">
        <f>+'RREE '!X74</f>
        <v>0</v>
      </c>
      <c r="X65" s="183">
        <f>+'RREE '!Y74</f>
        <v>0</v>
      </c>
      <c r="Y65" s="183">
        <f>+'RREE '!Z74</f>
        <v>0</v>
      </c>
      <c r="Z65" s="183">
        <f>+'RREE '!AA74</f>
        <v>0</v>
      </c>
      <c r="AA65" s="183">
        <f>+'RREE '!AB74</f>
        <v>0</v>
      </c>
      <c r="AB65" s="183">
        <f>+'RREE '!AC74</f>
        <v>0</v>
      </c>
      <c r="AC65" s="183">
        <f>+'RREE '!AD74</f>
        <v>0</v>
      </c>
      <c r="AD65" s="183">
        <f>+'RREE '!AE74</f>
        <v>0</v>
      </c>
      <c r="AE65" s="183">
        <f>+'RREE '!AF74</f>
        <v>0</v>
      </c>
      <c r="AF65" s="98"/>
      <c r="AG65" s="98"/>
      <c r="AH65" s="93"/>
      <c r="AI65" s="6"/>
      <c r="AJ65" s="6"/>
    </row>
    <row r="66" spans="1:36" hidden="1">
      <c r="A66" s="6"/>
      <c r="B66" s="180">
        <f>+'RREE '!C75</f>
        <v>44439</v>
      </c>
      <c r="C66" s="180" t="str">
        <f>+'RREE '!D75</f>
        <v>s/a 5</v>
      </c>
      <c r="D66" s="98"/>
      <c r="E66" s="98"/>
      <c r="F66" s="99">
        <f>+'RREE '!I75+'RREE '!J75</f>
        <v>0</v>
      </c>
      <c r="G66" s="93"/>
      <c r="H66" s="98"/>
      <c r="I66" s="98"/>
      <c r="J66" s="183">
        <f>+'RREE '!K75</f>
        <v>0</v>
      </c>
      <c r="K66" s="183">
        <f>+'RREE '!L75</f>
        <v>0</v>
      </c>
      <c r="L66" s="183">
        <f>+'RREE '!M75</f>
        <v>0</v>
      </c>
      <c r="M66" s="183">
        <f>+'RREE '!N75</f>
        <v>0</v>
      </c>
      <c r="N66" s="183">
        <f>+'RREE '!O75</f>
        <v>0</v>
      </c>
      <c r="O66" s="183">
        <f>+'RREE '!P75</f>
        <v>0</v>
      </c>
      <c r="P66" s="183">
        <f>+'RREE '!Q75</f>
        <v>0</v>
      </c>
      <c r="Q66" s="183">
        <f>+'RREE '!R75</f>
        <v>0</v>
      </c>
      <c r="R66" s="183">
        <f>+'RREE '!S75</f>
        <v>0</v>
      </c>
      <c r="S66" s="183">
        <f>+'RREE '!T75</f>
        <v>0</v>
      </c>
      <c r="T66" s="183">
        <f>+'RREE '!U75</f>
        <v>0</v>
      </c>
      <c r="U66" s="183">
        <f>+'RREE '!V75</f>
        <v>0</v>
      </c>
      <c r="V66" s="183">
        <f>+'RREE '!W75</f>
        <v>0</v>
      </c>
      <c r="W66" s="183">
        <f>+'RREE '!X75</f>
        <v>0</v>
      </c>
      <c r="X66" s="183">
        <f>+'RREE '!Y75</f>
        <v>0</v>
      </c>
      <c r="Y66" s="183">
        <f>+'RREE '!Z75</f>
        <v>0</v>
      </c>
      <c r="Z66" s="183">
        <f>+'RREE '!AA75</f>
        <v>0</v>
      </c>
      <c r="AA66" s="183">
        <f>+'RREE '!AB75</f>
        <v>0</v>
      </c>
      <c r="AB66" s="183">
        <f>+'RREE '!AC75</f>
        <v>0</v>
      </c>
      <c r="AC66" s="183">
        <f>+'RREE '!AD75</f>
        <v>0</v>
      </c>
      <c r="AD66" s="183">
        <f>+'RREE '!AE75</f>
        <v>0</v>
      </c>
      <c r="AE66" s="183">
        <f>+'RREE '!AF75</f>
        <v>0</v>
      </c>
      <c r="AF66" s="98"/>
      <c r="AG66" s="98"/>
      <c r="AH66" s="93"/>
      <c r="AI66" s="6"/>
      <c r="AJ66" s="6"/>
    </row>
    <row r="67" spans="1:36" hidden="1">
      <c r="A67" s="6"/>
      <c r="B67" s="180">
        <f>+'RREE '!C76</f>
        <v>44439</v>
      </c>
      <c r="C67" s="180" t="str">
        <f>+'RREE '!D76</f>
        <v>s/a 6</v>
      </c>
      <c r="D67" s="98"/>
      <c r="E67" s="98"/>
      <c r="F67" s="99">
        <f>+'RREE '!I76+'RREE '!J76</f>
        <v>0</v>
      </c>
      <c r="G67" s="93"/>
      <c r="H67" s="98"/>
      <c r="I67" s="98"/>
      <c r="J67" s="183">
        <f>+'RREE '!K76</f>
        <v>0</v>
      </c>
      <c r="K67" s="183">
        <f>+'RREE '!L76</f>
        <v>0</v>
      </c>
      <c r="L67" s="183">
        <f>+'RREE '!M76</f>
        <v>0</v>
      </c>
      <c r="M67" s="183">
        <f>+'RREE '!N76</f>
        <v>0</v>
      </c>
      <c r="N67" s="183">
        <f>+'RREE '!O76</f>
        <v>0</v>
      </c>
      <c r="O67" s="183">
        <f>+'RREE '!P76</f>
        <v>0</v>
      </c>
      <c r="P67" s="183">
        <f>+'RREE '!Q76</f>
        <v>0</v>
      </c>
      <c r="Q67" s="183">
        <f>+'RREE '!R76</f>
        <v>0</v>
      </c>
      <c r="R67" s="183">
        <f>+'RREE '!S76</f>
        <v>0</v>
      </c>
      <c r="S67" s="183">
        <f>+'RREE '!T76</f>
        <v>0</v>
      </c>
      <c r="T67" s="183">
        <f>+'RREE '!U76</f>
        <v>0</v>
      </c>
      <c r="U67" s="183">
        <f>+'RREE '!V76</f>
        <v>0</v>
      </c>
      <c r="V67" s="183">
        <f>+'RREE '!W76</f>
        <v>0</v>
      </c>
      <c r="W67" s="183">
        <f>+'RREE '!X76</f>
        <v>0</v>
      </c>
      <c r="X67" s="183">
        <f>+'RREE '!Y76</f>
        <v>0</v>
      </c>
      <c r="Y67" s="183">
        <f>+'RREE '!Z76</f>
        <v>0</v>
      </c>
      <c r="Z67" s="183">
        <f>+'RREE '!AA76</f>
        <v>0</v>
      </c>
      <c r="AA67" s="183">
        <f>+'RREE '!AB76</f>
        <v>0</v>
      </c>
      <c r="AB67" s="183">
        <f>+'RREE '!AC76</f>
        <v>0</v>
      </c>
      <c r="AC67" s="183">
        <f>+'RREE '!AD76</f>
        <v>0</v>
      </c>
      <c r="AD67" s="183">
        <f>+'RREE '!AE76</f>
        <v>0</v>
      </c>
      <c r="AE67" s="183">
        <f>+'RREE '!AF76</f>
        <v>0</v>
      </c>
      <c r="AF67" s="98"/>
      <c r="AG67" s="98"/>
      <c r="AH67" s="93"/>
      <c r="AI67" s="6"/>
      <c r="AJ67" s="6"/>
    </row>
    <row r="68" spans="1:36" hidden="1">
      <c r="A68" s="6"/>
      <c r="B68" s="180">
        <f>+'RREE '!C77</f>
        <v>44469</v>
      </c>
      <c r="C68" s="180" t="str">
        <f>+'RREE '!D77</f>
        <v>s/a 1</v>
      </c>
      <c r="D68" s="98"/>
      <c r="E68" s="98"/>
      <c r="F68" s="99">
        <f>+'RREE '!I77+'RREE '!J77</f>
        <v>0</v>
      </c>
      <c r="G68" s="93"/>
      <c r="H68" s="98"/>
      <c r="I68" s="98"/>
      <c r="J68" s="183">
        <f>+'RREE '!K77</f>
        <v>0</v>
      </c>
      <c r="K68" s="183">
        <f>+'RREE '!L77</f>
        <v>0</v>
      </c>
      <c r="L68" s="183">
        <f>+'RREE '!M77</f>
        <v>0</v>
      </c>
      <c r="M68" s="183">
        <f>+'RREE '!N77</f>
        <v>0</v>
      </c>
      <c r="N68" s="183">
        <f>+'RREE '!O77</f>
        <v>0</v>
      </c>
      <c r="O68" s="183">
        <f>+'RREE '!P77</f>
        <v>0</v>
      </c>
      <c r="P68" s="183">
        <f>+'RREE '!Q77</f>
        <v>0</v>
      </c>
      <c r="Q68" s="183">
        <f>+'RREE '!R77</f>
        <v>0</v>
      </c>
      <c r="R68" s="183">
        <f>+'RREE '!S77</f>
        <v>0</v>
      </c>
      <c r="S68" s="183">
        <f>+'RREE '!T77</f>
        <v>0</v>
      </c>
      <c r="T68" s="183">
        <f>+'RREE '!U77</f>
        <v>0</v>
      </c>
      <c r="U68" s="183">
        <f>+'RREE '!V77</f>
        <v>0</v>
      </c>
      <c r="V68" s="183">
        <f>+'RREE '!W77</f>
        <v>0</v>
      </c>
      <c r="W68" s="183">
        <f>+'RREE '!X77</f>
        <v>0</v>
      </c>
      <c r="X68" s="183">
        <f>+'RREE '!Y77</f>
        <v>0</v>
      </c>
      <c r="Y68" s="183">
        <f>+'RREE '!Z77</f>
        <v>0</v>
      </c>
      <c r="Z68" s="183">
        <f>+'RREE '!AA77</f>
        <v>0</v>
      </c>
      <c r="AA68" s="183">
        <f>+'RREE '!AB77</f>
        <v>0</v>
      </c>
      <c r="AB68" s="183">
        <f>+'RREE '!AC77</f>
        <v>0</v>
      </c>
      <c r="AC68" s="183">
        <f>+'RREE '!AD77</f>
        <v>0</v>
      </c>
      <c r="AD68" s="183">
        <f>+'RREE '!AE77</f>
        <v>0</v>
      </c>
      <c r="AE68" s="183">
        <f>+'RREE '!AF77</f>
        <v>0</v>
      </c>
      <c r="AF68" s="98"/>
      <c r="AG68" s="98"/>
      <c r="AH68" s="93"/>
      <c r="AI68" s="6"/>
      <c r="AJ68" s="6"/>
    </row>
    <row r="69" spans="1:36" hidden="1">
      <c r="A69" s="6"/>
      <c r="B69" s="180">
        <f>+'RREE '!C78</f>
        <v>44469</v>
      </c>
      <c r="C69" s="180" t="str">
        <f>+'RREE '!D78</f>
        <v>s/a 2</v>
      </c>
      <c r="D69" s="98"/>
      <c r="E69" s="98"/>
      <c r="F69" s="99">
        <f>+'RREE '!I78+'RREE '!J78</f>
        <v>0</v>
      </c>
      <c r="G69" s="93"/>
      <c r="H69" s="98"/>
      <c r="I69" s="98"/>
      <c r="J69" s="183">
        <f>+'RREE '!K78</f>
        <v>0</v>
      </c>
      <c r="K69" s="183">
        <f>+'RREE '!L78</f>
        <v>0</v>
      </c>
      <c r="L69" s="183">
        <f>+'RREE '!M78</f>
        <v>0</v>
      </c>
      <c r="M69" s="183">
        <f>+'RREE '!N78</f>
        <v>0</v>
      </c>
      <c r="N69" s="183">
        <f>+'RREE '!O78</f>
        <v>0</v>
      </c>
      <c r="O69" s="183">
        <f>+'RREE '!P78</f>
        <v>0</v>
      </c>
      <c r="P69" s="183">
        <f>+'RREE '!Q78</f>
        <v>0</v>
      </c>
      <c r="Q69" s="183">
        <f>+'RREE '!R78</f>
        <v>0</v>
      </c>
      <c r="R69" s="183">
        <f>+'RREE '!S78</f>
        <v>0</v>
      </c>
      <c r="S69" s="183">
        <f>+'RREE '!T78</f>
        <v>0</v>
      </c>
      <c r="T69" s="183">
        <f>+'RREE '!U78</f>
        <v>0</v>
      </c>
      <c r="U69" s="183">
        <f>+'RREE '!V78</f>
        <v>0</v>
      </c>
      <c r="V69" s="183">
        <f>+'RREE '!W78</f>
        <v>0</v>
      </c>
      <c r="W69" s="183">
        <f>+'RREE '!X78</f>
        <v>0</v>
      </c>
      <c r="X69" s="183">
        <f>+'RREE '!Y78</f>
        <v>0</v>
      </c>
      <c r="Y69" s="183">
        <f>+'RREE '!Z78</f>
        <v>0</v>
      </c>
      <c r="Z69" s="183">
        <f>+'RREE '!AA78</f>
        <v>0</v>
      </c>
      <c r="AA69" s="183">
        <f>+'RREE '!AB78</f>
        <v>0</v>
      </c>
      <c r="AB69" s="183">
        <f>+'RREE '!AC78</f>
        <v>0</v>
      </c>
      <c r="AC69" s="183">
        <f>+'RREE '!AD78</f>
        <v>0</v>
      </c>
      <c r="AD69" s="183">
        <f>+'RREE '!AE78</f>
        <v>0</v>
      </c>
      <c r="AE69" s="183">
        <f>+'RREE '!AF78</f>
        <v>0</v>
      </c>
      <c r="AF69" s="98"/>
      <c r="AG69" s="98"/>
      <c r="AH69" s="93"/>
      <c r="AI69" s="6"/>
      <c r="AJ69" s="6"/>
    </row>
    <row r="70" spans="1:36" hidden="1">
      <c r="A70" s="6"/>
      <c r="B70" s="180">
        <f>+'RREE '!C79</f>
        <v>44469</v>
      </c>
      <c r="C70" s="180" t="str">
        <f>+'RREE '!D79</f>
        <v>s/a 3</v>
      </c>
      <c r="D70" s="98"/>
      <c r="E70" s="98"/>
      <c r="F70" s="99">
        <f>+'RREE '!I79+'RREE '!J79</f>
        <v>0</v>
      </c>
      <c r="G70" s="93"/>
      <c r="H70" s="98"/>
      <c r="I70" s="98"/>
      <c r="J70" s="183">
        <f>+'RREE '!K79</f>
        <v>0</v>
      </c>
      <c r="K70" s="183">
        <f>+'RREE '!L79</f>
        <v>0</v>
      </c>
      <c r="L70" s="183">
        <f>+'RREE '!M79</f>
        <v>0</v>
      </c>
      <c r="M70" s="183">
        <f>+'RREE '!N79</f>
        <v>0</v>
      </c>
      <c r="N70" s="183">
        <f>+'RREE '!O79</f>
        <v>0</v>
      </c>
      <c r="O70" s="183">
        <f>+'RREE '!P79</f>
        <v>0</v>
      </c>
      <c r="P70" s="183">
        <f>+'RREE '!Q79</f>
        <v>0</v>
      </c>
      <c r="Q70" s="183">
        <f>+'RREE '!R79</f>
        <v>0</v>
      </c>
      <c r="R70" s="183">
        <f>+'RREE '!S79</f>
        <v>0</v>
      </c>
      <c r="S70" s="183">
        <f>+'RREE '!T79</f>
        <v>0</v>
      </c>
      <c r="T70" s="183">
        <f>+'RREE '!U79</f>
        <v>0</v>
      </c>
      <c r="U70" s="183">
        <f>+'RREE '!V79</f>
        <v>0</v>
      </c>
      <c r="V70" s="183">
        <f>+'RREE '!W79</f>
        <v>0</v>
      </c>
      <c r="W70" s="183">
        <f>+'RREE '!X79</f>
        <v>0</v>
      </c>
      <c r="X70" s="183">
        <f>+'RREE '!Y79</f>
        <v>0</v>
      </c>
      <c r="Y70" s="183">
        <f>+'RREE '!Z79</f>
        <v>0</v>
      </c>
      <c r="Z70" s="183">
        <f>+'RREE '!AA79</f>
        <v>0</v>
      </c>
      <c r="AA70" s="183">
        <f>+'RREE '!AB79</f>
        <v>0</v>
      </c>
      <c r="AB70" s="183">
        <f>+'RREE '!AC79</f>
        <v>0</v>
      </c>
      <c r="AC70" s="183">
        <f>+'RREE '!AD79</f>
        <v>0</v>
      </c>
      <c r="AD70" s="183">
        <f>+'RREE '!AE79</f>
        <v>0</v>
      </c>
      <c r="AE70" s="183">
        <f>+'RREE '!AF79</f>
        <v>0</v>
      </c>
      <c r="AF70" s="98"/>
      <c r="AG70" s="98"/>
      <c r="AH70" s="93"/>
      <c r="AI70" s="6"/>
      <c r="AJ70" s="6"/>
    </row>
    <row r="71" spans="1:36" hidden="1">
      <c r="A71" s="6"/>
      <c r="B71" s="180">
        <f>+'RREE '!C80</f>
        <v>44469</v>
      </c>
      <c r="C71" s="180" t="str">
        <f>+'RREE '!D80</f>
        <v>s/a 4</v>
      </c>
      <c r="D71" s="98"/>
      <c r="E71" s="98"/>
      <c r="F71" s="99">
        <f>+'RREE '!I80+'RREE '!J80</f>
        <v>0</v>
      </c>
      <c r="G71" s="93"/>
      <c r="H71" s="98"/>
      <c r="I71" s="98"/>
      <c r="J71" s="183">
        <f>+'RREE '!K80</f>
        <v>0</v>
      </c>
      <c r="K71" s="183">
        <f>+'RREE '!L80</f>
        <v>0</v>
      </c>
      <c r="L71" s="183">
        <f>+'RREE '!M80</f>
        <v>0</v>
      </c>
      <c r="M71" s="183">
        <f>+'RREE '!N80</f>
        <v>0</v>
      </c>
      <c r="N71" s="183">
        <f>+'RREE '!O80</f>
        <v>0</v>
      </c>
      <c r="O71" s="183">
        <f>+'RREE '!P80</f>
        <v>0</v>
      </c>
      <c r="P71" s="183">
        <f>+'RREE '!Q80</f>
        <v>0</v>
      </c>
      <c r="Q71" s="183">
        <f>+'RREE '!R80</f>
        <v>0</v>
      </c>
      <c r="R71" s="183">
        <f>+'RREE '!S80</f>
        <v>0</v>
      </c>
      <c r="S71" s="183">
        <f>+'RREE '!T80</f>
        <v>0</v>
      </c>
      <c r="T71" s="183">
        <f>+'RREE '!U80</f>
        <v>0</v>
      </c>
      <c r="U71" s="183">
        <f>+'RREE '!V80</f>
        <v>0</v>
      </c>
      <c r="V71" s="183">
        <f>+'RREE '!W80</f>
        <v>0</v>
      </c>
      <c r="W71" s="183">
        <f>+'RREE '!X80</f>
        <v>0</v>
      </c>
      <c r="X71" s="183">
        <f>+'RREE '!Y80</f>
        <v>0</v>
      </c>
      <c r="Y71" s="183">
        <f>+'RREE '!Z80</f>
        <v>0</v>
      </c>
      <c r="Z71" s="183">
        <f>+'RREE '!AA80</f>
        <v>0</v>
      </c>
      <c r="AA71" s="183">
        <f>+'RREE '!AB80</f>
        <v>0</v>
      </c>
      <c r="AB71" s="183">
        <f>+'RREE '!AC80</f>
        <v>0</v>
      </c>
      <c r="AC71" s="183">
        <f>+'RREE '!AD80</f>
        <v>0</v>
      </c>
      <c r="AD71" s="183">
        <f>+'RREE '!AE80</f>
        <v>0</v>
      </c>
      <c r="AE71" s="183">
        <f>+'RREE '!AF80</f>
        <v>0</v>
      </c>
      <c r="AF71" s="98"/>
      <c r="AG71" s="98"/>
      <c r="AH71" s="93"/>
      <c r="AI71" s="6"/>
      <c r="AJ71" s="6"/>
    </row>
    <row r="72" spans="1:36" hidden="1">
      <c r="A72" s="6"/>
      <c r="B72" s="180">
        <f>+'RREE '!C81</f>
        <v>44469</v>
      </c>
      <c r="C72" s="180" t="str">
        <f>+'RREE '!D81</f>
        <v>s/a 5</v>
      </c>
      <c r="D72" s="98"/>
      <c r="E72" s="98"/>
      <c r="F72" s="99">
        <f>+'RREE '!I81+'RREE '!J81</f>
        <v>0</v>
      </c>
      <c r="G72" s="93"/>
      <c r="H72" s="98"/>
      <c r="I72" s="98"/>
      <c r="J72" s="183">
        <f>+'RREE '!K81</f>
        <v>0</v>
      </c>
      <c r="K72" s="183">
        <f>+'RREE '!L81</f>
        <v>0</v>
      </c>
      <c r="L72" s="183">
        <f>+'RREE '!M81</f>
        <v>0</v>
      </c>
      <c r="M72" s="183">
        <f>+'RREE '!N81</f>
        <v>0</v>
      </c>
      <c r="N72" s="183">
        <f>+'RREE '!O81</f>
        <v>0</v>
      </c>
      <c r="O72" s="183">
        <f>+'RREE '!P81</f>
        <v>0</v>
      </c>
      <c r="P72" s="183">
        <f>+'RREE '!Q81</f>
        <v>0</v>
      </c>
      <c r="Q72" s="183">
        <f>+'RREE '!R81</f>
        <v>0</v>
      </c>
      <c r="R72" s="183">
        <f>+'RREE '!S81</f>
        <v>0</v>
      </c>
      <c r="S72" s="183">
        <f>+'RREE '!T81</f>
        <v>0</v>
      </c>
      <c r="T72" s="183">
        <f>+'RREE '!U81</f>
        <v>0</v>
      </c>
      <c r="U72" s="183">
        <f>+'RREE '!V81</f>
        <v>0</v>
      </c>
      <c r="V72" s="183">
        <f>+'RREE '!W81</f>
        <v>0</v>
      </c>
      <c r="W72" s="183">
        <f>+'RREE '!X81</f>
        <v>0</v>
      </c>
      <c r="X72" s="183">
        <f>+'RREE '!Y81</f>
        <v>0</v>
      </c>
      <c r="Y72" s="183">
        <f>+'RREE '!Z81</f>
        <v>0</v>
      </c>
      <c r="Z72" s="183">
        <f>+'RREE '!AA81</f>
        <v>0</v>
      </c>
      <c r="AA72" s="183">
        <f>+'RREE '!AB81</f>
        <v>0</v>
      </c>
      <c r="AB72" s="183">
        <f>+'RREE '!AC81</f>
        <v>0</v>
      </c>
      <c r="AC72" s="183">
        <f>+'RREE '!AD81</f>
        <v>0</v>
      </c>
      <c r="AD72" s="183">
        <f>+'RREE '!AE81</f>
        <v>0</v>
      </c>
      <c r="AE72" s="183">
        <f>+'RREE '!AF81</f>
        <v>0</v>
      </c>
      <c r="AF72" s="98"/>
      <c r="AG72" s="98"/>
      <c r="AH72" s="93"/>
      <c r="AI72" s="6"/>
      <c r="AJ72" s="6"/>
    </row>
    <row r="73" spans="1:36" hidden="1">
      <c r="A73" s="6"/>
      <c r="B73" s="180">
        <f>+'RREE '!C82</f>
        <v>44469</v>
      </c>
      <c r="C73" s="180" t="str">
        <f>+'RREE '!D82</f>
        <v>s/a 6</v>
      </c>
      <c r="D73" s="98"/>
      <c r="E73" s="98"/>
      <c r="F73" s="99">
        <f>+'RREE '!I82+'RREE '!J82</f>
        <v>0</v>
      </c>
      <c r="G73" s="93"/>
      <c r="H73" s="98"/>
      <c r="I73" s="98"/>
      <c r="J73" s="183">
        <f>+'RREE '!K82</f>
        <v>0</v>
      </c>
      <c r="K73" s="183">
        <f>+'RREE '!L82</f>
        <v>0</v>
      </c>
      <c r="L73" s="183">
        <f>+'RREE '!M82</f>
        <v>0</v>
      </c>
      <c r="M73" s="183">
        <f>+'RREE '!N82</f>
        <v>0</v>
      </c>
      <c r="N73" s="183">
        <f>+'RREE '!O82</f>
        <v>0</v>
      </c>
      <c r="O73" s="183">
        <f>+'RREE '!P82</f>
        <v>0</v>
      </c>
      <c r="P73" s="183">
        <f>+'RREE '!Q82</f>
        <v>0</v>
      </c>
      <c r="Q73" s="183">
        <f>+'RREE '!R82</f>
        <v>0</v>
      </c>
      <c r="R73" s="183">
        <f>+'RREE '!S82</f>
        <v>0</v>
      </c>
      <c r="S73" s="183">
        <f>+'RREE '!T82</f>
        <v>0</v>
      </c>
      <c r="T73" s="183">
        <f>+'RREE '!U82</f>
        <v>0</v>
      </c>
      <c r="U73" s="183">
        <f>+'RREE '!V82</f>
        <v>0</v>
      </c>
      <c r="V73" s="183">
        <f>+'RREE '!W82</f>
        <v>0</v>
      </c>
      <c r="W73" s="183">
        <f>+'RREE '!X82</f>
        <v>0</v>
      </c>
      <c r="X73" s="183">
        <f>+'RREE '!Y82</f>
        <v>0</v>
      </c>
      <c r="Y73" s="183">
        <f>+'RREE '!Z82</f>
        <v>0</v>
      </c>
      <c r="Z73" s="183">
        <f>+'RREE '!AA82</f>
        <v>0</v>
      </c>
      <c r="AA73" s="183">
        <f>+'RREE '!AB82</f>
        <v>0</v>
      </c>
      <c r="AB73" s="183">
        <f>+'RREE '!AC82</f>
        <v>0</v>
      </c>
      <c r="AC73" s="183">
        <f>+'RREE '!AD82</f>
        <v>0</v>
      </c>
      <c r="AD73" s="183">
        <f>+'RREE '!AE82</f>
        <v>0</v>
      </c>
      <c r="AE73" s="183">
        <f>+'RREE '!AF82</f>
        <v>0</v>
      </c>
      <c r="AF73" s="98"/>
      <c r="AG73" s="98"/>
      <c r="AH73" s="93"/>
      <c r="AI73" s="6"/>
      <c r="AJ73" s="6"/>
    </row>
    <row r="74" spans="1:36">
      <c r="A74" s="6"/>
      <c r="B74" s="180">
        <f>+'RREE '!C83</f>
        <v>44500</v>
      </c>
      <c r="C74" s="180" t="str">
        <f>+'RREE '!D83</f>
        <v>s/a 1</v>
      </c>
      <c r="D74" s="98"/>
      <c r="E74" s="98"/>
      <c r="F74" s="99">
        <f>-(+'RREE '!I83+'RREE '!J83)</f>
        <v>0</v>
      </c>
      <c r="G74" s="93"/>
      <c r="H74" s="98"/>
      <c r="I74" s="98"/>
      <c r="J74" s="183">
        <f>+'RREE '!K83</f>
        <v>0</v>
      </c>
      <c r="K74" s="183">
        <f>+'RREE '!L83</f>
        <v>0</v>
      </c>
      <c r="L74" s="183">
        <f>+'RREE '!M83</f>
        <v>0</v>
      </c>
      <c r="M74" s="183">
        <f>+'RREE '!N83</f>
        <v>0</v>
      </c>
      <c r="N74" s="183">
        <f>+'RREE '!O83</f>
        <v>0</v>
      </c>
      <c r="O74" s="183">
        <f>+'RREE '!P83</f>
        <v>0</v>
      </c>
      <c r="P74" s="183">
        <f>+'RREE '!Q83</f>
        <v>0</v>
      </c>
      <c r="Q74" s="183">
        <f>+'RREE '!R83</f>
        <v>0</v>
      </c>
      <c r="R74" s="183">
        <f>+'RREE '!S83</f>
        <v>0</v>
      </c>
      <c r="S74" s="183">
        <f>+'RREE '!T83</f>
        <v>0</v>
      </c>
      <c r="T74" s="183">
        <f>+'RREE '!U83</f>
        <v>0</v>
      </c>
      <c r="U74" s="183">
        <f>-'RREE '!V83</f>
        <v>0</v>
      </c>
      <c r="V74" s="183">
        <f>+'RREE '!W83</f>
        <v>0</v>
      </c>
      <c r="W74" s="183">
        <f>+'RREE '!X83</f>
        <v>0</v>
      </c>
      <c r="X74" s="183">
        <f>+'RREE '!Y83</f>
        <v>0</v>
      </c>
      <c r="Y74" s="183">
        <f>+'RREE '!Z83</f>
        <v>0</v>
      </c>
      <c r="Z74" s="183">
        <f>+'RREE '!AA83</f>
        <v>0</v>
      </c>
      <c r="AA74" s="183">
        <f>+'RREE '!AB83</f>
        <v>0</v>
      </c>
      <c r="AB74" s="183">
        <f>+'RREE '!AC83</f>
        <v>0</v>
      </c>
      <c r="AC74" s="183">
        <f>+'RREE '!AD83</f>
        <v>0</v>
      </c>
      <c r="AD74" s="183">
        <f>+'RREE '!AE83</f>
        <v>0</v>
      </c>
      <c r="AE74" s="183">
        <f>+'RREE '!AF83</f>
        <v>0</v>
      </c>
      <c r="AF74" s="98"/>
      <c r="AG74" s="98"/>
      <c r="AH74" s="93"/>
      <c r="AI74" s="6"/>
      <c r="AJ74" s="6"/>
    </row>
    <row r="75" spans="1:36">
      <c r="A75" s="6"/>
      <c r="B75" s="180">
        <f>+'RREE '!C84</f>
        <v>44500</v>
      </c>
      <c r="C75" s="180" t="str">
        <f>+'RREE '!D84</f>
        <v>s/a 2</v>
      </c>
      <c r="D75" s="98"/>
      <c r="E75" s="98"/>
      <c r="F75" s="99">
        <f>-(+'RREE '!I84+'RREE '!J84)</f>
        <v>0</v>
      </c>
      <c r="G75" s="93"/>
      <c r="H75" s="98"/>
      <c r="I75" s="98"/>
      <c r="J75" s="183">
        <f>+'RREE '!K84</f>
        <v>0</v>
      </c>
      <c r="K75" s="183">
        <f>+'RREE '!L84</f>
        <v>0</v>
      </c>
      <c r="L75" s="183">
        <f>+'RREE '!M84</f>
        <v>0</v>
      </c>
      <c r="M75" s="183">
        <f>+'RREE '!N84</f>
        <v>0</v>
      </c>
      <c r="N75" s="183">
        <f>+'RREE '!O84</f>
        <v>0</v>
      </c>
      <c r="O75" s="183">
        <f>+'RREE '!P84</f>
        <v>0</v>
      </c>
      <c r="P75" s="183">
        <f>+'RREE '!Q84</f>
        <v>0</v>
      </c>
      <c r="Q75" s="183">
        <f>+'RREE '!R84</f>
        <v>0</v>
      </c>
      <c r="R75" s="183">
        <f>+'RREE '!S84</f>
        <v>0</v>
      </c>
      <c r="S75" s="183">
        <f>+'RREE '!T84</f>
        <v>0</v>
      </c>
      <c r="T75" s="183">
        <f>+'RREE '!U84</f>
        <v>0</v>
      </c>
      <c r="U75" s="183">
        <f>-'RREE '!V84</f>
        <v>0</v>
      </c>
      <c r="V75" s="183">
        <f>+'RREE '!W84</f>
        <v>0</v>
      </c>
      <c r="W75" s="183">
        <f>+'RREE '!X84</f>
        <v>0</v>
      </c>
      <c r="X75" s="183">
        <f>+'RREE '!Y84</f>
        <v>0</v>
      </c>
      <c r="Y75" s="183">
        <f>+'RREE '!Z84</f>
        <v>0</v>
      </c>
      <c r="Z75" s="183">
        <f>+'RREE '!AA84</f>
        <v>0</v>
      </c>
      <c r="AA75" s="183">
        <f>+'RREE '!AB84</f>
        <v>0</v>
      </c>
      <c r="AB75" s="183">
        <f>+'RREE '!AC84</f>
        <v>0</v>
      </c>
      <c r="AC75" s="183">
        <f>+'RREE '!AD84</f>
        <v>0</v>
      </c>
      <c r="AD75" s="183">
        <f>+'RREE '!AE84</f>
        <v>0</v>
      </c>
      <c r="AE75" s="183">
        <f>+'RREE '!AF84</f>
        <v>0</v>
      </c>
      <c r="AF75" s="98"/>
      <c r="AG75" s="98"/>
      <c r="AH75" s="93"/>
      <c r="AI75" s="6"/>
      <c r="AJ75" s="6"/>
    </row>
    <row r="76" spans="1:36" hidden="1">
      <c r="A76" s="6"/>
      <c r="B76" s="180">
        <f>+'RREE '!C85</f>
        <v>44500</v>
      </c>
      <c r="C76" s="180" t="str">
        <f>+'RREE '!D85</f>
        <v>s/a 3</v>
      </c>
      <c r="D76" s="98"/>
      <c r="E76" s="98"/>
      <c r="F76" s="99">
        <f>+'RREE '!I85+'RREE '!J85</f>
        <v>0</v>
      </c>
      <c r="G76" s="93"/>
      <c r="H76" s="98"/>
      <c r="I76" s="98"/>
      <c r="J76" s="183">
        <f>+'RREE '!K85</f>
        <v>0</v>
      </c>
      <c r="K76" s="183">
        <f>+'RREE '!L85</f>
        <v>0</v>
      </c>
      <c r="L76" s="183">
        <f>+'RREE '!M85</f>
        <v>0</v>
      </c>
      <c r="M76" s="183">
        <f>+'RREE '!N85</f>
        <v>0</v>
      </c>
      <c r="N76" s="183">
        <f>+'RREE '!O85</f>
        <v>0</v>
      </c>
      <c r="O76" s="183">
        <f>+'RREE '!P85</f>
        <v>0</v>
      </c>
      <c r="P76" s="183">
        <f>+'RREE '!Q85</f>
        <v>0</v>
      </c>
      <c r="Q76" s="183">
        <f>+'RREE '!R85</f>
        <v>0</v>
      </c>
      <c r="R76" s="183">
        <f>+'RREE '!S85</f>
        <v>0</v>
      </c>
      <c r="S76" s="183">
        <f>+'RREE '!T85</f>
        <v>0</v>
      </c>
      <c r="T76" s="183">
        <f>+'RREE '!U85</f>
        <v>0</v>
      </c>
      <c r="U76" s="183">
        <f>+'RREE '!V85</f>
        <v>0</v>
      </c>
      <c r="V76" s="183">
        <f>+'RREE '!W85</f>
        <v>0</v>
      </c>
      <c r="W76" s="183">
        <f>+'RREE '!X85</f>
        <v>0</v>
      </c>
      <c r="X76" s="183">
        <f>+'RREE '!Y85</f>
        <v>0</v>
      </c>
      <c r="Y76" s="183">
        <f>+'RREE '!Z85</f>
        <v>0</v>
      </c>
      <c r="Z76" s="183">
        <f>+'RREE '!AA85</f>
        <v>0</v>
      </c>
      <c r="AA76" s="183">
        <f>+'RREE '!AB85</f>
        <v>0</v>
      </c>
      <c r="AB76" s="183">
        <f>+'RREE '!AC85</f>
        <v>0</v>
      </c>
      <c r="AC76" s="183">
        <f>+'RREE '!AD85</f>
        <v>0</v>
      </c>
      <c r="AD76" s="183">
        <f>+'RREE '!AE85</f>
        <v>0</v>
      </c>
      <c r="AE76" s="183">
        <f>+'RREE '!AF85</f>
        <v>0</v>
      </c>
      <c r="AF76" s="98"/>
      <c r="AG76" s="98"/>
      <c r="AH76" s="93"/>
      <c r="AI76" s="6"/>
      <c r="AJ76" s="6"/>
    </row>
    <row r="77" spans="1:36" hidden="1">
      <c r="A77" s="6"/>
      <c r="B77" s="180">
        <f>+'RREE '!C86</f>
        <v>44500</v>
      </c>
      <c r="C77" s="180" t="str">
        <f>+'RREE '!D86</f>
        <v>s/a 4</v>
      </c>
      <c r="D77" s="98"/>
      <c r="E77" s="98"/>
      <c r="F77" s="99">
        <f>+'RREE '!I86+'RREE '!J86</f>
        <v>0</v>
      </c>
      <c r="G77" s="93"/>
      <c r="H77" s="98"/>
      <c r="I77" s="98"/>
      <c r="J77" s="183">
        <f>+'RREE '!K86</f>
        <v>0</v>
      </c>
      <c r="K77" s="183">
        <f>+'RREE '!L86</f>
        <v>0</v>
      </c>
      <c r="L77" s="183">
        <f>+'RREE '!M86</f>
        <v>0</v>
      </c>
      <c r="M77" s="183">
        <f>+'RREE '!N86</f>
        <v>0</v>
      </c>
      <c r="N77" s="183">
        <f>+'RREE '!O86</f>
        <v>0</v>
      </c>
      <c r="O77" s="183">
        <f>+'RREE '!P86</f>
        <v>0</v>
      </c>
      <c r="P77" s="183">
        <f>+'RREE '!Q86</f>
        <v>0</v>
      </c>
      <c r="Q77" s="183">
        <f>+'RREE '!R86</f>
        <v>0</v>
      </c>
      <c r="R77" s="183">
        <f>+'RREE '!S86</f>
        <v>0</v>
      </c>
      <c r="S77" s="183">
        <f>+'RREE '!T86</f>
        <v>0</v>
      </c>
      <c r="T77" s="183">
        <f>+'RREE '!U86</f>
        <v>0</v>
      </c>
      <c r="U77" s="183">
        <f>+'RREE '!V86</f>
        <v>0</v>
      </c>
      <c r="V77" s="183">
        <f>+'RREE '!W86</f>
        <v>0</v>
      </c>
      <c r="W77" s="183">
        <f>+'RREE '!X86</f>
        <v>0</v>
      </c>
      <c r="X77" s="183">
        <f>+'RREE '!Y86</f>
        <v>0</v>
      </c>
      <c r="Y77" s="183">
        <f>+'RREE '!Z86</f>
        <v>0</v>
      </c>
      <c r="Z77" s="183">
        <f>+'RREE '!AA86</f>
        <v>0</v>
      </c>
      <c r="AA77" s="183">
        <f>+'RREE '!AB86</f>
        <v>0</v>
      </c>
      <c r="AB77" s="183">
        <f>+'RREE '!AC86</f>
        <v>0</v>
      </c>
      <c r="AC77" s="183">
        <f>+'RREE '!AD86</f>
        <v>0</v>
      </c>
      <c r="AD77" s="183">
        <f>+'RREE '!AE86</f>
        <v>0</v>
      </c>
      <c r="AE77" s="183">
        <f>+'RREE '!AF86</f>
        <v>0</v>
      </c>
      <c r="AF77" s="98"/>
      <c r="AG77" s="98"/>
      <c r="AH77" s="93"/>
      <c r="AI77" s="6"/>
      <c r="AJ77" s="6"/>
    </row>
    <row r="78" spans="1:36" hidden="1">
      <c r="A78" s="6"/>
      <c r="B78" s="180">
        <f>+'RREE '!C87</f>
        <v>44500</v>
      </c>
      <c r="C78" s="180" t="str">
        <f>+'RREE '!D87</f>
        <v>s/a 5</v>
      </c>
      <c r="D78" s="98"/>
      <c r="E78" s="98"/>
      <c r="F78" s="99">
        <f>+'RREE '!I87+'RREE '!J87</f>
        <v>0</v>
      </c>
      <c r="G78" s="93"/>
      <c r="H78" s="98"/>
      <c r="I78" s="98"/>
      <c r="J78" s="183">
        <f>+'RREE '!K87</f>
        <v>0</v>
      </c>
      <c r="K78" s="183">
        <f>+'RREE '!L87</f>
        <v>0</v>
      </c>
      <c r="L78" s="183">
        <f>+'RREE '!M87</f>
        <v>0</v>
      </c>
      <c r="M78" s="183">
        <f>+'RREE '!N87</f>
        <v>0</v>
      </c>
      <c r="N78" s="183">
        <f>+'RREE '!O87</f>
        <v>0</v>
      </c>
      <c r="O78" s="183">
        <f>+'RREE '!P87</f>
        <v>0</v>
      </c>
      <c r="P78" s="183">
        <f>+'RREE '!Q87</f>
        <v>0</v>
      </c>
      <c r="Q78" s="183">
        <f>+'RREE '!R87</f>
        <v>0</v>
      </c>
      <c r="R78" s="183">
        <f>+'RREE '!S87</f>
        <v>0</v>
      </c>
      <c r="S78" s="183">
        <f>+'RREE '!T87</f>
        <v>0</v>
      </c>
      <c r="T78" s="183">
        <f>+'RREE '!U87</f>
        <v>0</v>
      </c>
      <c r="U78" s="183">
        <f>+'RREE '!V87</f>
        <v>0</v>
      </c>
      <c r="V78" s="183">
        <f>+'RREE '!W87</f>
        <v>0</v>
      </c>
      <c r="W78" s="183">
        <f>+'RREE '!X87</f>
        <v>0</v>
      </c>
      <c r="X78" s="183">
        <f>+'RREE '!Y87</f>
        <v>0</v>
      </c>
      <c r="Y78" s="183">
        <f>+'RREE '!Z87</f>
        <v>0</v>
      </c>
      <c r="Z78" s="183">
        <f>+'RREE '!AA87</f>
        <v>0</v>
      </c>
      <c r="AA78" s="183">
        <f>+'RREE '!AB87</f>
        <v>0</v>
      </c>
      <c r="AB78" s="183">
        <f>+'RREE '!AC87</f>
        <v>0</v>
      </c>
      <c r="AC78" s="183">
        <f>+'RREE '!AD87</f>
        <v>0</v>
      </c>
      <c r="AD78" s="183">
        <f>+'RREE '!AE87</f>
        <v>0</v>
      </c>
      <c r="AE78" s="183">
        <f>+'RREE '!AF87</f>
        <v>0</v>
      </c>
      <c r="AF78" s="98"/>
      <c r="AG78" s="98"/>
      <c r="AH78" s="93"/>
      <c r="AI78" s="6"/>
      <c r="AJ78" s="6"/>
    </row>
    <row r="79" spans="1:36" hidden="1">
      <c r="A79" s="6"/>
      <c r="B79" s="180">
        <f>+'RREE '!C88</f>
        <v>44500</v>
      </c>
      <c r="C79" s="180" t="str">
        <f>+'RREE '!D88</f>
        <v>s/a 6</v>
      </c>
      <c r="D79" s="98"/>
      <c r="E79" s="98"/>
      <c r="F79" s="99">
        <f>+'RREE '!I88+'RREE '!J88</f>
        <v>0</v>
      </c>
      <c r="G79" s="93"/>
      <c r="H79" s="98"/>
      <c r="I79" s="98"/>
      <c r="J79" s="183">
        <f>+'RREE '!K88</f>
        <v>0</v>
      </c>
      <c r="K79" s="183">
        <f>+'RREE '!L88</f>
        <v>0</v>
      </c>
      <c r="L79" s="183">
        <f>+'RREE '!M88</f>
        <v>0</v>
      </c>
      <c r="M79" s="183">
        <f>+'RREE '!N88</f>
        <v>0</v>
      </c>
      <c r="N79" s="183">
        <f>+'RREE '!O88</f>
        <v>0</v>
      </c>
      <c r="O79" s="183">
        <f>+'RREE '!P88</f>
        <v>0</v>
      </c>
      <c r="P79" s="183">
        <f>+'RREE '!Q88</f>
        <v>0</v>
      </c>
      <c r="Q79" s="183">
        <f>+'RREE '!R88</f>
        <v>0</v>
      </c>
      <c r="R79" s="183">
        <f>+'RREE '!S88</f>
        <v>0</v>
      </c>
      <c r="S79" s="183">
        <f>+'RREE '!T88</f>
        <v>0</v>
      </c>
      <c r="T79" s="183">
        <f>+'RREE '!U88</f>
        <v>0</v>
      </c>
      <c r="U79" s="183">
        <f>+'RREE '!V88</f>
        <v>0</v>
      </c>
      <c r="V79" s="183">
        <f>+'RREE '!W88</f>
        <v>0</v>
      </c>
      <c r="W79" s="183">
        <f>+'RREE '!X88</f>
        <v>0</v>
      </c>
      <c r="X79" s="183">
        <f>+'RREE '!Y88</f>
        <v>0</v>
      </c>
      <c r="Y79" s="183">
        <f>+'RREE '!Z88</f>
        <v>0</v>
      </c>
      <c r="Z79" s="183">
        <f>+'RREE '!AA88</f>
        <v>0</v>
      </c>
      <c r="AA79" s="183">
        <f>+'RREE '!AB88</f>
        <v>0</v>
      </c>
      <c r="AB79" s="183">
        <f>+'RREE '!AC88</f>
        <v>0</v>
      </c>
      <c r="AC79" s="183">
        <f>+'RREE '!AD88</f>
        <v>0</v>
      </c>
      <c r="AD79" s="183">
        <f>+'RREE '!AE88</f>
        <v>0</v>
      </c>
      <c r="AE79" s="183">
        <f>+'RREE '!AF88</f>
        <v>0</v>
      </c>
      <c r="AF79" s="98"/>
      <c r="AG79" s="98"/>
      <c r="AH79" s="93"/>
      <c r="AI79" s="6"/>
      <c r="AJ79" s="6"/>
    </row>
    <row r="80" spans="1:36">
      <c r="A80" s="6"/>
      <c r="B80" s="180">
        <f>+'RREE '!C89</f>
        <v>44530</v>
      </c>
      <c r="C80" s="180" t="str">
        <f>+'RREE '!D89</f>
        <v>s/a 1</v>
      </c>
      <c r="D80" s="98"/>
      <c r="E80" s="98"/>
      <c r="F80" s="99">
        <v>7000000</v>
      </c>
      <c r="G80" s="93"/>
      <c r="H80" s="98"/>
      <c r="I80" s="98"/>
      <c r="J80" s="183">
        <f>+'RREE '!K89</f>
        <v>0</v>
      </c>
      <c r="K80" s="183">
        <f>+'RREE '!L89</f>
        <v>0</v>
      </c>
      <c r="L80" s="183">
        <f>+'RREE '!M89</f>
        <v>0</v>
      </c>
      <c r="M80" s="183">
        <f>+'RREE '!N89</f>
        <v>0</v>
      </c>
      <c r="N80" s="183">
        <f>+'RREE '!O89</f>
        <v>0</v>
      </c>
      <c r="O80" s="183">
        <f>+'RREE '!P89</f>
        <v>0</v>
      </c>
      <c r="P80" s="183">
        <f>+'RREE '!Q89</f>
        <v>0</v>
      </c>
      <c r="Q80" s="183">
        <f>+'RREE '!R89</f>
        <v>0</v>
      </c>
      <c r="R80" s="183">
        <f>+'RREE '!S89</f>
        <v>0</v>
      </c>
      <c r="S80" s="183">
        <f>+'RREE '!T89</f>
        <v>0</v>
      </c>
      <c r="T80" s="183">
        <f>+'RREE '!U89</f>
        <v>0</v>
      </c>
      <c r="U80" s="183">
        <f>-'RREE '!V89</f>
        <v>777777</v>
      </c>
      <c r="V80" s="183">
        <f>+'RREE '!W89</f>
        <v>0</v>
      </c>
      <c r="W80" s="183">
        <f>+'RREE '!X89</f>
        <v>0</v>
      </c>
      <c r="X80" s="183">
        <f>+'RREE '!Y89</f>
        <v>0</v>
      </c>
      <c r="Y80" s="183">
        <f>+'RREE '!Z89</f>
        <v>0</v>
      </c>
      <c r="Z80" s="183">
        <f>+'RREE '!AA89</f>
        <v>0</v>
      </c>
      <c r="AA80" s="183">
        <f>+'RREE '!AB89</f>
        <v>0</v>
      </c>
      <c r="AB80" s="183">
        <f>+'RREE '!AC89</f>
        <v>0</v>
      </c>
      <c r="AC80" s="183">
        <f>+'RREE '!AD89</f>
        <v>0</v>
      </c>
      <c r="AD80" s="183">
        <f>+'RREE '!AE89</f>
        <v>0</v>
      </c>
      <c r="AE80" s="183">
        <f>+'RREE '!AF89</f>
        <v>0</v>
      </c>
      <c r="AF80" s="98"/>
      <c r="AG80" s="98"/>
      <c r="AH80" s="93"/>
      <c r="AI80" s="6"/>
      <c r="AJ80" s="6"/>
    </row>
    <row r="81" spans="1:36">
      <c r="A81" s="6"/>
      <c r="B81" s="180">
        <f>+'RREE '!C90</f>
        <v>44530</v>
      </c>
      <c r="C81" s="180" t="str">
        <f>+'RREE '!D90</f>
        <v>s/a 2</v>
      </c>
      <c r="D81" s="98"/>
      <c r="E81" s="98"/>
      <c r="F81" s="99">
        <f>-(+'RREE '!I90+'RREE '!J90)</f>
        <v>0</v>
      </c>
      <c r="G81" s="93"/>
      <c r="H81" s="98"/>
      <c r="I81" s="98"/>
      <c r="J81" s="183">
        <f>+'RREE '!K90</f>
        <v>0</v>
      </c>
      <c r="K81" s="183">
        <f>+'RREE '!L90</f>
        <v>0</v>
      </c>
      <c r="L81" s="183">
        <f>+'RREE '!M90</f>
        <v>0</v>
      </c>
      <c r="M81" s="183">
        <f>+'RREE '!N90</f>
        <v>0</v>
      </c>
      <c r="N81" s="183">
        <f>+'RREE '!O90</f>
        <v>0</v>
      </c>
      <c r="O81" s="183">
        <f>+'RREE '!P90</f>
        <v>0</v>
      </c>
      <c r="P81" s="183">
        <f>+'RREE '!Q90</f>
        <v>0</v>
      </c>
      <c r="Q81" s="183">
        <f>+'RREE '!R90</f>
        <v>0</v>
      </c>
      <c r="R81" s="183">
        <f>+'RREE '!S90</f>
        <v>0</v>
      </c>
      <c r="S81" s="183">
        <f>+'RREE '!T90</f>
        <v>0</v>
      </c>
      <c r="T81" s="183">
        <f>+'RREE '!U90</f>
        <v>0</v>
      </c>
      <c r="U81" s="183">
        <f>+-'RREE '!V90</f>
        <v>0</v>
      </c>
      <c r="V81" s="183">
        <f>+'RREE '!W90</f>
        <v>0</v>
      </c>
      <c r="W81" s="183">
        <f>+'RREE '!X90</f>
        <v>0</v>
      </c>
      <c r="X81" s="183">
        <f>+'RREE '!Y90</f>
        <v>0</v>
      </c>
      <c r="Y81" s="183">
        <f>+'RREE '!Z90</f>
        <v>0</v>
      </c>
      <c r="Z81" s="183">
        <f>+'RREE '!AA90</f>
        <v>0</v>
      </c>
      <c r="AA81" s="183">
        <f>+'RREE '!AB90</f>
        <v>0</v>
      </c>
      <c r="AB81" s="183">
        <f>+'RREE '!AC90</f>
        <v>0</v>
      </c>
      <c r="AC81" s="183">
        <f>+'RREE '!AD90</f>
        <v>0</v>
      </c>
      <c r="AD81" s="183">
        <f>+'RREE '!AE90</f>
        <v>0</v>
      </c>
      <c r="AE81" s="183">
        <f>+'RREE '!AF90</f>
        <v>0</v>
      </c>
      <c r="AF81" s="98"/>
      <c r="AG81" s="98"/>
      <c r="AH81" s="93"/>
      <c r="AI81" s="6"/>
      <c r="AJ81" s="6"/>
    </row>
    <row r="82" spans="1:36" hidden="1">
      <c r="A82" s="6"/>
      <c r="B82" s="180">
        <f>+'RREE '!C91</f>
        <v>44530</v>
      </c>
      <c r="C82" s="180" t="str">
        <f>+'RREE '!D91</f>
        <v>s/a 3</v>
      </c>
      <c r="D82" s="98"/>
      <c r="E82" s="98"/>
      <c r="F82" s="99">
        <f>+'RREE '!I91+'RREE '!J91</f>
        <v>0</v>
      </c>
      <c r="G82" s="93"/>
      <c r="H82" s="98"/>
      <c r="I82" s="98"/>
      <c r="J82" s="183">
        <f>+'RREE '!K91</f>
        <v>0</v>
      </c>
      <c r="K82" s="183">
        <f>+'RREE '!L91</f>
        <v>0</v>
      </c>
      <c r="L82" s="183">
        <f>+'RREE '!M91</f>
        <v>0</v>
      </c>
      <c r="M82" s="183">
        <f>+'RREE '!N91</f>
        <v>0</v>
      </c>
      <c r="N82" s="183">
        <f>+'RREE '!O91</f>
        <v>0</v>
      </c>
      <c r="O82" s="183">
        <f>+'RREE '!P91</f>
        <v>0</v>
      </c>
      <c r="P82" s="183">
        <f>+'RREE '!Q91</f>
        <v>0</v>
      </c>
      <c r="Q82" s="183">
        <f>+'RREE '!R91</f>
        <v>0</v>
      </c>
      <c r="R82" s="183">
        <f>+'RREE '!S91</f>
        <v>0</v>
      </c>
      <c r="S82" s="183">
        <f>+'RREE '!T91</f>
        <v>0</v>
      </c>
      <c r="T82" s="183">
        <f>+'RREE '!U91</f>
        <v>0</v>
      </c>
      <c r="U82" s="183">
        <f>+'RREE '!V91</f>
        <v>0</v>
      </c>
      <c r="V82" s="183">
        <f>+'RREE '!W91</f>
        <v>0</v>
      </c>
      <c r="W82" s="183">
        <f>+'RREE '!X91</f>
        <v>0</v>
      </c>
      <c r="X82" s="183">
        <f>+'RREE '!Y91</f>
        <v>0</v>
      </c>
      <c r="Y82" s="183">
        <f>+'RREE '!Z91</f>
        <v>0</v>
      </c>
      <c r="Z82" s="183">
        <f>+'RREE '!AA91</f>
        <v>0</v>
      </c>
      <c r="AA82" s="183">
        <f>+'RREE '!AB91</f>
        <v>0</v>
      </c>
      <c r="AB82" s="183">
        <f>+'RREE '!AC91</f>
        <v>0</v>
      </c>
      <c r="AC82" s="183">
        <f>+'RREE '!AD91</f>
        <v>0</v>
      </c>
      <c r="AD82" s="183">
        <f>+'RREE '!AE91</f>
        <v>0</v>
      </c>
      <c r="AE82" s="183">
        <f>+'RREE '!AF91</f>
        <v>0</v>
      </c>
      <c r="AF82" s="98"/>
      <c r="AG82" s="98"/>
      <c r="AH82" s="93"/>
      <c r="AI82" s="6"/>
      <c r="AJ82" s="6"/>
    </row>
    <row r="83" spans="1:36" hidden="1">
      <c r="A83" s="6"/>
      <c r="B83" s="180">
        <f>+'RREE '!C92</f>
        <v>44530</v>
      </c>
      <c r="C83" s="180" t="str">
        <f>+'RREE '!D92</f>
        <v>s/a 4</v>
      </c>
      <c r="D83" s="98"/>
      <c r="E83" s="98"/>
      <c r="F83" s="99">
        <f>+'RREE '!I92+'RREE '!J92</f>
        <v>0</v>
      </c>
      <c r="G83" s="93"/>
      <c r="H83" s="98"/>
      <c r="I83" s="98"/>
      <c r="J83" s="183">
        <f>+'RREE '!K92</f>
        <v>0</v>
      </c>
      <c r="K83" s="183">
        <f>+'RREE '!L92</f>
        <v>0</v>
      </c>
      <c r="L83" s="183">
        <f>+'RREE '!M92</f>
        <v>0</v>
      </c>
      <c r="M83" s="183">
        <f>+'RREE '!N92</f>
        <v>0</v>
      </c>
      <c r="N83" s="183">
        <f>+'RREE '!O92</f>
        <v>0</v>
      </c>
      <c r="O83" s="183">
        <f>+'RREE '!P92</f>
        <v>0</v>
      </c>
      <c r="P83" s="183">
        <f>+'RREE '!Q92</f>
        <v>0</v>
      </c>
      <c r="Q83" s="183">
        <f>+'RREE '!R92</f>
        <v>0</v>
      </c>
      <c r="R83" s="183">
        <f>+'RREE '!S92</f>
        <v>0</v>
      </c>
      <c r="S83" s="183">
        <f>+'RREE '!T92</f>
        <v>0</v>
      </c>
      <c r="T83" s="183">
        <f>+'RREE '!U92</f>
        <v>0</v>
      </c>
      <c r="U83" s="183">
        <f>+'RREE '!V92</f>
        <v>0</v>
      </c>
      <c r="V83" s="183">
        <f>+'RREE '!W92</f>
        <v>0</v>
      </c>
      <c r="W83" s="183">
        <f>+'RREE '!X92</f>
        <v>0</v>
      </c>
      <c r="X83" s="183">
        <f>+'RREE '!Y92</f>
        <v>0</v>
      </c>
      <c r="Y83" s="183">
        <f>+'RREE '!Z92</f>
        <v>0</v>
      </c>
      <c r="Z83" s="183">
        <f>+'RREE '!AA92</f>
        <v>0</v>
      </c>
      <c r="AA83" s="183">
        <f>+'RREE '!AB92</f>
        <v>0</v>
      </c>
      <c r="AB83" s="183">
        <f>+'RREE '!AC92</f>
        <v>0</v>
      </c>
      <c r="AC83" s="183">
        <f>+'RREE '!AD92</f>
        <v>0</v>
      </c>
      <c r="AD83" s="183">
        <f>+'RREE '!AE92</f>
        <v>0</v>
      </c>
      <c r="AE83" s="183">
        <f>+'RREE '!AF92</f>
        <v>0</v>
      </c>
      <c r="AF83" s="98"/>
      <c r="AG83" s="98"/>
      <c r="AH83" s="93"/>
      <c r="AI83" s="6"/>
      <c r="AJ83" s="6"/>
    </row>
    <row r="84" spans="1:36" hidden="1">
      <c r="A84" s="6"/>
      <c r="B84" s="180">
        <f>+'RREE '!C93</f>
        <v>44530</v>
      </c>
      <c r="C84" s="180" t="str">
        <f>+'RREE '!D93</f>
        <v>s/a 5</v>
      </c>
      <c r="D84" s="98"/>
      <c r="E84" s="98"/>
      <c r="F84" s="99">
        <f>+'RREE '!I93+'RREE '!J93</f>
        <v>0</v>
      </c>
      <c r="G84" s="93"/>
      <c r="H84" s="98"/>
      <c r="I84" s="98"/>
      <c r="J84" s="183">
        <f>+'RREE '!K93</f>
        <v>0</v>
      </c>
      <c r="K84" s="183">
        <f>+'RREE '!L93</f>
        <v>0</v>
      </c>
      <c r="L84" s="183">
        <f>+'RREE '!M93</f>
        <v>0</v>
      </c>
      <c r="M84" s="183">
        <f>+'RREE '!N93</f>
        <v>0</v>
      </c>
      <c r="N84" s="183">
        <f>+'RREE '!O93</f>
        <v>0</v>
      </c>
      <c r="O84" s="183">
        <f>+'RREE '!P93</f>
        <v>0</v>
      </c>
      <c r="P84" s="183">
        <f>+'RREE '!Q93</f>
        <v>0</v>
      </c>
      <c r="Q84" s="183">
        <f>+'RREE '!R93</f>
        <v>0</v>
      </c>
      <c r="R84" s="183">
        <f>+'RREE '!S93</f>
        <v>0</v>
      </c>
      <c r="S84" s="183">
        <f>+'RREE '!T93</f>
        <v>0</v>
      </c>
      <c r="T84" s="183">
        <f>+'RREE '!U93</f>
        <v>0</v>
      </c>
      <c r="U84" s="183">
        <f>+'RREE '!V93</f>
        <v>0</v>
      </c>
      <c r="V84" s="183">
        <f>+'RREE '!W93</f>
        <v>0</v>
      </c>
      <c r="W84" s="183">
        <f>+'RREE '!X93</f>
        <v>0</v>
      </c>
      <c r="X84" s="183">
        <f>+'RREE '!Y93</f>
        <v>0</v>
      </c>
      <c r="Y84" s="183">
        <f>+'RREE '!Z93</f>
        <v>0</v>
      </c>
      <c r="Z84" s="183">
        <f>+'RREE '!AA93</f>
        <v>0</v>
      </c>
      <c r="AA84" s="183">
        <f>+'RREE '!AB93</f>
        <v>0</v>
      </c>
      <c r="AB84" s="183">
        <f>+'RREE '!AC93</f>
        <v>0</v>
      </c>
      <c r="AC84" s="183">
        <f>+'RREE '!AD93</f>
        <v>0</v>
      </c>
      <c r="AD84" s="183">
        <f>+'RREE '!AE93</f>
        <v>0</v>
      </c>
      <c r="AE84" s="183">
        <f>+'RREE '!AF93</f>
        <v>0</v>
      </c>
      <c r="AF84" s="98"/>
      <c r="AG84" s="98"/>
      <c r="AH84" s="93"/>
      <c r="AI84" s="6"/>
      <c r="AJ84" s="6"/>
    </row>
    <row r="85" spans="1:36" hidden="1">
      <c r="A85" s="6"/>
      <c r="B85" s="180">
        <f>+'RREE '!C94</f>
        <v>44530</v>
      </c>
      <c r="C85" s="180" t="str">
        <f>+'RREE '!D94</f>
        <v>s/a 6</v>
      </c>
      <c r="D85" s="98"/>
      <c r="E85" s="98"/>
      <c r="F85" s="99">
        <f>+'RREE '!I94+'RREE '!J94</f>
        <v>0</v>
      </c>
      <c r="G85" s="93"/>
      <c r="H85" s="98"/>
      <c r="I85" s="98"/>
      <c r="J85" s="183">
        <f>+'RREE '!K94</f>
        <v>0</v>
      </c>
      <c r="K85" s="183">
        <f>+'RREE '!L94</f>
        <v>0</v>
      </c>
      <c r="L85" s="183">
        <f>+'RREE '!M94</f>
        <v>0</v>
      </c>
      <c r="M85" s="183">
        <f>+'RREE '!N94</f>
        <v>0</v>
      </c>
      <c r="N85" s="183">
        <f>+'RREE '!O94</f>
        <v>0</v>
      </c>
      <c r="O85" s="183">
        <f>+'RREE '!P94</f>
        <v>0</v>
      </c>
      <c r="P85" s="183">
        <f>+'RREE '!Q94</f>
        <v>0</v>
      </c>
      <c r="Q85" s="183">
        <f>+'RREE '!R94</f>
        <v>0</v>
      </c>
      <c r="R85" s="183">
        <f>+'RREE '!S94</f>
        <v>0</v>
      </c>
      <c r="S85" s="183">
        <f>+'RREE '!T94</f>
        <v>0</v>
      </c>
      <c r="T85" s="183">
        <f>+'RREE '!U94</f>
        <v>0</v>
      </c>
      <c r="U85" s="183">
        <f>+'RREE '!V94</f>
        <v>0</v>
      </c>
      <c r="V85" s="183">
        <f>+'RREE '!W94</f>
        <v>0</v>
      </c>
      <c r="W85" s="183">
        <f>+'RREE '!X94</f>
        <v>0</v>
      </c>
      <c r="X85" s="183">
        <f>+'RREE '!Y94</f>
        <v>0</v>
      </c>
      <c r="Y85" s="183">
        <f>+'RREE '!Z94</f>
        <v>0</v>
      </c>
      <c r="Z85" s="183">
        <f>+'RREE '!AA94</f>
        <v>0</v>
      </c>
      <c r="AA85" s="183">
        <f>+'RREE '!AB94</f>
        <v>0</v>
      </c>
      <c r="AB85" s="183">
        <f>+'RREE '!AC94</f>
        <v>0</v>
      </c>
      <c r="AC85" s="183">
        <f>+'RREE '!AD94</f>
        <v>0</v>
      </c>
      <c r="AD85" s="183">
        <f>+'RREE '!AE94</f>
        <v>0</v>
      </c>
      <c r="AE85" s="183">
        <f>+'RREE '!AF94</f>
        <v>0</v>
      </c>
      <c r="AF85" s="98"/>
      <c r="AG85" s="98"/>
      <c r="AH85" s="93"/>
      <c r="AI85" s="6"/>
      <c r="AJ85" s="6"/>
    </row>
    <row r="86" spans="1:36">
      <c r="A86" s="6"/>
      <c r="B86" s="180">
        <f>+'RREE '!C95</f>
        <v>44560</v>
      </c>
      <c r="C86" s="180" t="str">
        <f>+'RREE '!D95</f>
        <v>s/a COO</v>
      </c>
      <c r="D86" s="98"/>
      <c r="E86" s="98"/>
      <c r="F86" s="99">
        <f>-(+'RREE '!I95+'RREE '!J95)</f>
        <v>0</v>
      </c>
      <c r="G86" s="93"/>
      <c r="H86" s="98"/>
      <c r="I86" s="98"/>
      <c r="J86" s="183">
        <f>+'RREE '!K95</f>
        <v>0</v>
      </c>
      <c r="K86" s="183">
        <f>+'RREE '!L95</f>
        <v>0</v>
      </c>
      <c r="L86" s="183">
        <f>+'RREE '!M95</f>
        <v>0</v>
      </c>
      <c r="M86" s="183">
        <f>+'RREE '!N95</f>
        <v>0</v>
      </c>
      <c r="N86" s="183">
        <f>+'RREE '!O95</f>
        <v>0</v>
      </c>
      <c r="O86" s="183">
        <f>+'RREE '!P95</f>
        <v>0</v>
      </c>
      <c r="P86" s="183">
        <f>+'RREE '!Q95</f>
        <v>0</v>
      </c>
      <c r="Q86" s="183">
        <f>+'RREE '!R95</f>
        <v>0</v>
      </c>
      <c r="R86" s="183">
        <f>+'RREE '!S95</f>
        <v>0</v>
      </c>
      <c r="S86" s="183">
        <f>+'RREE '!T95</f>
        <v>0</v>
      </c>
      <c r="T86" s="183">
        <f>+'RREE '!U95</f>
        <v>0</v>
      </c>
      <c r="U86" s="183">
        <f>-'RREE '!V95</f>
        <v>0</v>
      </c>
      <c r="V86" s="183">
        <f>+'RREE '!W95</f>
        <v>0</v>
      </c>
      <c r="W86" s="183">
        <f>+'RREE '!X95</f>
        <v>0</v>
      </c>
      <c r="X86" s="183">
        <f>+'RREE '!Y95</f>
        <v>0</v>
      </c>
      <c r="Y86" s="183">
        <f>+'RREE '!Z95</f>
        <v>0</v>
      </c>
      <c r="Z86" s="183">
        <f>+'RREE '!AA95</f>
        <v>0</v>
      </c>
      <c r="AA86" s="183">
        <f>+'RREE '!AB95</f>
        <v>0</v>
      </c>
      <c r="AB86" s="183">
        <f>+'RREE '!AC95</f>
        <v>0</v>
      </c>
      <c r="AC86" s="183">
        <f>+'RREE '!AD95</f>
        <v>0</v>
      </c>
      <c r="AD86" s="183">
        <f>+'RREE '!AE95</f>
        <v>0</v>
      </c>
      <c r="AE86" s="183">
        <f>+'RREE '!AF95</f>
        <v>0</v>
      </c>
      <c r="AF86" s="98"/>
      <c r="AG86" s="98"/>
      <c r="AH86" s="93"/>
      <c r="AI86" s="6"/>
      <c r="AJ86" s="6"/>
    </row>
    <row r="87" spans="1:36">
      <c r="A87" s="6"/>
      <c r="B87" s="180">
        <f>+'RREE '!C96</f>
        <v>44560</v>
      </c>
      <c r="C87" s="180" t="str">
        <f>+'RREE '!D96</f>
        <v>s/a APD</v>
      </c>
      <c r="D87" s="98"/>
      <c r="E87" s="98"/>
      <c r="F87" s="99">
        <f>-(+'RREE '!I96+'RREE '!J96)</f>
        <v>0</v>
      </c>
      <c r="G87" s="93"/>
      <c r="H87" s="98"/>
      <c r="I87" s="98"/>
      <c r="J87" s="183">
        <f>+'RREE '!K96</f>
        <v>0</v>
      </c>
      <c r="K87" s="183">
        <f>+'RREE '!L96</f>
        <v>0</v>
      </c>
      <c r="L87" s="183">
        <f>+'RREE '!M96</f>
        <v>0</v>
      </c>
      <c r="M87" s="183">
        <f>+'RREE '!N96</f>
        <v>0</v>
      </c>
      <c r="N87" s="183">
        <f>+'RREE '!O96</f>
        <v>0</v>
      </c>
      <c r="O87" s="183">
        <f>+'RREE '!P96</f>
        <v>0</v>
      </c>
      <c r="P87" s="183">
        <f>+'RREE '!Q96</f>
        <v>0</v>
      </c>
      <c r="Q87" s="183">
        <f>+'RREE '!R96</f>
        <v>0</v>
      </c>
      <c r="R87" s="183">
        <f>+'RREE '!S96</f>
        <v>0</v>
      </c>
      <c r="S87" s="183">
        <f>+'RREE '!T96</f>
        <v>0</v>
      </c>
      <c r="T87" s="183">
        <f>+'RREE '!U96</f>
        <v>0</v>
      </c>
      <c r="U87" s="183">
        <f>-'RREE '!V96</f>
        <v>0</v>
      </c>
      <c r="V87" s="183">
        <f>+'RREE '!W96</f>
        <v>0</v>
      </c>
      <c r="W87" s="183">
        <f>+'RREE '!X96</f>
        <v>0</v>
      </c>
      <c r="X87" s="183">
        <f>+'RREE '!Y96</f>
        <v>0</v>
      </c>
      <c r="Y87" s="183">
        <f>+'RREE '!Z96</f>
        <v>0</v>
      </c>
      <c r="Z87" s="183">
        <f>+'RREE '!AA96</f>
        <v>0</v>
      </c>
      <c r="AA87" s="183">
        <f>+'RREE '!AB96</f>
        <v>0</v>
      </c>
      <c r="AB87" s="183">
        <f>+'RREE '!AC96</f>
        <v>0</v>
      </c>
      <c r="AC87" s="183">
        <f>+'RREE '!AD96</f>
        <v>0</v>
      </c>
      <c r="AD87" s="183">
        <f>+'RREE '!AE96</f>
        <v>0</v>
      </c>
      <c r="AE87" s="183">
        <f>+'RREE '!AF96</f>
        <v>0</v>
      </c>
      <c r="AF87" s="98"/>
      <c r="AG87" s="98"/>
      <c r="AH87" s="93"/>
      <c r="AI87" s="6"/>
      <c r="AJ87" s="6"/>
    </row>
    <row r="88" spans="1:36" hidden="1">
      <c r="A88" s="6"/>
      <c r="B88" s="180">
        <f>+'RREE '!C97</f>
        <v>44560</v>
      </c>
      <c r="C88" s="180" t="str">
        <f>+'RREE '!D97</f>
        <v>s/a 3</v>
      </c>
      <c r="D88" s="98"/>
      <c r="E88" s="98"/>
      <c r="F88" s="99">
        <f>+'RREE '!I97+'RREE '!J97</f>
        <v>0</v>
      </c>
      <c r="G88" s="93"/>
      <c r="H88" s="98"/>
      <c r="I88" s="98"/>
      <c r="J88" s="183">
        <f>+'RREE '!K97</f>
        <v>0</v>
      </c>
      <c r="K88" s="183">
        <f>+'RREE '!L97</f>
        <v>0</v>
      </c>
      <c r="L88" s="183">
        <f>+'RREE '!M97</f>
        <v>0</v>
      </c>
      <c r="M88" s="183">
        <f>+'RREE '!N97</f>
        <v>0</v>
      </c>
      <c r="N88" s="183">
        <f>+'RREE '!O97</f>
        <v>0</v>
      </c>
      <c r="O88" s="183">
        <f>+'RREE '!P97</f>
        <v>0</v>
      </c>
      <c r="P88" s="183">
        <f>+'RREE '!Q97</f>
        <v>0</v>
      </c>
      <c r="Q88" s="183">
        <f>+'RREE '!R97</f>
        <v>0</v>
      </c>
      <c r="R88" s="183">
        <f>+'RREE '!S97</f>
        <v>0</v>
      </c>
      <c r="S88" s="183">
        <f>+'RREE '!T97</f>
        <v>0</v>
      </c>
      <c r="T88" s="183">
        <f>+'RREE '!U97</f>
        <v>0</v>
      </c>
      <c r="U88" s="183">
        <f>+'RREE '!V97</f>
        <v>0</v>
      </c>
      <c r="V88" s="183">
        <f>+'RREE '!W97</f>
        <v>0</v>
      </c>
      <c r="W88" s="183">
        <f>+'RREE '!X97</f>
        <v>0</v>
      </c>
      <c r="X88" s="183">
        <f>+'RREE '!Y97</f>
        <v>0</v>
      </c>
      <c r="Y88" s="183">
        <f>+'RREE '!Z97</f>
        <v>0</v>
      </c>
      <c r="Z88" s="183">
        <f>+'RREE '!AA97</f>
        <v>0</v>
      </c>
      <c r="AA88" s="183">
        <f>+'RREE '!AB97</f>
        <v>0</v>
      </c>
      <c r="AB88" s="183">
        <f>+'RREE '!AC97</f>
        <v>0</v>
      </c>
      <c r="AC88" s="183">
        <f>+'RREE '!AD97</f>
        <v>0</v>
      </c>
      <c r="AD88" s="183">
        <f>+'RREE '!AE97</f>
        <v>0</v>
      </c>
      <c r="AE88" s="183">
        <f>+'RREE '!AF97</f>
        <v>0</v>
      </c>
      <c r="AF88" s="98"/>
      <c r="AG88" s="98"/>
      <c r="AH88" s="93"/>
      <c r="AI88" s="6"/>
      <c r="AJ88" s="6"/>
    </row>
    <row r="89" spans="1:36" hidden="1">
      <c r="A89" s="6"/>
      <c r="B89" s="180">
        <f>+'RREE '!C98</f>
        <v>44560</v>
      </c>
      <c r="C89" s="180" t="str">
        <f>+'RREE '!D98</f>
        <v>s/a 4</v>
      </c>
      <c r="D89" s="98"/>
      <c r="E89" s="98"/>
      <c r="F89" s="99">
        <f>+'RREE '!I98+'RREE '!J98</f>
        <v>0</v>
      </c>
      <c r="G89" s="93"/>
      <c r="H89" s="98"/>
      <c r="I89" s="98"/>
      <c r="J89" s="183">
        <f>+'RREE '!K98</f>
        <v>0</v>
      </c>
      <c r="K89" s="183">
        <f>+'RREE '!L98</f>
        <v>0</v>
      </c>
      <c r="L89" s="183">
        <f>+'RREE '!M98</f>
        <v>0</v>
      </c>
      <c r="M89" s="183">
        <f>+'RREE '!N98</f>
        <v>0</v>
      </c>
      <c r="N89" s="183">
        <f>+'RREE '!O98</f>
        <v>0</v>
      </c>
      <c r="O89" s="183">
        <f>+'RREE '!P98</f>
        <v>0</v>
      </c>
      <c r="P89" s="183">
        <f>+'RREE '!Q98</f>
        <v>0</v>
      </c>
      <c r="Q89" s="183">
        <f>+'RREE '!R98</f>
        <v>0</v>
      </c>
      <c r="R89" s="183">
        <f>+'RREE '!S98</f>
        <v>0</v>
      </c>
      <c r="S89" s="183">
        <f>+'RREE '!T98</f>
        <v>0</v>
      </c>
      <c r="T89" s="183">
        <f>+'RREE '!U98</f>
        <v>0</v>
      </c>
      <c r="U89" s="183">
        <f>+'RREE '!V98</f>
        <v>0</v>
      </c>
      <c r="V89" s="183">
        <f>+'RREE '!W98</f>
        <v>0</v>
      </c>
      <c r="W89" s="183">
        <f>+'RREE '!X98</f>
        <v>0</v>
      </c>
      <c r="X89" s="183">
        <f>+'RREE '!Y98</f>
        <v>0</v>
      </c>
      <c r="Y89" s="183">
        <f>+'RREE '!Z98</f>
        <v>0</v>
      </c>
      <c r="Z89" s="183">
        <f>+'RREE '!AA98</f>
        <v>0</v>
      </c>
      <c r="AA89" s="183">
        <f>+'RREE '!AB98</f>
        <v>0</v>
      </c>
      <c r="AB89" s="183">
        <f>+'RREE '!AC98</f>
        <v>0</v>
      </c>
      <c r="AC89" s="183">
        <f>+'RREE '!AD98</f>
        <v>0</v>
      </c>
      <c r="AD89" s="183">
        <f>+'RREE '!AE98</f>
        <v>0</v>
      </c>
      <c r="AE89" s="183">
        <f>+'RREE '!AF98</f>
        <v>0</v>
      </c>
      <c r="AF89" s="98"/>
      <c r="AG89" s="98"/>
      <c r="AH89" s="93"/>
      <c r="AI89" s="6"/>
      <c r="AJ89" s="6"/>
    </row>
    <row r="90" spans="1:36" hidden="1">
      <c r="A90" s="6"/>
      <c r="B90" s="180">
        <f>+'RREE '!C99</f>
        <v>44560</v>
      </c>
      <c r="C90" s="180" t="str">
        <f>+'RREE '!D99</f>
        <v>s/a 5</v>
      </c>
      <c r="D90" s="98"/>
      <c r="E90" s="98"/>
      <c r="F90" s="99">
        <f>+'RREE '!I99+'RREE '!J99</f>
        <v>0</v>
      </c>
      <c r="G90" s="93"/>
      <c r="H90" s="98"/>
      <c r="I90" s="98"/>
      <c r="J90" s="183">
        <f>+'RREE '!K99</f>
        <v>0</v>
      </c>
      <c r="K90" s="183">
        <f>+'RREE '!L99</f>
        <v>0</v>
      </c>
      <c r="L90" s="183">
        <f>+'RREE '!M99</f>
        <v>0</v>
      </c>
      <c r="M90" s="183">
        <f>+'RREE '!N99</f>
        <v>0</v>
      </c>
      <c r="N90" s="183">
        <f>+'RREE '!O99</f>
        <v>0</v>
      </c>
      <c r="O90" s="183">
        <f>+'RREE '!P99</f>
        <v>0</v>
      </c>
      <c r="P90" s="183">
        <f>+'RREE '!Q99</f>
        <v>0</v>
      </c>
      <c r="Q90" s="183">
        <f>+'RREE '!R99</f>
        <v>0</v>
      </c>
      <c r="R90" s="183">
        <f>+'RREE '!S99</f>
        <v>0</v>
      </c>
      <c r="S90" s="183">
        <f>+'RREE '!T99</f>
        <v>0</v>
      </c>
      <c r="T90" s="183">
        <f>+'RREE '!U99</f>
        <v>0</v>
      </c>
      <c r="U90" s="183">
        <f>+'RREE '!V99</f>
        <v>0</v>
      </c>
      <c r="V90" s="183">
        <f>+'RREE '!W99</f>
        <v>0</v>
      </c>
      <c r="W90" s="183">
        <f>+'RREE '!X99</f>
        <v>0</v>
      </c>
      <c r="X90" s="183">
        <f>+'RREE '!Y99</f>
        <v>0</v>
      </c>
      <c r="Y90" s="183">
        <f>+'RREE '!Z99</f>
        <v>0</v>
      </c>
      <c r="Z90" s="183">
        <f>+'RREE '!AA99</f>
        <v>0</v>
      </c>
      <c r="AA90" s="183">
        <f>+'RREE '!AB99</f>
        <v>0</v>
      </c>
      <c r="AB90" s="183">
        <f>+'RREE '!AC99</f>
        <v>0</v>
      </c>
      <c r="AC90" s="183">
        <f>+'RREE '!AD99</f>
        <v>0</v>
      </c>
      <c r="AD90" s="183">
        <f>+'RREE '!AE99</f>
        <v>0</v>
      </c>
      <c r="AE90" s="183">
        <f>+'RREE '!AF99</f>
        <v>0</v>
      </c>
      <c r="AF90" s="98"/>
      <c r="AG90" s="98"/>
      <c r="AH90" s="93"/>
      <c r="AI90" s="6"/>
      <c r="AJ90" s="6"/>
    </row>
    <row r="91" spans="1:36" hidden="1">
      <c r="A91" s="6"/>
      <c r="B91" s="180">
        <f>+'RREE '!C100</f>
        <v>44560</v>
      </c>
      <c r="C91" s="180" t="str">
        <f>+'RREE '!D100</f>
        <v xml:space="preserve">s/a </v>
      </c>
      <c r="D91" s="98"/>
      <c r="E91" s="98"/>
      <c r="F91" s="99">
        <f>+'RREE '!I100+'RREE '!J100</f>
        <v>0</v>
      </c>
      <c r="G91" s="93"/>
      <c r="H91" s="98"/>
      <c r="I91" s="98"/>
      <c r="J91" s="183">
        <f>+'RREE '!K100</f>
        <v>0</v>
      </c>
      <c r="K91" s="183">
        <f>+'RREE '!L100</f>
        <v>0</v>
      </c>
      <c r="L91" s="183">
        <f>+'RREE '!M100</f>
        <v>0</v>
      </c>
      <c r="M91" s="183">
        <f>+'RREE '!N100</f>
        <v>0</v>
      </c>
      <c r="N91" s="183">
        <f>+'RREE '!O100</f>
        <v>0</v>
      </c>
      <c r="O91" s="183">
        <f>+'RREE '!P100</f>
        <v>0</v>
      </c>
      <c r="P91" s="183">
        <f>+'RREE '!Q100</f>
        <v>0</v>
      </c>
      <c r="Q91" s="183">
        <f>+'RREE '!R100</f>
        <v>0</v>
      </c>
      <c r="R91" s="183">
        <f>+'RREE '!S100</f>
        <v>0</v>
      </c>
      <c r="S91" s="183">
        <f>+'RREE '!T100</f>
        <v>0</v>
      </c>
      <c r="T91" s="183">
        <f>+'RREE '!U100</f>
        <v>0</v>
      </c>
      <c r="U91" s="183">
        <f>+'RREE '!V100</f>
        <v>0</v>
      </c>
      <c r="V91" s="183">
        <f>+'RREE '!W100</f>
        <v>0</v>
      </c>
      <c r="W91" s="183">
        <f>+'RREE '!X100</f>
        <v>0</v>
      </c>
      <c r="X91" s="183">
        <f>+'RREE '!Y100</f>
        <v>0</v>
      </c>
      <c r="Y91" s="183">
        <f>+'RREE '!Z100</f>
        <v>0</v>
      </c>
      <c r="Z91" s="183">
        <f>+'RREE '!AA100</f>
        <v>0</v>
      </c>
      <c r="AA91" s="183">
        <f>+'RREE '!AB100</f>
        <v>0</v>
      </c>
      <c r="AB91" s="183">
        <f>+'RREE '!AC100</f>
        <v>0</v>
      </c>
      <c r="AC91" s="183">
        <f>+'RREE '!AD100</f>
        <v>0</v>
      </c>
      <c r="AD91" s="183">
        <f>+'RREE '!AE100</f>
        <v>0</v>
      </c>
      <c r="AE91" s="183">
        <f>+'RREE '!AF100</f>
        <v>0</v>
      </c>
      <c r="AF91" s="98"/>
      <c r="AG91" s="98"/>
      <c r="AH91" s="93"/>
      <c r="AI91" s="6"/>
      <c r="AJ91" s="6"/>
    </row>
    <row r="92" spans="1:36">
      <c r="A92" s="6"/>
      <c r="B92" s="180"/>
      <c r="C92" s="101"/>
      <c r="D92" s="78"/>
      <c r="E92" s="99">
        <f t="shared" ref="E92:AG92" si="0">SUM(E20:E91)</f>
        <v>0</v>
      </c>
      <c r="F92" s="99">
        <f t="shared" si="0"/>
        <v>7000000</v>
      </c>
      <c r="G92" s="100">
        <f t="shared" si="0"/>
        <v>0</v>
      </c>
      <c r="H92" s="100">
        <f t="shared" si="0"/>
        <v>0</v>
      </c>
      <c r="I92" s="100">
        <f t="shared" si="0"/>
        <v>0</v>
      </c>
      <c r="J92" s="100">
        <f t="shared" si="0"/>
        <v>0</v>
      </c>
      <c r="K92" s="100">
        <f t="shared" si="0"/>
        <v>0</v>
      </c>
      <c r="L92" s="100">
        <f t="shared" si="0"/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777777</v>
      </c>
      <c r="V92" s="100">
        <f t="shared" si="0"/>
        <v>0</v>
      </c>
      <c r="W92" s="99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/>
      <c r="AI92" s="6"/>
      <c r="AJ92" s="6"/>
    </row>
    <row r="93" spans="1:36">
      <c r="A93" s="6"/>
      <c r="B93" s="75"/>
      <c r="C93" s="76"/>
      <c r="D93" s="75"/>
      <c r="E93" s="75"/>
      <c r="F93" s="75"/>
      <c r="G93" s="75"/>
      <c r="H93" s="7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>
      <c r="A94" s="6"/>
      <c r="B94" s="102" t="s">
        <v>220</v>
      </c>
      <c r="C94" s="103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6"/>
      <c r="Q94" s="102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ht="60">
      <c r="A95" s="6"/>
      <c r="B95" s="169" t="s">
        <v>221</v>
      </c>
      <c r="C95" s="104" t="s">
        <v>222</v>
      </c>
      <c r="D95" s="105"/>
      <c r="E95" s="75"/>
      <c r="F95" s="7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>
      <c r="A96" s="6"/>
      <c r="B96" s="106"/>
      <c r="C96" s="107"/>
      <c r="D96" s="76"/>
      <c r="E96" s="75"/>
      <c r="F96" s="7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>
      <c r="A97" s="6"/>
      <c r="B97" s="106"/>
      <c r="C97" s="107"/>
      <c r="D97" s="76"/>
      <c r="E97" s="75"/>
      <c r="F97" s="7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>
      <c r="A98" s="6"/>
      <c r="B98" s="106"/>
      <c r="C98" s="107"/>
      <c r="D98" s="76"/>
      <c r="E98" s="75"/>
      <c r="F98" s="7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>
      <c r="A99" s="6"/>
      <c r="B99" s="106"/>
      <c r="C99" s="107"/>
      <c r="D99" s="76"/>
      <c r="E99" s="75"/>
      <c r="F99" s="7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>
      <c r="A100" s="6"/>
      <c r="B100" s="108"/>
      <c r="C100" s="101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>
      <c r="A101" s="6"/>
      <c r="B101" s="6"/>
      <c r="C101" s="79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>
      <c r="A102" s="109"/>
      <c r="B102" s="777" t="s">
        <v>223</v>
      </c>
      <c r="C102" s="778"/>
      <c r="D102" s="778"/>
      <c r="E102" s="778"/>
      <c r="F102" s="778"/>
      <c r="G102" s="778"/>
      <c r="H102" s="778"/>
      <c r="I102" s="778"/>
      <c r="J102" s="778"/>
      <c r="K102" s="778"/>
      <c r="L102" s="778"/>
      <c r="M102" s="778"/>
      <c r="N102" s="778"/>
      <c r="O102" s="778"/>
      <c r="P102" s="778"/>
      <c r="Q102" s="778"/>
      <c r="R102" s="778"/>
      <c r="S102" s="778"/>
      <c r="T102" s="778"/>
      <c r="U102" s="778"/>
      <c r="V102" s="778"/>
      <c r="W102" s="778"/>
      <c r="X102" s="778"/>
      <c r="Y102" s="778"/>
      <c r="Z102" s="778"/>
      <c r="AA102" s="778"/>
      <c r="AB102" s="778"/>
      <c r="AC102" s="778"/>
      <c r="AD102" s="778"/>
      <c r="AE102" s="778"/>
      <c r="AF102" s="779"/>
      <c r="AG102" s="6"/>
      <c r="AH102" s="6"/>
      <c r="AI102" s="6"/>
      <c r="AJ102" s="6"/>
    </row>
    <row r="103" spans="1:36" ht="15" customHeight="1">
      <c r="A103" s="109"/>
      <c r="B103" s="752" t="s">
        <v>166</v>
      </c>
      <c r="C103" s="764" t="s">
        <v>167</v>
      </c>
      <c r="D103" s="765"/>
      <c r="E103" s="765"/>
      <c r="F103" s="765"/>
      <c r="G103" s="765"/>
      <c r="H103" s="765"/>
      <c r="I103" s="765"/>
      <c r="J103" s="765"/>
      <c r="K103" s="765"/>
      <c r="L103" s="765"/>
      <c r="M103" s="765"/>
      <c r="N103" s="765"/>
      <c r="O103" s="766"/>
      <c r="P103" s="735" t="s">
        <v>168</v>
      </c>
      <c r="Q103" s="736"/>
      <c r="R103" s="736"/>
      <c r="S103" s="736"/>
      <c r="T103" s="736"/>
      <c r="U103" s="736"/>
      <c r="V103" s="736"/>
      <c r="W103" s="736"/>
      <c r="X103" s="736"/>
      <c r="Y103" s="736"/>
      <c r="Z103" s="736"/>
      <c r="AA103" s="736"/>
      <c r="AB103" s="736"/>
      <c r="AC103" s="736"/>
      <c r="AD103" s="737"/>
      <c r="AE103" s="746" t="s">
        <v>169</v>
      </c>
      <c r="AF103" s="746" t="s">
        <v>224</v>
      </c>
      <c r="AG103" s="6"/>
      <c r="AH103" s="6"/>
      <c r="AI103" s="6"/>
      <c r="AJ103" s="6"/>
    </row>
    <row r="104" spans="1:36" ht="45" customHeight="1">
      <c r="A104" s="109"/>
      <c r="B104" s="755"/>
      <c r="C104" s="118" t="s">
        <v>171</v>
      </c>
      <c r="D104" s="119"/>
      <c r="E104" s="119"/>
      <c r="F104" s="119"/>
      <c r="G104" s="120"/>
      <c r="H104" s="98" t="s">
        <v>172</v>
      </c>
      <c r="I104" s="98"/>
      <c r="J104" s="98"/>
      <c r="K104" s="98"/>
      <c r="L104" s="98"/>
      <c r="M104" s="98"/>
      <c r="N104" s="98"/>
      <c r="O104" s="98"/>
      <c r="P104" s="769" t="s">
        <v>173</v>
      </c>
      <c r="Q104" s="770"/>
      <c r="R104" s="770"/>
      <c r="S104" s="770"/>
      <c r="T104" s="770"/>
      <c r="U104" s="770"/>
      <c r="V104" s="770"/>
      <c r="W104" s="770"/>
      <c r="X104" s="771"/>
      <c r="Y104" s="772" t="s">
        <v>225</v>
      </c>
      <c r="Z104" s="773"/>
      <c r="AA104" s="773"/>
      <c r="AB104" s="773"/>
      <c r="AC104" s="774"/>
      <c r="AD104" s="746" t="s">
        <v>175</v>
      </c>
      <c r="AE104" s="730"/>
      <c r="AF104" s="730"/>
      <c r="AG104" s="6"/>
      <c r="AH104" s="6"/>
      <c r="AI104" s="6"/>
      <c r="AJ104" s="6"/>
    </row>
    <row r="105" spans="1:36" ht="15" customHeight="1">
      <c r="A105" s="109"/>
      <c r="B105" s="755"/>
      <c r="C105" s="121"/>
      <c r="D105" s="122"/>
      <c r="E105" s="122"/>
      <c r="F105" s="122"/>
      <c r="G105" s="97"/>
      <c r="H105" s="752" t="s">
        <v>113</v>
      </c>
      <c r="I105" s="753"/>
      <c r="J105" s="753"/>
      <c r="K105" s="753"/>
      <c r="L105" s="754"/>
      <c r="M105" s="752" t="s">
        <v>114</v>
      </c>
      <c r="N105" s="754"/>
      <c r="O105" s="746" t="s">
        <v>226</v>
      </c>
      <c r="P105" s="735" t="s">
        <v>176</v>
      </c>
      <c r="Q105" s="736"/>
      <c r="R105" s="736"/>
      <c r="S105" s="736"/>
      <c r="T105" s="736"/>
      <c r="U105" s="737"/>
      <c r="V105" s="780" t="s">
        <v>177</v>
      </c>
      <c r="W105" s="781"/>
      <c r="X105" s="782" t="s">
        <v>178</v>
      </c>
      <c r="Y105" s="764" t="s">
        <v>176</v>
      </c>
      <c r="Z105" s="766"/>
      <c r="AA105" s="764" t="s">
        <v>177</v>
      </c>
      <c r="AB105" s="766"/>
      <c r="AC105" s="746" t="s">
        <v>179</v>
      </c>
      <c r="AD105" s="730"/>
      <c r="AE105" s="730"/>
      <c r="AF105" s="730"/>
      <c r="AG105" s="6"/>
      <c r="AH105" s="6"/>
      <c r="AI105" s="6"/>
      <c r="AJ105" s="6"/>
    </row>
    <row r="106" spans="1:36" ht="15" customHeight="1">
      <c r="A106" s="109"/>
      <c r="B106" s="758"/>
      <c r="C106" s="123"/>
      <c r="D106" s="124"/>
      <c r="E106" s="124"/>
      <c r="F106" s="124"/>
      <c r="G106" s="125"/>
      <c r="H106" s="758"/>
      <c r="I106" s="759"/>
      <c r="J106" s="759"/>
      <c r="K106" s="759"/>
      <c r="L106" s="760"/>
      <c r="M106" s="758"/>
      <c r="N106" s="760"/>
      <c r="O106" s="730"/>
      <c r="P106" s="764" t="s">
        <v>180</v>
      </c>
      <c r="Q106" s="766"/>
      <c r="R106" s="764" t="s">
        <v>181</v>
      </c>
      <c r="S106" s="766"/>
      <c r="T106" s="735" t="s">
        <v>182</v>
      </c>
      <c r="U106" s="737"/>
      <c r="V106" s="735" t="s">
        <v>182</v>
      </c>
      <c r="W106" s="737"/>
      <c r="X106" s="783"/>
      <c r="Y106" s="746" t="s">
        <v>0</v>
      </c>
      <c r="Z106" s="746" t="s">
        <v>1</v>
      </c>
      <c r="AA106" s="746" t="s">
        <v>0</v>
      </c>
      <c r="AB106" s="746" t="s">
        <v>1</v>
      </c>
      <c r="AC106" s="730"/>
      <c r="AD106" s="730"/>
      <c r="AE106" s="730"/>
      <c r="AF106" s="730"/>
      <c r="AG106" s="6"/>
      <c r="AH106" s="6"/>
      <c r="AI106" s="6"/>
      <c r="AJ106" s="6"/>
    </row>
    <row r="107" spans="1:36" ht="112.5">
      <c r="A107" s="109"/>
      <c r="B107" s="168"/>
      <c r="C107" s="92" t="s">
        <v>183</v>
      </c>
      <c r="D107" s="92" t="s">
        <v>184</v>
      </c>
      <c r="E107" s="92" t="s">
        <v>185</v>
      </c>
      <c r="F107" s="92" t="s">
        <v>186</v>
      </c>
      <c r="G107" s="126"/>
      <c r="H107" s="110" t="s">
        <v>116</v>
      </c>
      <c r="I107" s="110" t="s">
        <v>117</v>
      </c>
      <c r="J107" s="111" t="s">
        <v>118</v>
      </c>
      <c r="K107" s="111" t="s">
        <v>119</v>
      </c>
      <c r="L107" s="111" t="s">
        <v>227</v>
      </c>
      <c r="M107" s="111" t="s">
        <v>121</v>
      </c>
      <c r="N107" s="112" t="s">
        <v>122</v>
      </c>
      <c r="O107" s="731"/>
      <c r="P107" s="92" t="s">
        <v>0</v>
      </c>
      <c r="Q107" s="92" t="s">
        <v>1</v>
      </c>
      <c r="R107" s="92" t="s">
        <v>0</v>
      </c>
      <c r="S107" s="92" t="s">
        <v>1</v>
      </c>
      <c r="T107" s="92" t="s">
        <v>0</v>
      </c>
      <c r="U107" s="92" t="s">
        <v>1</v>
      </c>
      <c r="V107" s="113" t="s">
        <v>0</v>
      </c>
      <c r="W107" s="113" t="s">
        <v>1</v>
      </c>
      <c r="X107" s="113"/>
      <c r="Y107" s="731"/>
      <c r="Z107" s="731"/>
      <c r="AA107" s="731"/>
      <c r="AB107" s="731"/>
      <c r="AC107" s="731"/>
      <c r="AD107" s="731"/>
      <c r="AE107" s="731"/>
      <c r="AF107" s="731"/>
      <c r="AG107" s="6"/>
      <c r="AH107" s="6"/>
      <c r="AI107" s="6"/>
      <c r="AJ107" s="6"/>
    </row>
    <row r="108" spans="1:36" s="1" customFormat="1">
      <c r="A108" s="109"/>
      <c r="B108" s="167">
        <f>+E92</f>
        <v>0</v>
      </c>
      <c r="C108" s="114">
        <f>+F92</f>
        <v>7000000</v>
      </c>
      <c r="D108" s="114">
        <f>+G92</f>
        <v>0</v>
      </c>
      <c r="E108" s="114">
        <f>+H92</f>
        <v>0</v>
      </c>
      <c r="F108" s="114">
        <f>+I92</f>
        <v>0</v>
      </c>
      <c r="G108" s="127"/>
      <c r="H108" s="117">
        <f t="shared" ref="H108:AE108" si="1">+J92</f>
        <v>0</v>
      </c>
      <c r="I108" s="117">
        <f t="shared" si="1"/>
        <v>0</v>
      </c>
      <c r="J108" s="117">
        <f t="shared" si="1"/>
        <v>0</v>
      </c>
      <c r="K108" s="117">
        <f t="shared" si="1"/>
        <v>0</v>
      </c>
      <c r="L108" s="117">
        <f t="shared" si="1"/>
        <v>0</v>
      </c>
      <c r="M108" s="117">
        <f t="shared" si="1"/>
        <v>0</v>
      </c>
      <c r="N108" s="117">
        <f t="shared" si="1"/>
        <v>0</v>
      </c>
      <c r="O108" s="117">
        <f t="shared" si="1"/>
        <v>0</v>
      </c>
      <c r="P108" s="114">
        <f t="shared" si="1"/>
        <v>0</v>
      </c>
      <c r="Q108" s="114">
        <f t="shared" si="1"/>
        <v>0</v>
      </c>
      <c r="R108" s="114">
        <f t="shared" si="1"/>
        <v>0</v>
      </c>
      <c r="S108" s="114">
        <f t="shared" si="1"/>
        <v>777777</v>
      </c>
      <c r="T108" s="114">
        <f t="shared" si="1"/>
        <v>0</v>
      </c>
      <c r="U108" s="114">
        <f t="shared" si="1"/>
        <v>0</v>
      </c>
      <c r="V108" s="114">
        <f t="shared" si="1"/>
        <v>0</v>
      </c>
      <c r="W108" s="114">
        <f t="shared" si="1"/>
        <v>0</v>
      </c>
      <c r="X108" s="114">
        <f t="shared" si="1"/>
        <v>0</v>
      </c>
      <c r="Y108" s="114">
        <f t="shared" si="1"/>
        <v>0</v>
      </c>
      <c r="Z108" s="114">
        <f t="shared" si="1"/>
        <v>0</v>
      </c>
      <c r="AA108" s="114">
        <f t="shared" si="1"/>
        <v>0</v>
      </c>
      <c r="AB108" s="114">
        <f t="shared" si="1"/>
        <v>0</v>
      </c>
      <c r="AC108" s="114">
        <f t="shared" si="1"/>
        <v>0</v>
      </c>
      <c r="AD108" s="114">
        <f t="shared" si="1"/>
        <v>0</v>
      </c>
      <c r="AE108" s="114">
        <f t="shared" si="1"/>
        <v>0</v>
      </c>
      <c r="AF108" s="115">
        <f>SUM(C96:C100)</f>
        <v>0</v>
      </c>
      <c r="AG108" s="79"/>
      <c r="AH108" s="79"/>
      <c r="AI108" s="79"/>
      <c r="AJ108" s="79"/>
    </row>
    <row r="109" spans="1:36">
      <c r="A109" s="6"/>
      <c r="B109" s="6"/>
      <c r="C109" s="79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>
      <c r="A110" s="6"/>
      <c r="B110" s="6"/>
      <c r="C110" s="79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>
      <c r="A111" s="6"/>
      <c r="B111" s="6"/>
      <c r="C111" s="79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</sheetData>
  <mergeCells count="64">
    <mergeCell ref="C8:D8"/>
    <mergeCell ref="M105:N106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AB106:AB107"/>
    <mergeCell ref="B102:AF102"/>
    <mergeCell ref="O105:O107"/>
    <mergeCell ref="P105:U105"/>
    <mergeCell ref="V105:W105"/>
    <mergeCell ref="X105:X106"/>
    <mergeCell ref="AE103:AE107"/>
    <mergeCell ref="AF103:AF107"/>
    <mergeCell ref="P104:X104"/>
    <mergeCell ref="Y104:AC104"/>
    <mergeCell ref="AD104:AD107"/>
    <mergeCell ref="AA105:AB105"/>
    <mergeCell ref="B103:B106"/>
    <mergeCell ref="C103:O103"/>
    <mergeCell ref="P103:AD103"/>
    <mergeCell ref="H105:L106"/>
    <mergeCell ref="AC17:AC18"/>
    <mergeCell ref="T17:U17"/>
    <mergeCell ref="V17:W17"/>
    <mergeCell ref="X17:Y17"/>
    <mergeCell ref="AA17:AA18"/>
    <mergeCell ref="K17:K18"/>
    <mergeCell ref="L17:L18"/>
    <mergeCell ref="M17:M18"/>
    <mergeCell ref="Y105:Z105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AG14:AG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AB17:AB18"/>
  </mergeCells>
  <pageMargins left="0.7" right="0.7" top="0.75" bottom="0.75" header="0.3" footer="0.3"/>
  <pageSetup paperSize="9" orientation="portrait" horizontalDpi="360" verticalDpi="36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111"/>
  <sheetViews>
    <sheetView topLeftCell="I9" workbookViewId="0">
      <selection activeCell="U80" sqref="U80"/>
    </sheetView>
  </sheetViews>
  <sheetFormatPr baseColWidth="10" defaultRowHeight="15"/>
  <cols>
    <col min="1" max="1" width="6.5703125" customWidth="1"/>
    <col min="2" max="2" width="14.85546875" customWidth="1"/>
    <col min="3" max="3" width="11.42578125" style="1"/>
    <col min="4" max="4" width="11.42578125" customWidth="1"/>
    <col min="5" max="5" width="9.28515625" customWidth="1"/>
    <col min="6" max="19" width="11.42578125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6"/>
      <c r="B1" s="725" t="s">
        <v>155</v>
      </c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25"/>
      <c r="AC1" s="725"/>
      <c r="AD1" s="725"/>
      <c r="AE1" s="725"/>
      <c r="AF1" s="725"/>
      <c r="AG1" s="6"/>
      <c r="AH1" s="74" t="s">
        <v>156</v>
      </c>
      <c r="AI1" s="6"/>
      <c r="AJ1" s="6"/>
    </row>
    <row r="2" spans="1:36">
      <c r="A2" s="6"/>
      <c r="B2" s="75"/>
      <c r="C2" s="76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6"/>
      <c r="S2" s="6"/>
      <c r="T2" s="6"/>
      <c r="U2" s="6"/>
      <c r="V2" s="6"/>
      <c r="W2" s="6"/>
      <c r="X2" s="6"/>
      <c r="Y2" s="6"/>
      <c r="Z2" s="77"/>
      <c r="AA2" s="6"/>
      <c r="AB2" s="6"/>
      <c r="AC2" s="6"/>
      <c r="AD2" s="77"/>
      <c r="AE2" s="6"/>
      <c r="AF2" s="77" t="s">
        <v>130</v>
      </c>
      <c r="AG2" s="77"/>
      <c r="AH2" s="78"/>
      <c r="AI2" s="6"/>
      <c r="AJ2" s="6"/>
    </row>
    <row r="3" spans="1:36">
      <c r="A3" s="6"/>
      <c r="B3" s="6"/>
      <c r="C3" s="7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>
      <c r="A4" s="6"/>
      <c r="B4" s="75" t="s">
        <v>157</v>
      </c>
      <c r="C4" s="76"/>
      <c r="D4" s="75"/>
      <c r="E4" s="75"/>
      <c r="F4" s="75"/>
      <c r="G4" s="7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6"/>
      <c r="B5" s="80"/>
      <c r="C5" s="81"/>
      <c r="D5" s="75"/>
      <c r="E5" s="75"/>
      <c r="F5" s="7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>
      <c r="A6" s="6"/>
      <c r="B6" s="82" t="s">
        <v>6</v>
      </c>
      <c r="C6" s="83"/>
      <c r="D6" s="84"/>
      <c r="E6" s="85" t="s">
        <v>131</v>
      </c>
      <c r="F6" s="85"/>
      <c r="G6" s="8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>
      <c r="A7" s="6"/>
      <c r="B7" s="82"/>
      <c r="C7" s="83"/>
      <c r="D7" s="84" t="s">
        <v>1187</v>
      </c>
      <c r="E7" s="85" t="s">
        <v>1186</v>
      </c>
      <c r="F7" s="85"/>
      <c r="G7" s="8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24">
      <c r="A8" s="6"/>
      <c r="B8" s="82" t="s">
        <v>158</v>
      </c>
      <c r="C8" s="83"/>
      <c r="D8" s="84"/>
      <c r="E8" s="86" t="s">
        <v>159</v>
      </c>
      <c r="F8" s="86" t="s">
        <v>1183</v>
      </c>
      <c r="G8" s="8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>
      <c r="A9" s="6"/>
      <c r="B9" s="82"/>
      <c r="C9" s="83"/>
      <c r="D9" s="84"/>
      <c r="E9" s="85"/>
      <c r="F9" s="85"/>
      <c r="G9" s="8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24">
      <c r="A10" s="6"/>
      <c r="B10" s="82" t="s">
        <v>160</v>
      </c>
      <c r="C10" s="83"/>
      <c r="D10" s="518" t="s">
        <v>1188</v>
      </c>
      <c r="E10" s="86" t="s">
        <v>161</v>
      </c>
      <c r="F10" s="86"/>
      <c r="G10" s="8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>
      <c r="A11" s="6"/>
      <c r="B11" s="82"/>
      <c r="C11" s="83"/>
      <c r="D11" s="84"/>
      <c r="E11" s="85"/>
      <c r="F11" s="85"/>
      <c r="G11" s="8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>
      <c r="A12" s="6"/>
      <c r="B12" s="6"/>
      <c r="C12" s="7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5.75" thickBot="1">
      <c r="A13" s="6"/>
      <c r="B13" s="87" t="s">
        <v>162</v>
      </c>
      <c r="C13" s="88"/>
      <c r="D13" s="87"/>
      <c r="E13" s="87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>
      <c r="A14" s="6"/>
      <c r="B14" s="726" t="s">
        <v>163</v>
      </c>
      <c r="C14" s="729" t="s">
        <v>164</v>
      </c>
      <c r="D14" s="732" t="s">
        <v>165</v>
      </c>
      <c r="E14" s="729" t="s">
        <v>166</v>
      </c>
      <c r="F14" s="735" t="s">
        <v>167</v>
      </c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7"/>
      <c r="R14" s="738" t="s">
        <v>168</v>
      </c>
      <c r="S14" s="739"/>
      <c r="T14" s="739"/>
      <c r="U14" s="739"/>
      <c r="V14" s="739"/>
      <c r="W14" s="739"/>
      <c r="X14" s="739"/>
      <c r="Y14" s="739"/>
      <c r="Z14" s="739"/>
      <c r="AA14" s="739"/>
      <c r="AB14" s="739"/>
      <c r="AC14" s="739"/>
      <c r="AD14" s="739"/>
      <c r="AE14" s="739"/>
      <c r="AF14" s="740"/>
      <c r="AG14" s="747" t="s">
        <v>169</v>
      </c>
      <c r="AH14" s="747" t="s">
        <v>170</v>
      </c>
      <c r="AI14" s="6"/>
      <c r="AJ14" s="6"/>
    </row>
    <row r="15" spans="1:36">
      <c r="A15" s="6"/>
      <c r="B15" s="727"/>
      <c r="C15" s="730"/>
      <c r="D15" s="733"/>
      <c r="E15" s="730"/>
      <c r="F15" s="752" t="s">
        <v>171</v>
      </c>
      <c r="G15" s="753"/>
      <c r="H15" s="753"/>
      <c r="I15" s="754"/>
      <c r="J15" s="735" t="s">
        <v>172</v>
      </c>
      <c r="K15" s="736"/>
      <c r="L15" s="736"/>
      <c r="M15" s="736"/>
      <c r="N15" s="736"/>
      <c r="O15" s="736"/>
      <c r="P15" s="736"/>
      <c r="Q15" s="737"/>
      <c r="R15" s="761" t="s">
        <v>173</v>
      </c>
      <c r="S15" s="762"/>
      <c r="T15" s="762"/>
      <c r="U15" s="762"/>
      <c r="V15" s="762"/>
      <c r="W15" s="762"/>
      <c r="X15" s="762"/>
      <c r="Y15" s="762"/>
      <c r="Z15" s="763"/>
      <c r="AA15" s="761" t="s">
        <v>174</v>
      </c>
      <c r="AB15" s="762"/>
      <c r="AC15" s="762"/>
      <c r="AD15" s="762"/>
      <c r="AE15" s="763"/>
      <c r="AF15" s="747" t="s">
        <v>175</v>
      </c>
      <c r="AG15" s="751"/>
      <c r="AH15" s="751"/>
      <c r="AI15" s="6"/>
      <c r="AJ15" s="6"/>
    </row>
    <row r="16" spans="1:36">
      <c r="A16" s="6"/>
      <c r="B16" s="727"/>
      <c r="C16" s="730"/>
      <c r="D16" s="733"/>
      <c r="E16" s="730"/>
      <c r="F16" s="755"/>
      <c r="G16" s="756"/>
      <c r="H16" s="756"/>
      <c r="I16" s="757"/>
      <c r="J16" s="764" t="s">
        <v>113</v>
      </c>
      <c r="K16" s="765"/>
      <c r="L16" s="765"/>
      <c r="M16" s="765"/>
      <c r="N16" s="766"/>
      <c r="O16" s="735" t="s">
        <v>114</v>
      </c>
      <c r="P16" s="736"/>
      <c r="Q16" s="746" t="s">
        <v>115</v>
      </c>
      <c r="R16" s="741" t="s">
        <v>176</v>
      </c>
      <c r="S16" s="742"/>
      <c r="T16" s="742"/>
      <c r="U16" s="742"/>
      <c r="V16" s="742"/>
      <c r="W16" s="743"/>
      <c r="X16" s="744" t="s">
        <v>177</v>
      </c>
      <c r="Y16" s="745"/>
      <c r="Z16" s="746" t="s">
        <v>178</v>
      </c>
      <c r="AA16" s="90" t="s">
        <v>176</v>
      </c>
      <c r="AB16" s="91"/>
      <c r="AC16" s="744" t="s">
        <v>177</v>
      </c>
      <c r="AD16" s="745"/>
      <c r="AE16" s="747" t="s">
        <v>179</v>
      </c>
      <c r="AF16" s="751"/>
      <c r="AG16" s="751"/>
      <c r="AH16" s="751"/>
      <c r="AI16" s="6"/>
      <c r="AJ16" s="6"/>
    </row>
    <row r="17" spans="1:36" ht="39.75" customHeight="1">
      <c r="A17" s="6"/>
      <c r="B17" s="727"/>
      <c r="C17" s="730"/>
      <c r="D17" s="733"/>
      <c r="E17" s="730"/>
      <c r="F17" s="758"/>
      <c r="G17" s="759"/>
      <c r="H17" s="759"/>
      <c r="I17" s="760"/>
      <c r="J17" s="746" t="s">
        <v>116</v>
      </c>
      <c r="K17" s="746" t="s">
        <v>117</v>
      </c>
      <c r="L17" s="747" t="s">
        <v>118</v>
      </c>
      <c r="M17" s="747" t="s">
        <v>119</v>
      </c>
      <c r="N17" s="747" t="s">
        <v>120</v>
      </c>
      <c r="O17" s="747" t="s">
        <v>121</v>
      </c>
      <c r="P17" s="749" t="s">
        <v>122</v>
      </c>
      <c r="Q17" s="730"/>
      <c r="R17" s="744" t="s">
        <v>180</v>
      </c>
      <c r="S17" s="745"/>
      <c r="T17" s="744" t="s">
        <v>181</v>
      </c>
      <c r="U17" s="745"/>
      <c r="V17" s="735" t="s">
        <v>182</v>
      </c>
      <c r="W17" s="737"/>
      <c r="X17" s="767" t="s">
        <v>182</v>
      </c>
      <c r="Y17" s="768"/>
      <c r="Z17" s="730"/>
      <c r="AA17" s="746" t="s">
        <v>0</v>
      </c>
      <c r="AB17" s="746" t="s">
        <v>1</v>
      </c>
      <c r="AC17" s="746" t="s">
        <v>0</v>
      </c>
      <c r="AD17" s="746" t="s">
        <v>1</v>
      </c>
      <c r="AE17" s="751"/>
      <c r="AF17" s="751"/>
      <c r="AG17" s="751"/>
      <c r="AH17" s="751"/>
      <c r="AI17" s="6"/>
      <c r="AJ17" s="6"/>
    </row>
    <row r="18" spans="1:36" ht="56.25">
      <c r="A18" s="6"/>
      <c r="B18" s="728"/>
      <c r="C18" s="731"/>
      <c r="D18" s="734"/>
      <c r="E18" s="731"/>
      <c r="F18" s="92" t="s">
        <v>183</v>
      </c>
      <c r="G18" s="92" t="s">
        <v>184</v>
      </c>
      <c r="H18" s="92" t="s">
        <v>185</v>
      </c>
      <c r="I18" s="92" t="s">
        <v>186</v>
      </c>
      <c r="J18" s="731"/>
      <c r="K18" s="731"/>
      <c r="L18" s="748"/>
      <c r="M18" s="748"/>
      <c r="N18" s="748"/>
      <c r="O18" s="748"/>
      <c r="P18" s="750"/>
      <c r="Q18" s="731"/>
      <c r="R18" s="93" t="s">
        <v>0</v>
      </c>
      <c r="S18" s="93" t="s">
        <v>1</v>
      </c>
      <c r="T18" s="93" t="s">
        <v>0</v>
      </c>
      <c r="U18" s="93" t="s">
        <v>1</v>
      </c>
      <c r="V18" s="94" t="s">
        <v>0</v>
      </c>
      <c r="W18" s="92" t="s">
        <v>1</v>
      </c>
      <c r="X18" s="94" t="s">
        <v>0</v>
      </c>
      <c r="Y18" s="92" t="s">
        <v>1</v>
      </c>
      <c r="Z18" s="731"/>
      <c r="AA18" s="731"/>
      <c r="AB18" s="731"/>
      <c r="AC18" s="731"/>
      <c r="AD18" s="731"/>
      <c r="AE18" s="748"/>
      <c r="AF18" s="748"/>
      <c r="AG18" s="748"/>
      <c r="AH18" s="748"/>
      <c r="AI18" s="6"/>
      <c r="AJ18" s="6"/>
    </row>
    <row r="19" spans="1:36">
      <c r="A19" s="6"/>
      <c r="B19" s="170" t="s">
        <v>187</v>
      </c>
      <c r="C19" s="95" t="s">
        <v>188</v>
      </c>
      <c r="D19" s="96" t="s">
        <v>189</v>
      </c>
      <c r="E19" s="97" t="s">
        <v>190</v>
      </c>
      <c r="F19" s="97" t="s">
        <v>191</v>
      </c>
      <c r="G19" s="97" t="s">
        <v>192</v>
      </c>
      <c r="H19" s="97" t="s">
        <v>193</v>
      </c>
      <c r="I19" s="97" t="s">
        <v>194</v>
      </c>
      <c r="J19" s="97" t="s">
        <v>195</v>
      </c>
      <c r="K19" s="97" t="s">
        <v>196</v>
      </c>
      <c r="L19" s="97" t="s">
        <v>197</v>
      </c>
      <c r="M19" s="97" t="s">
        <v>198</v>
      </c>
      <c r="N19" s="97" t="s">
        <v>199</v>
      </c>
      <c r="O19" s="97" t="s">
        <v>200</v>
      </c>
      <c r="P19" s="97" t="s">
        <v>201</v>
      </c>
      <c r="Q19" s="97" t="s">
        <v>202</v>
      </c>
      <c r="R19" s="98" t="s">
        <v>203</v>
      </c>
      <c r="S19" s="98" t="s">
        <v>204</v>
      </c>
      <c r="T19" s="97" t="s">
        <v>205</v>
      </c>
      <c r="U19" s="97" t="s">
        <v>206</v>
      </c>
      <c r="V19" s="97" t="s">
        <v>207</v>
      </c>
      <c r="W19" s="97" t="s">
        <v>208</v>
      </c>
      <c r="X19" s="97" t="s">
        <v>209</v>
      </c>
      <c r="Y19" s="97" t="s">
        <v>210</v>
      </c>
      <c r="Z19" s="97" t="s">
        <v>211</v>
      </c>
      <c r="AA19" s="97" t="s">
        <v>212</v>
      </c>
      <c r="AB19" s="97" t="s">
        <v>213</v>
      </c>
      <c r="AC19" s="97" t="s">
        <v>214</v>
      </c>
      <c r="AD19" s="97" t="s">
        <v>215</v>
      </c>
      <c r="AE19" s="97" t="s">
        <v>216</v>
      </c>
      <c r="AF19" s="97" t="s">
        <v>217</v>
      </c>
      <c r="AG19" s="97" t="s">
        <v>218</v>
      </c>
      <c r="AH19" s="97" t="s">
        <v>219</v>
      </c>
      <c r="AI19" s="6"/>
      <c r="AJ19" s="6"/>
    </row>
    <row r="20" spans="1:36" hidden="1">
      <c r="A20" s="6"/>
      <c r="B20" s="180">
        <f>+'RREE '!C29</f>
        <v>44227</v>
      </c>
      <c r="C20" s="180" t="str">
        <f>+'RREE '!D29</f>
        <v>s/a COO</v>
      </c>
      <c r="D20" s="98"/>
      <c r="E20" s="98"/>
      <c r="F20" s="99">
        <f>+'ddjj 1948 inicial'!F20*'retiros o dividendos ejercicio'!I26</f>
        <v>0</v>
      </c>
      <c r="G20" s="93"/>
      <c r="H20" s="98"/>
      <c r="I20" s="98"/>
      <c r="J20" s="183">
        <f>+'ddjj 1948 inicial'!J20*'retiros o dividendos ejercicio'!I26</f>
        <v>0</v>
      </c>
      <c r="K20" s="183">
        <f>+'RREE '!L29</f>
        <v>0</v>
      </c>
      <c r="L20" s="183">
        <f>+'RREE '!M29</f>
        <v>0</v>
      </c>
      <c r="M20" s="183">
        <f>+'RREE '!N29</f>
        <v>0</v>
      </c>
      <c r="N20" s="183">
        <f>+'RREE '!O29</f>
        <v>0</v>
      </c>
      <c r="O20" s="183">
        <f>+'RREE '!P29</f>
        <v>0</v>
      </c>
      <c r="P20" s="183">
        <f>+'RREE '!Q29</f>
        <v>0</v>
      </c>
      <c r="Q20" s="183">
        <f>+'RREE '!R29</f>
        <v>0</v>
      </c>
      <c r="R20" s="183">
        <f>+'RREE '!S29</f>
        <v>0</v>
      </c>
      <c r="S20" s="183">
        <f>+'RREE '!T29</f>
        <v>0</v>
      </c>
      <c r="T20" s="183">
        <f>+'RREE '!U29</f>
        <v>0</v>
      </c>
      <c r="U20" s="183">
        <f>-'RREE '!V29*'retiros o dividendos ejercicio'!I26</f>
        <v>0</v>
      </c>
      <c r="V20" s="183">
        <f>+'RREE '!W29</f>
        <v>0</v>
      </c>
      <c r="W20" s="183">
        <f>+'ddjj 1948 inicial'!W20</f>
        <v>0</v>
      </c>
      <c r="X20" s="183">
        <f>+'RREE '!Y29</f>
        <v>0</v>
      </c>
      <c r="Y20" s="183">
        <f>+'RREE '!Z29</f>
        <v>0</v>
      </c>
      <c r="Z20" s="183">
        <f>+'RREE '!AA29</f>
        <v>0</v>
      </c>
      <c r="AA20" s="183">
        <f>+'RREE '!AB29</f>
        <v>0</v>
      </c>
      <c r="AB20" s="183">
        <f>+'ddjj 1948 inicial'!AB20</f>
        <v>0</v>
      </c>
      <c r="AC20" s="183">
        <f>+'RREE '!AD29</f>
        <v>0</v>
      </c>
      <c r="AD20" s="183">
        <f>+'RREE '!AE29</f>
        <v>0</v>
      </c>
      <c r="AE20" s="183">
        <f>+'RREE '!AF29</f>
        <v>0</v>
      </c>
      <c r="AF20" s="98"/>
      <c r="AG20" s="98"/>
      <c r="AH20" s="93"/>
      <c r="AI20" s="6"/>
      <c r="AJ20" s="6"/>
    </row>
    <row r="21" spans="1:36" hidden="1">
      <c r="A21" s="6"/>
      <c r="B21" s="180">
        <f>+'RREE '!C30</f>
        <v>44227</v>
      </c>
      <c r="C21" s="180" t="str">
        <f>+'RREE '!D30</f>
        <v>s/a APD</v>
      </c>
      <c r="D21" s="98"/>
      <c r="E21" s="98"/>
      <c r="F21" s="99">
        <f>+'ddjj 1948 inicial'!F21*'retiros o dividendos ejercicio'!I26</f>
        <v>0</v>
      </c>
      <c r="G21" s="93"/>
      <c r="H21" s="98"/>
      <c r="I21" s="98"/>
      <c r="J21" s="183">
        <f>+'ddjj 1948 inicial'!J21*'retiros o dividendos ejercicio'!I26</f>
        <v>0</v>
      </c>
      <c r="K21" s="183">
        <f>+'RREE '!L30</f>
        <v>0</v>
      </c>
      <c r="L21" s="183">
        <f>+'RREE '!M30</f>
        <v>0</v>
      </c>
      <c r="M21" s="183">
        <f>+'RREE '!N30</f>
        <v>0</v>
      </c>
      <c r="N21" s="183">
        <f>+'RREE '!O30</f>
        <v>0</v>
      </c>
      <c r="O21" s="183">
        <f>+'RREE '!P30</f>
        <v>0</v>
      </c>
      <c r="P21" s="183">
        <f>+'RREE '!Q30</f>
        <v>0</v>
      </c>
      <c r="Q21" s="183">
        <f>+'RREE '!R30</f>
        <v>0</v>
      </c>
      <c r="R21" s="183">
        <f>+'RREE '!S30</f>
        <v>0</v>
      </c>
      <c r="S21" s="183">
        <f>+'RREE '!T30</f>
        <v>0</v>
      </c>
      <c r="T21" s="183">
        <f>+'RREE '!U30</f>
        <v>0</v>
      </c>
      <c r="U21" s="183">
        <f>-'RREE '!V30*'retiros o dividendos ejercicio'!I26</f>
        <v>0</v>
      </c>
      <c r="V21" s="183">
        <f>+'RREE '!W30</f>
        <v>0</v>
      </c>
      <c r="W21" s="183">
        <f>+'ddjj 1948 inicial'!W21</f>
        <v>0</v>
      </c>
      <c r="X21" s="183">
        <f>+'RREE '!Y30</f>
        <v>0</v>
      </c>
      <c r="Y21" s="183">
        <f>+'RREE '!Z30</f>
        <v>0</v>
      </c>
      <c r="Z21" s="183">
        <f>+'RREE '!AA30</f>
        <v>0</v>
      </c>
      <c r="AA21" s="183">
        <f>+'RREE '!AB30</f>
        <v>0</v>
      </c>
      <c r="AB21" s="183">
        <f>+'ddjj 1948 inicial'!AB21</f>
        <v>0</v>
      </c>
      <c r="AC21" s="183">
        <f>+'RREE '!AD30</f>
        <v>0</v>
      </c>
      <c r="AD21" s="183">
        <f>+'RREE '!AE30</f>
        <v>0</v>
      </c>
      <c r="AE21" s="183">
        <f>+'RREE '!AF30</f>
        <v>0</v>
      </c>
      <c r="AF21" s="98"/>
      <c r="AG21" s="98"/>
      <c r="AH21" s="93"/>
      <c r="AI21" s="6"/>
      <c r="AJ21" s="6"/>
    </row>
    <row r="22" spans="1:36" hidden="1">
      <c r="A22" s="6"/>
      <c r="B22" s="180">
        <f>+'RREE '!C31</f>
        <v>44227</v>
      </c>
      <c r="C22" s="180" t="str">
        <f>+'RREE '!D31</f>
        <v xml:space="preserve">s/a </v>
      </c>
      <c r="D22" s="98"/>
      <c r="E22" s="98"/>
      <c r="F22" s="99">
        <f>+'ddjj 1948 inicial'!F22</f>
        <v>0</v>
      </c>
      <c r="G22" s="93"/>
      <c r="H22" s="98"/>
      <c r="I22" s="98"/>
      <c r="J22" s="183">
        <f>+'ddjj 1948 inicial'!J22</f>
        <v>0</v>
      </c>
      <c r="K22" s="183">
        <f>+'RREE '!L31</f>
        <v>0</v>
      </c>
      <c r="L22" s="183">
        <f>+'RREE '!M31</f>
        <v>0</v>
      </c>
      <c r="M22" s="183">
        <f>+'RREE '!N31</f>
        <v>0</v>
      </c>
      <c r="N22" s="183">
        <f>+'RREE '!O31</f>
        <v>0</v>
      </c>
      <c r="O22" s="183">
        <f>+'RREE '!P31</f>
        <v>0</v>
      </c>
      <c r="P22" s="183">
        <f>+'RREE '!Q31</f>
        <v>0</v>
      </c>
      <c r="Q22" s="183">
        <f>+'RREE '!R31</f>
        <v>0</v>
      </c>
      <c r="R22" s="183">
        <f>+'RREE '!S31</f>
        <v>0</v>
      </c>
      <c r="S22" s="183">
        <f>+'RREE '!T31</f>
        <v>0</v>
      </c>
      <c r="T22" s="183">
        <f>+'RREE '!U31</f>
        <v>0</v>
      </c>
      <c r="U22" s="183">
        <f>+'RREE '!V31</f>
        <v>0</v>
      </c>
      <c r="V22" s="183">
        <f>+'RREE '!W31</f>
        <v>0</v>
      </c>
      <c r="W22" s="183">
        <f>+'ddjj 1948 inicial'!W22</f>
        <v>0</v>
      </c>
      <c r="X22" s="183">
        <f>+'RREE '!Y31</f>
        <v>0</v>
      </c>
      <c r="Y22" s="183">
        <f>+'RREE '!Z31</f>
        <v>0</v>
      </c>
      <c r="Z22" s="183">
        <f>+'RREE '!AA31</f>
        <v>0</v>
      </c>
      <c r="AA22" s="183">
        <f>+'RREE '!AB31</f>
        <v>0</v>
      </c>
      <c r="AB22" s="183">
        <f>+'ddjj 1948 inicial'!AB22</f>
        <v>0</v>
      </c>
      <c r="AC22" s="183">
        <f>+'RREE '!AD31</f>
        <v>0</v>
      </c>
      <c r="AD22" s="183">
        <f>+'RREE '!AE31</f>
        <v>0</v>
      </c>
      <c r="AE22" s="183">
        <f>+'RREE '!AF31</f>
        <v>0</v>
      </c>
      <c r="AF22" s="98"/>
      <c r="AG22" s="98"/>
      <c r="AH22" s="93"/>
      <c r="AI22" s="6"/>
      <c r="AJ22" s="6"/>
    </row>
    <row r="23" spans="1:36" hidden="1">
      <c r="A23" s="6"/>
      <c r="B23" s="180">
        <f>+'RREE '!C32</f>
        <v>44227</v>
      </c>
      <c r="C23" s="180" t="str">
        <f>+'RREE '!D32</f>
        <v>s/a 4</v>
      </c>
      <c r="D23" s="98"/>
      <c r="E23" s="98"/>
      <c r="F23" s="99">
        <f>+'ddjj 1948 inicial'!F23</f>
        <v>0</v>
      </c>
      <c r="G23" s="93"/>
      <c r="H23" s="98"/>
      <c r="I23" s="98"/>
      <c r="J23" s="183">
        <f>+'ddjj 1948 inicial'!J23</f>
        <v>0</v>
      </c>
      <c r="K23" s="183">
        <f>+'RREE '!L32</f>
        <v>0</v>
      </c>
      <c r="L23" s="183">
        <f>+'RREE '!M32</f>
        <v>0</v>
      </c>
      <c r="M23" s="183">
        <f>+'RREE '!N32</f>
        <v>0</v>
      </c>
      <c r="N23" s="183">
        <f>+'RREE '!O32</f>
        <v>0</v>
      </c>
      <c r="O23" s="183">
        <f>+'RREE '!P32</f>
        <v>0</v>
      </c>
      <c r="P23" s="183">
        <f>+'RREE '!Q32</f>
        <v>0</v>
      </c>
      <c r="Q23" s="183">
        <f>+'RREE '!R32</f>
        <v>0</v>
      </c>
      <c r="R23" s="183">
        <f>+'RREE '!S32</f>
        <v>0</v>
      </c>
      <c r="S23" s="183">
        <f>+'RREE '!T32</f>
        <v>0</v>
      </c>
      <c r="T23" s="183">
        <f>+'RREE '!U32</f>
        <v>0</v>
      </c>
      <c r="U23" s="183">
        <f>+'RREE '!V32</f>
        <v>0</v>
      </c>
      <c r="V23" s="183">
        <f>+'RREE '!W32</f>
        <v>0</v>
      </c>
      <c r="W23" s="183">
        <f>+'ddjj 1948 inicial'!W23</f>
        <v>0</v>
      </c>
      <c r="X23" s="183">
        <f>+'RREE '!Y32</f>
        <v>0</v>
      </c>
      <c r="Y23" s="183">
        <f>+'RREE '!Z32</f>
        <v>0</v>
      </c>
      <c r="Z23" s="183">
        <f>+'RREE '!AA32</f>
        <v>0</v>
      </c>
      <c r="AA23" s="183">
        <f>+'RREE '!AB32</f>
        <v>0</v>
      </c>
      <c r="AB23" s="183">
        <f>+'ddjj 1948 inicial'!AB23</f>
        <v>0</v>
      </c>
      <c r="AC23" s="183">
        <f>+'RREE '!AD32</f>
        <v>0</v>
      </c>
      <c r="AD23" s="183">
        <f>+'RREE '!AE32</f>
        <v>0</v>
      </c>
      <c r="AE23" s="183">
        <f>+'RREE '!AF32</f>
        <v>0</v>
      </c>
      <c r="AF23" s="98"/>
      <c r="AG23" s="98"/>
      <c r="AH23" s="93"/>
      <c r="AI23" s="6"/>
      <c r="AJ23" s="6"/>
    </row>
    <row r="24" spans="1:36" hidden="1">
      <c r="A24" s="6"/>
      <c r="B24" s="180">
        <f>+'RREE '!C33</f>
        <v>44227</v>
      </c>
      <c r="C24" s="180" t="str">
        <f>+'RREE '!D33</f>
        <v>s/a 5</v>
      </c>
      <c r="D24" s="98"/>
      <c r="E24" s="98"/>
      <c r="F24" s="99">
        <f>+'ddjj 1948 inicial'!F24</f>
        <v>0</v>
      </c>
      <c r="G24" s="93"/>
      <c r="H24" s="98"/>
      <c r="I24" s="98"/>
      <c r="J24" s="183">
        <f>+'ddjj 1948 inicial'!J24</f>
        <v>0</v>
      </c>
      <c r="K24" s="183">
        <f>+'RREE '!L33</f>
        <v>0</v>
      </c>
      <c r="L24" s="183">
        <f>+'RREE '!M33</f>
        <v>0</v>
      </c>
      <c r="M24" s="183">
        <f>+'RREE '!N33</f>
        <v>0</v>
      </c>
      <c r="N24" s="183">
        <f>+'RREE '!O33</f>
        <v>0</v>
      </c>
      <c r="O24" s="183">
        <f>+'RREE '!P33</f>
        <v>0</v>
      </c>
      <c r="P24" s="183">
        <f>+'RREE '!Q33</f>
        <v>0</v>
      </c>
      <c r="Q24" s="183">
        <f>+'RREE '!R33</f>
        <v>0</v>
      </c>
      <c r="R24" s="183">
        <f>+'RREE '!S33</f>
        <v>0</v>
      </c>
      <c r="S24" s="183">
        <f>+'RREE '!T33</f>
        <v>0</v>
      </c>
      <c r="T24" s="183">
        <f>+'RREE '!U33</f>
        <v>0</v>
      </c>
      <c r="U24" s="183">
        <f>+'RREE '!V33</f>
        <v>0</v>
      </c>
      <c r="V24" s="183">
        <f>+'RREE '!W33</f>
        <v>0</v>
      </c>
      <c r="W24" s="183">
        <f>+'ddjj 1948 inicial'!W24</f>
        <v>0</v>
      </c>
      <c r="X24" s="183">
        <f>+'RREE '!Y33</f>
        <v>0</v>
      </c>
      <c r="Y24" s="183">
        <f>+'RREE '!Z33</f>
        <v>0</v>
      </c>
      <c r="Z24" s="183">
        <f>+'RREE '!AA33</f>
        <v>0</v>
      </c>
      <c r="AA24" s="183">
        <f>+'RREE '!AB33</f>
        <v>0</v>
      </c>
      <c r="AB24" s="183">
        <f>+'ddjj 1948 inicial'!AB24</f>
        <v>0</v>
      </c>
      <c r="AC24" s="183">
        <f>+'RREE '!AD33</f>
        <v>0</v>
      </c>
      <c r="AD24" s="183">
        <f>+'RREE '!AE33</f>
        <v>0</v>
      </c>
      <c r="AE24" s="183">
        <f>+'RREE '!AF33</f>
        <v>0</v>
      </c>
      <c r="AF24" s="98"/>
      <c r="AG24" s="98"/>
      <c r="AH24" s="93"/>
      <c r="AI24" s="6"/>
      <c r="AJ24" s="6"/>
    </row>
    <row r="25" spans="1:36" hidden="1">
      <c r="A25" s="6"/>
      <c r="B25" s="180">
        <f>+'RREE '!C34</f>
        <v>44227</v>
      </c>
      <c r="C25" s="180" t="str">
        <f>+'RREE '!D34</f>
        <v>s/a 6</v>
      </c>
      <c r="D25" s="98"/>
      <c r="E25" s="98"/>
      <c r="F25" s="99">
        <f>+'ddjj 1948 inicial'!F25</f>
        <v>0</v>
      </c>
      <c r="G25" s="93"/>
      <c r="H25" s="98"/>
      <c r="I25" s="98"/>
      <c r="J25" s="183">
        <f>+'ddjj 1948 inicial'!J25</f>
        <v>0</v>
      </c>
      <c r="K25" s="183">
        <f>+'RREE '!L34</f>
        <v>0</v>
      </c>
      <c r="L25" s="183">
        <f>+'RREE '!M34</f>
        <v>0</v>
      </c>
      <c r="M25" s="183">
        <f>+'RREE '!N34</f>
        <v>0</v>
      </c>
      <c r="N25" s="183">
        <f>+'RREE '!O34</f>
        <v>0</v>
      </c>
      <c r="O25" s="183">
        <f>+'RREE '!P34</f>
        <v>0</v>
      </c>
      <c r="P25" s="183">
        <f>+'RREE '!Q34</f>
        <v>0</v>
      </c>
      <c r="Q25" s="183">
        <f>+'RREE '!R34</f>
        <v>0</v>
      </c>
      <c r="R25" s="183">
        <f>+'RREE '!S34</f>
        <v>0</v>
      </c>
      <c r="S25" s="183">
        <f>+'RREE '!T34</f>
        <v>0</v>
      </c>
      <c r="T25" s="183">
        <f>+'RREE '!U34</f>
        <v>0</v>
      </c>
      <c r="U25" s="183">
        <f>+'RREE '!V34</f>
        <v>0</v>
      </c>
      <c r="V25" s="183">
        <f>+'RREE '!W34</f>
        <v>0</v>
      </c>
      <c r="W25" s="183">
        <f>+'ddjj 1948 inicial'!W25</f>
        <v>0</v>
      </c>
      <c r="X25" s="183">
        <f>+'RREE '!Y34</f>
        <v>0</v>
      </c>
      <c r="Y25" s="183">
        <f>+'RREE '!Z34</f>
        <v>0</v>
      </c>
      <c r="Z25" s="183">
        <f>+'RREE '!AA34</f>
        <v>0</v>
      </c>
      <c r="AA25" s="183">
        <f>+'RREE '!AB34</f>
        <v>0</v>
      </c>
      <c r="AB25" s="183">
        <f>+'ddjj 1948 inicial'!AB25</f>
        <v>0</v>
      </c>
      <c r="AC25" s="183">
        <f>+'RREE '!AD34</f>
        <v>0</v>
      </c>
      <c r="AD25" s="183">
        <f>+'RREE '!AE34</f>
        <v>0</v>
      </c>
      <c r="AE25" s="183">
        <f>+'RREE '!AF34</f>
        <v>0</v>
      </c>
      <c r="AF25" s="98"/>
      <c r="AG25" s="98"/>
      <c r="AH25" s="93"/>
      <c r="AI25" s="6"/>
      <c r="AJ25" s="6"/>
    </row>
    <row r="26" spans="1:36" hidden="1">
      <c r="A26" s="6"/>
      <c r="B26" s="180">
        <f>+'RREE '!C35</f>
        <v>44255</v>
      </c>
      <c r="C26" s="180" t="str">
        <f>+'RREE '!D35</f>
        <v>s/a 1</v>
      </c>
      <c r="D26" s="98"/>
      <c r="E26" s="98"/>
      <c r="F26" s="99">
        <f>+'ddjj 1948 inicial'!F26*'retiros o dividendos ejercicio'!I27</f>
        <v>0</v>
      </c>
      <c r="G26" s="93"/>
      <c r="H26" s="98"/>
      <c r="I26" s="98"/>
      <c r="J26" s="183">
        <f>+'ddjj 1948 inicial'!J26*'retiros o dividendos ejercicio'!I27</f>
        <v>0</v>
      </c>
      <c r="K26" s="183">
        <f>+'RREE '!L35</f>
        <v>0</v>
      </c>
      <c r="L26" s="183">
        <f>+'RREE '!M35</f>
        <v>0</v>
      </c>
      <c r="M26" s="183">
        <f>+'RREE '!N35</f>
        <v>0</v>
      </c>
      <c r="N26" s="183">
        <f>+'RREE '!O35</f>
        <v>0</v>
      </c>
      <c r="O26" s="183">
        <f>+'RREE '!P35</f>
        <v>0</v>
      </c>
      <c r="P26" s="183">
        <f>+'RREE '!Q35</f>
        <v>0</v>
      </c>
      <c r="Q26" s="183">
        <f>+'RREE '!R35</f>
        <v>0</v>
      </c>
      <c r="R26" s="183">
        <f>+'RREE '!S35</f>
        <v>0</v>
      </c>
      <c r="S26" s="183">
        <f>+'RREE '!T35</f>
        <v>0</v>
      </c>
      <c r="T26" s="183">
        <f>+'RREE '!U35</f>
        <v>0</v>
      </c>
      <c r="U26" s="183">
        <f>-'RREE '!V35*'retiros o dividendos ejercicio'!I27</f>
        <v>0</v>
      </c>
      <c r="V26" s="183">
        <f>+'RREE '!W35</f>
        <v>0</v>
      </c>
      <c r="W26" s="183">
        <f>+'ddjj 1948 inicial'!W26</f>
        <v>0</v>
      </c>
      <c r="X26" s="183">
        <f>+'RREE '!Y35</f>
        <v>0</v>
      </c>
      <c r="Y26" s="183">
        <f>+'RREE '!Z35</f>
        <v>0</v>
      </c>
      <c r="Z26" s="183">
        <f>+'RREE '!AA35</f>
        <v>0</v>
      </c>
      <c r="AA26" s="183">
        <f>+'RREE '!AB35</f>
        <v>0</v>
      </c>
      <c r="AB26" s="183">
        <f>+'ddjj 1948 inicial'!AB26</f>
        <v>0</v>
      </c>
      <c r="AC26" s="183">
        <f>+'RREE '!AD35</f>
        <v>0</v>
      </c>
      <c r="AD26" s="183">
        <f>+'RREE '!AE35</f>
        <v>0</v>
      </c>
      <c r="AE26" s="183">
        <f>+'RREE '!AF35</f>
        <v>0</v>
      </c>
      <c r="AF26" s="98"/>
      <c r="AG26" s="98"/>
      <c r="AH26" s="93"/>
      <c r="AI26" s="6"/>
      <c r="AJ26" s="6"/>
    </row>
    <row r="27" spans="1:36" hidden="1">
      <c r="A27" s="6"/>
      <c r="B27" s="180">
        <f>+'RREE '!C36</f>
        <v>44255</v>
      </c>
      <c r="C27" s="180" t="str">
        <f>+'RREE '!D36</f>
        <v>s/a 2</v>
      </c>
      <c r="D27" s="98"/>
      <c r="E27" s="98"/>
      <c r="F27" s="99">
        <f>+'ddjj 1948 inicial'!F27*'retiros o dividendos ejercicio'!I27</f>
        <v>0</v>
      </c>
      <c r="G27" s="93"/>
      <c r="H27" s="98"/>
      <c r="I27" s="98"/>
      <c r="J27" s="183">
        <f>+'ddjj 1948 inicial'!J27*'retiros o dividendos ejercicio'!I27</f>
        <v>0</v>
      </c>
      <c r="K27" s="183">
        <f>+'RREE '!L36</f>
        <v>0</v>
      </c>
      <c r="L27" s="183">
        <f>+'RREE '!M36</f>
        <v>0</v>
      </c>
      <c r="M27" s="183">
        <f>+'RREE '!N36</f>
        <v>0</v>
      </c>
      <c r="N27" s="183">
        <f>+'RREE '!O36</f>
        <v>0</v>
      </c>
      <c r="O27" s="183">
        <f>+'RREE '!P36</f>
        <v>0</v>
      </c>
      <c r="P27" s="183">
        <f>+'RREE '!Q36</f>
        <v>0</v>
      </c>
      <c r="Q27" s="183">
        <f>+'RREE '!R36</f>
        <v>0</v>
      </c>
      <c r="R27" s="183">
        <f>+'RREE '!S36</f>
        <v>0</v>
      </c>
      <c r="S27" s="183">
        <f>+'RREE '!T36</f>
        <v>0</v>
      </c>
      <c r="T27" s="183">
        <f>+'RREE '!U36</f>
        <v>0</v>
      </c>
      <c r="U27" s="183">
        <f>-'RREE '!V36*'retiros o dividendos ejercicio'!I27</f>
        <v>0</v>
      </c>
      <c r="V27" s="183">
        <f>+'RREE '!W36</f>
        <v>0</v>
      </c>
      <c r="W27" s="183">
        <f>+'ddjj 1948 inicial'!W27</f>
        <v>0</v>
      </c>
      <c r="X27" s="183">
        <f>+'RREE '!Y36</f>
        <v>0</v>
      </c>
      <c r="Y27" s="183">
        <f>+'RREE '!Z36</f>
        <v>0</v>
      </c>
      <c r="Z27" s="183">
        <f>+'RREE '!AA36</f>
        <v>0</v>
      </c>
      <c r="AA27" s="183">
        <f>+'RREE '!AB36</f>
        <v>0</v>
      </c>
      <c r="AB27" s="183">
        <f>+'ddjj 1948 inicial'!AB27</f>
        <v>0</v>
      </c>
      <c r="AC27" s="183">
        <f>+'RREE '!AD36</f>
        <v>0</v>
      </c>
      <c r="AD27" s="183">
        <f>+'RREE '!AE36</f>
        <v>0</v>
      </c>
      <c r="AE27" s="183">
        <f>+'RREE '!AF36</f>
        <v>0</v>
      </c>
      <c r="AF27" s="98"/>
      <c r="AG27" s="98"/>
      <c r="AH27" s="93"/>
      <c r="AI27" s="6"/>
      <c r="AJ27" s="6"/>
    </row>
    <row r="28" spans="1:36" hidden="1">
      <c r="A28" s="6"/>
      <c r="B28" s="180">
        <f>+'RREE '!C37</f>
        <v>44255</v>
      </c>
      <c r="C28" s="180" t="str">
        <f>+'RREE '!D37</f>
        <v>s/a 3</v>
      </c>
      <c r="D28" s="98"/>
      <c r="E28" s="98"/>
      <c r="F28" s="99">
        <f>+'ddjj 1948 inicial'!F28</f>
        <v>0</v>
      </c>
      <c r="G28" s="93"/>
      <c r="H28" s="98"/>
      <c r="I28" s="98"/>
      <c r="J28" s="183">
        <f>+'ddjj 1948 inicial'!J28</f>
        <v>0</v>
      </c>
      <c r="K28" s="183">
        <f>+'RREE '!L37</f>
        <v>0</v>
      </c>
      <c r="L28" s="183">
        <f>+'RREE '!M37</f>
        <v>0</v>
      </c>
      <c r="M28" s="183">
        <f>+'RREE '!N37</f>
        <v>0</v>
      </c>
      <c r="N28" s="183">
        <f>+'RREE '!O37</f>
        <v>0</v>
      </c>
      <c r="O28" s="183">
        <f>+'RREE '!P37</f>
        <v>0</v>
      </c>
      <c r="P28" s="183">
        <f>+'RREE '!Q37</f>
        <v>0</v>
      </c>
      <c r="Q28" s="183">
        <f>+'RREE '!R37</f>
        <v>0</v>
      </c>
      <c r="R28" s="183">
        <f>+'RREE '!S37</f>
        <v>0</v>
      </c>
      <c r="S28" s="183">
        <f>+'RREE '!T37</f>
        <v>0</v>
      </c>
      <c r="T28" s="183">
        <f>+'RREE '!U37</f>
        <v>0</v>
      </c>
      <c r="U28" s="183">
        <f>+'RREE '!V37</f>
        <v>0</v>
      </c>
      <c r="V28" s="183">
        <f>+'RREE '!W37</f>
        <v>0</v>
      </c>
      <c r="W28" s="183">
        <f>+'ddjj 1948 inicial'!W28</f>
        <v>0</v>
      </c>
      <c r="X28" s="183">
        <f>+'RREE '!Y37</f>
        <v>0</v>
      </c>
      <c r="Y28" s="183">
        <f>+'RREE '!Z37</f>
        <v>0</v>
      </c>
      <c r="Z28" s="183">
        <f>+'RREE '!AA37</f>
        <v>0</v>
      </c>
      <c r="AA28" s="183">
        <f>+'RREE '!AB37</f>
        <v>0</v>
      </c>
      <c r="AB28" s="183">
        <f>+'ddjj 1948 inicial'!AB28</f>
        <v>0</v>
      </c>
      <c r="AC28" s="183">
        <f>+'RREE '!AD37</f>
        <v>0</v>
      </c>
      <c r="AD28" s="183">
        <f>+'RREE '!AE37</f>
        <v>0</v>
      </c>
      <c r="AE28" s="183">
        <f>+'RREE '!AF37</f>
        <v>0</v>
      </c>
      <c r="AF28" s="98"/>
      <c r="AG28" s="98"/>
      <c r="AH28" s="93"/>
      <c r="AI28" s="6"/>
      <c r="AJ28" s="6"/>
    </row>
    <row r="29" spans="1:36" hidden="1">
      <c r="A29" s="6"/>
      <c r="B29" s="180">
        <f>+'RREE '!C38</f>
        <v>44255</v>
      </c>
      <c r="C29" s="180" t="str">
        <f>+'RREE '!D38</f>
        <v>s/a 4</v>
      </c>
      <c r="D29" s="98"/>
      <c r="E29" s="98"/>
      <c r="F29" s="99">
        <f>+'ddjj 1948 inicial'!F29</f>
        <v>0</v>
      </c>
      <c r="G29" s="93"/>
      <c r="H29" s="98"/>
      <c r="I29" s="98"/>
      <c r="J29" s="183">
        <f>+'ddjj 1948 inicial'!J29</f>
        <v>0</v>
      </c>
      <c r="K29" s="183">
        <f>+'RREE '!L38</f>
        <v>0</v>
      </c>
      <c r="L29" s="183">
        <f>+'RREE '!M38</f>
        <v>0</v>
      </c>
      <c r="M29" s="183">
        <f>+'RREE '!N38</f>
        <v>0</v>
      </c>
      <c r="N29" s="183">
        <f>+'RREE '!O38</f>
        <v>0</v>
      </c>
      <c r="O29" s="183">
        <f>+'RREE '!P38</f>
        <v>0</v>
      </c>
      <c r="P29" s="183">
        <f>+'RREE '!Q38</f>
        <v>0</v>
      </c>
      <c r="Q29" s="183">
        <f>+'RREE '!R38</f>
        <v>0</v>
      </c>
      <c r="R29" s="183">
        <f>+'RREE '!S38</f>
        <v>0</v>
      </c>
      <c r="S29" s="183">
        <f>+'RREE '!T38</f>
        <v>0</v>
      </c>
      <c r="T29" s="183">
        <f>+'RREE '!U38</f>
        <v>0</v>
      </c>
      <c r="U29" s="183">
        <f>+'RREE '!V38</f>
        <v>0</v>
      </c>
      <c r="V29" s="183">
        <f>+'RREE '!W38</f>
        <v>0</v>
      </c>
      <c r="W29" s="183">
        <f>+'ddjj 1948 inicial'!W29</f>
        <v>0</v>
      </c>
      <c r="X29" s="183">
        <f>+'RREE '!Y38</f>
        <v>0</v>
      </c>
      <c r="Y29" s="183">
        <f>+'RREE '!Z38</f>
        <v>0</v>
      </c>
      <c r="Z29" s="183">
        <f>+'RREE '!AA38</f>
        <v>0</v>
      </c>
      <c r="AA29" s="183">
        <f>+'RREE '!AB38</f>
        <v>0</v>
      </c>
      <c r="AB29" s="183">
        <f>+'ddjj 1948 inicial'!AB29</f>
        <v>0</v>
      </c>
      <c r="AC29" s="183">
        <f>+'RREE '!AD38</f>
        <v>0</v>
      </c>
      <c r="AD29" s="183">
        <f>+'RREE '!AE38</f>
        <v>0</v>
      </c>
      <c r="AE29" s="183">
        <f>+'RREE '!AF38</f>
        <v>0</v>
      </c>
      <c r="AF29" s="98"/>
      <c r="AG29" s="98"/>
      <c r="AH29" s="93"/>
      <c r="AI29" s="6"/>
      <c r="AJ29" s="6"/>
    </row>
    <row r="30" spans="1:36" hidden="1">
      <c r="A30" s="6"/>
      <c r="B30" s="180">
        <f>+'RREE '!C39</f>
        <v>44255</v>
      </c>
      <c r="C30" s="180" t="str">
        <f>+'RREE '!D39</f>
        <v>s/a 5</v>
      </c>
      <c r="D30" s="98"/>
      <c r="E30" s="98"/>
      <c r="F30" s="99">
        <f>+'ddjj 1948 inicial'!F30</f>
        <v>0</v>
      </c>
      <c r="G30" s="93"/>
      <c r="H30" s="98"/>
      <c r="I30" s="98"/>
      <c r="J30" s="183">
        <f>+'ddjj 1948 inicial'!J30</f>
        <v>0</v>
      </c>
      <c r="K30" s="183">
        <f>+'RREE '!L39</f>
        <v>0</v>
      </c>
      <c r="L30" s="183">
        <f>+'RREE '!M39</f>
        <v>0</v>
      </c>
      <c r="M30" s="183">
        <f>+'RREE '!N39</f>
        <v>0</v>
      </c>
      <c r="N30" s="183">
        <f>+'RREE '!O39</f>
        <v>0</v>
      </c>
      <c r="O30" s="183">
        <f>+'RREE '!P39</f>
        <v>0</v>
      </c>
      <c r="P30" s="183">
        <f>+'RREE '!Q39</f>
        <v>0</v>
      </c>
      <c r="Q30" s="183">
        <f>+'RREE '!R39</f>
        <v>0</v>
      </c>
      <c r="R30" s="183">
        <f>+'RREE '!S39</f>
        <v>0</v>
      </c>
      <c r="S30" s="183">
        <f>+'RREE '!T39</f>
        <v>0</v>
      </c>
      <c r="T30" s="183">
        <f>+'RREE '!U39</f>
        <v>0</v>
      </c>
      <c r="U30" s="183">
        <f>+'RREE '!V39</f>
        <v>0</v>
      </c>
      <c r="V30" s="183">
        <f>+'RREE '!W39</f>
        <v>0</v>
      </c>
      <c r="W30" s="183">
        <f>+'ddjj 1948 inicial'!W30</f>
        <v>0</v>
      </c>
      <c r="X30" s="183">
        <f>+'RREE '!Y39</f>
        <v>0</v>
      </c>
      <c r="Y30" s="183">
        <f>+'RREE '!Z39</f>
        <v>0</v>
      </c>
      <c r="Z30" s="183">
        <f>+'RREE '!AA39</f>
        <v>0</v>
      </c>
      <c r="AA30" s="183">
        <f>+'RREE '!AB39</f>
        <v>0</v>
      </c>
      <c r="AB30" s="183">
        <f>+'ddjj 1948 inicial'!AB30</f>
        <v>0</v>
      </c>
      <c r="AC30" s="183">
        <f>+'RREE '!AD39</f>
        <v>0</v>
      </c>
      <c r="AD30" s="183">
        <f>+'RREE '!AE39</f>
        <v>0</v>
      </c>
      <c r="AE30" s="183">
        <f>+'RREE '!AF39</f>
        <v>0</v>
      </c>
      <c r="AF30" s="98"/>
      <c r="AG30" s="98"/>
      <c r="AH30" s="93"/>
      <c r="AI30" s="6"/>
      <c r="AJ30" s="6"/>
    </row>
    <row r="31" spans="1:36" hidden="1">
      <c r="A31" s="6"/>
      <c r="B31" s="180">
        <f>+'RREE '!C40</f>
        <v>44255</v>
      </c>
      <c r="C31" s="180" t="str">
        <f>+'RREE '!D40</f>
        <v>s/a 6</v>
      </c>
      <c r="D31" s="98"/>
      <c r="E31" s="98"/>
      <c r="F31" s="99">
        <f>+'ddjj 1948 inicial'!F31</f>
        <v>0</v>
      </c>
      <c r="G31" s="93"/>
      <c r="H31" s="98"/>
      <c r="I31" s="98"/>
      <c r="J31" s="183">
        <f>+'ddjj 1948 inicial'!J31</f>
        <v>0</v>
      </c>
      <c r="K31" s="183">
        <f>+'RREE '!L40</f>
        <v>0</v>
      </c>
      <c r="L31" s="183">
        <f>+'RREE '!M40</f>
        <v>0</v>
      </c>
      <c r="M31" s="183">
        <f>+'RREE '!N40</f>
        <v>0</v>
      </c>
      <c r="N31" s="183">
        <f>+'RREE '!O40</f>
        <v>0</v>
      </c>
      <c r="O31" s="183">
        <f>+'RREE '!P40</f>
        <v>0</v>
      </c>
      <c r="P31" s="183">
        <f>+'RREE '!Q40</f>
        <v>0</v>
      </c>
      <c r="Q31" s="183">
        <f>+'RREE '!R40</f>
        <v>0</v>
      </c>
      <c r="R31" s="183">
        <f>+'RREE '!S40</f>
        <v>0</v>
      </c>
      <c r="S31" s="183">
        <f>+'RREE '!T40</f>
        <v>0</v>
      </c>
      <c r="T31" s="183">
        <f>+'RREE '!U40</f>
        <v>0</v>
      </c>
      <c r="U31" s="183">
        <f>+'RREE '!V40</f>
        <v>0</v>
      </c>
      <c r="V31" s="183">
        <f>+'RREE '!W40</f>
        <v>0</v>
      </c>
      <c r="W31" s="183">
        <f>+'ddjj 1948 inicial'!W31</f>
        <v>0</v>
      </c>
      <c r="X31" s="183">
        <f>+'RREE '!Y40</f>
        <v>0</v>
      </c>
      <c r="Y31" s="183">
        <f>+'RREE '!Z40</f>
        <v>0</v>
      </c>
      <c r="Z31" s="183">
        <f>+'RREE '!AA40</f>
        <v>0</v>
      </c>
      <c r="AA31" s="183">
        <f>+'RREE '!AB40</f>
        <v>0</v>
      </c>
      <c r="AB31" s="183">
        <f>+'ddjj 1948 inicial'!AB31</f>
        <v>0</v>
      </c>
      <c r="AC31" s="183">
        <f>+'RREE '!AD40</f>
        <v>0</v>
      </c>
      <c r="AD31" s="183">
        <f>+'RREE '!AE40</f>
        <v>0</v>
      </c>
      <c r="AE31" s="183">
        <f>+'RREE '!AF40</f>
        <v>0</v>
      </c>
      <c r="AF31" s="98"/>
      <c r="AG31" s="98"/>
      <c r="AH31" s="93"/>
      <c r="AI31" s="6"/>
      <c r="AJ31" s="6"/>
    </row>
    <row r="32" spans="1:36" hidden="1">
      <c r="A32" s="6"/>
      <c r="B32" s="180">
        <f>+'RREE '!C41</f>
        <v>44286</v>
      </c>
      <c r="C32" s="180" t="str">
        <f>+'RREE '!D41</f>
        <v>s/a COO</v>
      </c>
      <c r="D32" s="98"/>
      <c r="E32" s="98"/>
      <c r="F32" s="99">
        <f>+'ddjj 1948 inicial'!F32*'retiros o dividendos ejercicio'!I28</f>
        <v>0</v>
      </c>
      <c r="G32" s="93"/>
      <c r="H32" s="98"/>
      <c r="I32" s="98"/>
      <c r="J32" s="183">
        <f>+'ddjj 1948 inicial'!J32*'retiros o dividendos ejercicio'!I28</f>
        <v>0</v>
      </c>
      <c r="K32" s="183">
        <f>+'RREE '!L41</f>
        <v>0</v>
      </c>
      <c r="L32" s="183">
        <f>+'RREE '!M41</f>
        <v>0</v>
      </c>
      <c r="M32" s="183">
        <f>+'RREE '!N41</f>
        <v>0</v>
      </c>
      <c r="N32" s="183">
        <f>+'RREE '!O41</f>
        <v>0</v>
      </c>
      <c r="O32" s="183">
        <f>+'RREE '!P41</f>
        <v>0</v>
      </c>
      <c r="P32" s="183">
        <f>+'RREE '!Q41</f>
        <v>0</v>
      </c>
      <c r="Q32" s="183">
        <f>+'RREE '!R41</f>
        <v>0</v>
      </c>
      <c r="R32" s="183">
        <f>+'RREE '!S41</f>
        <v>0</v>
      </c>
      <c r="S32" s="183">
        <f>+'RREE '!T41</f>
        <v>0</v>
      </c>
      <c r="T32" s="183">
        <f>+'RREE '!U41</f>
        <v>0</v>
      </c>
      <c r="U32" s="183">
        <f>-'RREE '!V41*'retiros o dividendos ejercicio'!I28</f>
        <v>0</v>
      </c>
      <c r="V32" s="183">
        <f>+'RREE '!W41</f>
        <v>0</v>
      </c>
      <c r="W32" s="183">
        <f>+'ddjj 1948 inicial'!W32</f>
        <v>0</v>
      </c>
      <c r="X32" s="183">
        <f>+'RREE '!Y41</f>
        <v>0</v>
      </c>
      <c r="Y32" s="183">
        <f>+'RREE '!Z41</f>
        <v>0</v>
      </c>
      <c r="Z32" s="183">
        <f>+'RREE '!AA41</f>
        <v>0</v>
      </c>
      <c r="AA32" s="183">
        <f>+'RREE '!AB41</f>
        <v>0</v>
      </c>
      <c r="AB32" s="183">
        <f>+'ddjj 1948 inicial'!AB32</f>
        <v>0</v>
      </c>
      <c r="AC32" s="183">
        <f>+'RREE '!AD41</f>
        <v>0</v>
      </c>
      <c r="AD32" s="183">
        <f>+'RREE '!AE41</f>
        <v>0</v>
      </c>
      <c r="AE32" s="183">
        <f>+'RREE '!AF41</f>
        <v>0</v>
      </c>
      <c r="AF32" s="98"/>
      <c r="AG32" s="98"/>
      <c r="AH32" s="93"/>
      <c r="AI32" s="6"/>
      <c r="AJ32" s="6"/>
    </row>
    <row r="33" spans="1:36" hidden="1">
      <c r="A33" s="6"/>
      <c r="B33" s="180">
        <f>+'RREE '!C42</f>
        <v>44286</v>
      </c>
      <c r="C33" s="180" t="str">
        <f>+'RREE '!D42</f>
        <v>s/a APD</v>
      </c>
      <c r="D33" s="98"/>
      <c r="E33" s="98"/>
      <c r="F33" s="99">
        <f>+'ddjj 1948 inicial'!F33*'retiros o dividendos ejercicio'!I28</f>
        <v>0</v>
      </c>
      <c r="G33" s="93"/>
      <c r="H33" s="98"/>
      <c r="I33" s="98"/>
      <c r="J33" s="183">
        <f>+'ddjj 1948 inicial'!J33*'retiros o dividendos ejercicio'!I28</f>
        <v>0</v>
      </c>
      <c r="K33" s="183">
        <f>+'RREE '!L42</f>
        <v>0</v>
      </c>
      <c r="L33" s="183">
        <f>+'RREE '!M42</f>
        <v>0</v>
      </c>
      <c r="M33" s="183">
        <f>+'RREE '!N42</f>
        <v>0</v>
      </c>
      <c r="N33" s="183">
        <f>+'RREE '!O42</f>
        <v>0</v>
      </c>
      <c r="O33" s="183">
        <f>+'RREE '!P42</f>
        <v>0</v>
      </c>
      <c r="P33" s="183">
        <f>+'RREE '!Q42</f>
        <v>0</v>
      </c>
      <c r="Q33" s="183">
        <f>+'RREE '!R42</f>
        <v>0</v>
      </c>
      <c r="R33" s="183">
        <f>+'RREE '!S42</f>
        <v>0</v>
      </c>
      <c r="S33" s="183">
        <f>+'RREE '!T42</f>
        <v>0</v>
      </c>
      <c r="T33" s="183">
        <f>+'RREE '!U42</f>
        <v>0</v>
      </c>
      <c r="U33" s="183">
        <f>-'RREE '!V42*'retiros o dividendos ejercicio'!I28</f>
        <v>0</v>
      </c>
      <c r="V33" s="183">
        <f>+'RREE '!W42</f>
        <v>0</v>
      </c>
      <c r="W33" s="183">
        <f>+'ddjj 1948 inicial'!W33*'retiros o dividendos ejercicio'!I28</f>
        <v>0</v>
      </c>
      <c r="X33" s="183">
        <f>+'RREE '!Y42</f>
        <v>0</v>
      </c>
      <c r="Y33" s="183">
        <f>+'RREE '!Z42</f>
        <v>0</v>
      </c>
      <c r="Z33" s="183">
        <f>+'RREE '!AA42</f>
        <v>0</v>
      </c>
      <c r="AA33" s="183">
        <f>+'RREE '!AB42</f>
        <v>0</v>
      </c>
      <c r="AB33" s="183">
        <f>+'ddjj 1948 inicial'!AB33</f>
        <v>0</v>
      </c>
      <c r="AC33" s="183">
        <f>+'RREE '!AD42</f>
        <v>0</v>
      </c>
      <c r="AD33" s="183">
        <f>+'RREE '!AE42</f>
        <v>0</v>
      </c>
      <c r="AE33" s="183">
        <f>+'RREE '!AF42</f>
        <v>0</v>
      </c>
      <c r="AF33" s="98"/>
      <c r="AG33" s="98"/>
      <c r="AH33" s="93"/>
      <c r="AI33" s="6"/>
      <c r="AJ33" s="6"/>
    </row>
    <row r="34" spans="1:36" hidden="1">
      <c r="A34" s="6"/>
      <c r="B34" s="180">
        <f>+'RREE '!C43</f>
        <v>44286</v>
      </c>
      <c r="C34" s="180" t="str">
        <f>+'RREE '!D43</f>
        <v>s/a 3</v>
      </c>
      <c r="D34" s="98"/>
      <c r="E34" s="98"/>
      <c r="F34" s="99">
        <f>+'ddjj 1948 inicial'!F34</f>
        <v>0</v>
      </c>
      <c r="G34" s="93"/>
      <c r="H34" s="98"/>
      <c r="I34" s="98"/>
      <c r="J34" s="183">
        <f>+'ddjj 1948 inicial'!J34</f>
        <v>0</v>
      </c>
      <c r="K34" s="183">
        <f>+'RREE '!L43</f>
        <v>0</v>
      </c>
      <c r="L34" s="183">
        <f>+'RREE '!M43</f>
        <v>0</v>
      </c>
      <c r="M34" s="183">
        <f>+'RREE '!N43</f>
        <v>0</v>
      </c>
      <c r="N34" s="183">
        <f>+'RREE '!O43</f>
        <v>0</v>
      </c>
      <c r="O34" s="183">
        <f>+'RREE '!P43</f>
        <v>0</v>
      </c>
      <c r="P34" s="183">
        <f>+'RREE '!Q43</f>
        <v>0</v>
      </c>
      <c r="Q34" s="183">
        <f>+'RREE '!R43</f>
        <v>0</v>
      </c>
      <c r="R34" s="183">
        <f>+'RREE '!S43</f>
        <v>0</v>
      </c>
      <c r="S34" s="183">
        <f>+'RREE '!T43</f>
        <v>0</v>
      </c>
      <c r="T34" s="183">
        <f>+'RREE '!U43</f>
        <v>0</v>
      </c>
      <c r="U34" s="183">
        <f>+'RREE '!V43</f>
        <v>0</v>
      </c>
      <c r="V34" s="183">
        <f>+'RREE '!W43</f>
        <v>0</v>
      </c>
      <c r="W34" s="183">
        <f>+'ddjj 1948 inicial'!W34</f>
        <v>0</v>
      </c>
      <c r="X34" s="183">
        <f>+'RREE '!Y43</f>
        <v>0</v>
      </c>
      <c r="Y34" s="183">
        <f>+'RREE '!Z43</f>
        <v>0</v>
      </c>
      <c r="Z34" s="183">
        <f>+'RREE '!AA43</f>
        <v>0</v>
      </c>
      <c r="AA34" s="183">
        <f>+'RREE '!AB43</f>
        <v>0</v>
      </c>
      <c r="AB34" s="183">
        <f>+'ddjj 1948 inicial'!AB34</f>
        <v>0</v>
      </c>
      <c r="AC34" s="183">
        <f>+'RREE '!AD43</f>
        <v>0</v>
      </c>
      <c r="AD34" s="183">
        <f>+'RREE '!AE43</f>
        <v>0</v>
      </c>
      <c r="AE34" s="183">
        <f>+'RREE '!AF43</f>
        <v>0</v>
      </c>
      <c r="AF34" s="98"/>
      <c r="AG34" s="98"/>
      <c r="AH34" s="93"/>
      <c r="AI34" s="6"/>
      <c r="AJ34" s="6"/>
    </row>
    <row r="35" spans="1:36" hidden="1">
      <c r="A35" s="6"/>
      <c r="B35" s="180">
        <f>+'RREE '!C44</f>
        <v>44286</v>
      </c>
      <c r="C35" s="180" t="str">
        <f>+'RREE '!D44</f>
        <v>s/a 4</v>
      </c>
      <c r="D35" s="98"/>
      <c r="E35" s="98"/>
      <c r="F35" s="99">
        <f>+'ddjj 1948 inicial'!F35</f>
        <v>0</v>
      </c>
      <c r="G35" s="93"/>
      <c r="H35" s="98"/>
      <c r="I35" s="98"/>
      <c r="J35" s="183">
        <f>+'ddjj 1948 inicial'!J35</f>
        <v>0</v>
      </c>
      <c r="K35" s="183">
        <f>+'RREE '!L44</f>
        <v>0</v>
      </c>
      <c r="L35" s="183">
        <f>+'RREE '!M44</f>
        <v>0</v>
      </c>
      <c r="M35" s="183">
        <f>+'RREE '!N44</f>
        <v>0</v>
      </c>
      <c r="N35" s="183">
        <f>+'RREE '!O44</f>
        <v>0</v>
      </c>
      <c r="O35" s="183">
        <f>+'RREE '!P44</f>
        <v>0</v>
      </c>
      <c r="P35" s="183">
        <f>+'RREE '!Q44</f>
        <v>0</v>
      </c>
      <c r="Q35" s="183">
        <f>+'RREE '!R44</f>
        <v>0</v>
      </c>
      <c r="R35" s="183">
        <f>+'RREE '!S44</f>
        <v>0</v>
      </c>
      <c r="S35" s="183">
        <f>+'RREE '!T44</f>
        <v>0</v>
      </c>
      <c r="T35" s="183">
        <f>+'RREE '!U44</f>
        <v>0</v>
      </c>
      <c r="U35" s="183">
        <f>+'RREE '!V44</f>
        <v>0</v>
      </c>
      <c r="V35" s="183">
        <f>+'RREE '!W44</f>
        <v>0</v>
      </c>
      <c r="W35" s="183">
        <f>+'ddjj 1948 inicial'!W35</f>
        <v>0</v>
      </c>
      <c r="X35" s="183">
        <f>+'RREE '!Y44</f>
        <v>0</v>
      </c>
      <c r="Y35" s="183">
        <f>+'RREE '!Z44</f>
        <v>0</v>
      </c>
      <c r="Z35" s="183">
        <f>+'RREE '!AA44</f>
        <v>0</v>
      </c>
      <c r="AA35" s="183">
        <f>+'RREE '!AB44</f>
        <v>0</v>
      </c>
      <c r="AB35" s="183">
        <f>+'ddjj 1948 inicial'!AB35</f>
        <v>0</v>
      </c>
      <c r="AC35" s="183">
        <f>+'RREE '!AD44</f>
        <v>0</v>
      </c>
      <c r="AD35" s="183">
        <f>+'RREE '!AE44</f>
        <v>0</v>
      </c>
      <c r="AE35" s="183">
        <f>+'RREE '!AF44</f>
        <v>0</v>
      </c>
      <c r="AF35" s="98"/>
      <c r="AG35" s="98"/>
      <c r="AH35" s="93"/>
      <c r="AI35" s="6"/>
      <c r="AJ35" s="6"/>
    </row>
    <row r="36" spans="1:36" hidden="1">
      <c r="A36" s="6"/>
      <c r="B36" s="180">
        <f>+'RREE '!C45</f>
        <v>44286</v>
      </c>
      <c r="C36" s="180" t="str">
        <f>+'RREE '!D45</f>
        <v>s/a 5</v>
      </c>
      <c r="D36" s="98"/>
      <c r="E36" s="98"/>
      <c r="F36" s="99">
        <f>+'ddjj 1948 inicial'!F36</f>
        <v>0</v>
      </c>
      <c r="G36" s="93"/>
      <c r="H36" s="98"/>
      <c r="I36" s="98"/>
      <c r="J36" s="183">
        <f>+'ddjj 1948 inicial'!J36</f>
        <v>0</v>
      </c>
      <c r="K36" s="183">
        <f>+'RREE '!L45</f>
        <v>0</v>
      </c>
      <c r="L36" s="183">
        <f>+'RREE '!M45</f>
        <v>0</v>
      </c>
      <c r="M36" s="183">
        <f>+'RREE '!N45</f>
        <v>0</v>
      </c>
      <c r="N36" s="183">
        <f>+'RREE '!O45</f>
        <v>0</v>
      </c>
      <c r="O36" s="183">
        <f>+'RREE '!P45</f>
        <v>0</v>
      </c>
      <c r="P36" s="183">
        <f>+'RREE '!Q45</f>
        <v>0</v>
      </c>
      <c r="Q36" s="183">
        <f>+'RREE '!R45</f>
        <v>0</v>
      </c>
      <c r="R36" s="183">
        <f>+'RREE '!S45</f>
        <v>0</v>
      </c>
      <c r="S36" s="183">
        <f>+'RREE '!T45</f>
        <v>0</v>
      </c>
      <c r="T36" s="183">
        <f>+'RREE '!U45</f>
        <v>0</v>
      </c>
      <c r="U36" s="183">
        <f>+'RREE '!V45</f>
        <v>0</v>
      </c>
      <c r="V36" s="183">
        <f>+'RREE '!W45</f>
        <v>0</v>
      </c>
      <c r="W36" s="183">
        <f>+'ddjj 1948 inicial'!W36</f>
        <v>0</v>
      </c>
      <c r="X36" s="183">
        <f>+'RREE '!Y45</f>
        <v>0</v>
      </c>
      <c r="Y36" s="183">
        <f>+'RREE '!Z45</f>
        <v>0</v>
      </c>
      <c r="Z36" s="183">
        <f>+'RREE '!AA45</f>
        <v>0</v>
      </c>
      <c r="AA36" s="183">
        <f>+'RREE '!AB45</f>
        <v>0</v>
      </c>
      <c r="AB36" s="183">
        <f>+'ddjj 1948 inicial'!AB36</f>
        <v>0</v>
      </c>
      <c r="AC36" s="183">
        <f>+'RREE '!AD45</f>
        <v>0</v>
      </c>
      <c r="AD36" s="183">
        <f>+'RREE '!AE45</f>
        <v>0</v>
      </c>
      <c r="AE36" s="183">
        <f>+'RREE '!AF45</f>
        <v>0</v>
      </c>
      <c r="AF36" s="98"/>
      <c r="AG36" s="98"/>
      <c r="AH36" s="93"/>
      <c r="AI36" s="6"/>
      <c r="AJ36" s="6"/>
    </row>
    <row r="37" spans="1:36" hidden="1">
      <c r="A37" s="6"/>
      <c r="B37" s="180">
        <f>+'RREE '!C46</f>
        <v>44286</v>
      </c>
      <c r="C37" s="180" t="str">
        <f>+'RREE '!D46</f>
        <v>s/a 6</v>
      </c>
      <c r="D37" s="98"/>
      <c r="E37" s="98"/>
      <c r="F37" s="99">
        <f>+'ddjj 1948 inicial'!F37</f>
        <v>0</v>
      </c>
      <c r="G37" s="93"/>
      <c r="H37" s="98"/>
      <c r="I37" s="98"/>
      <c r="J37" s="183">
        <f>+'ddjj 1948 inicial'!J37</f>
        <v>0</v>
      </c>
      <c r="K37" s="183">
        <f>+'RREE '!L46</f>
        <v>0</v>
      </c>
      <c r="L37" s="183">
        <f>+'RREE '!M46</f>
        <v>0</v>
      </c>
      <c r="M37" s="183">
        <f>+'RREE '!N46</f>
        <v>0</v>
      </c>
      <c r="N37" s="183">
        <f>+'RREE '!O46</f>
        <v>0</v>
      </c>
      <c r="O37" s="183">
        <f>+'RREE '!P46</f>
        <v>0</v>
      </c>
      <c r="P37" s="183">
        <f>+'RREE '!Q46</f>
        <v>0</v>
      </c>
      <c r="Q37" s="183">
        <f>+'RREE '!R46</f>
        <v>0</v>
      </c>
      <c r="R37" s="183">
        <f>+'RREE '!S46</f>
        <v>0</v>
      </c>
      <c r="S37" s="183">
        <f>+'RREE '!T46</f>
        <v>0</v>
      </c>
      <c r="T37" s="183">
        <f>+'RREE '!U46</f>
        <v>0</v>
      </c>
      <c r="U37" s="183">
        <f>+'RREE '!V46</f>
        <v>0</v>
      </c>
      <c r="V37" s="183">
        <f>+'RREE '!W46</f>
        <v>0</v>
      </c>
      <c r="W37" s="183">
        <f>+'ddjj 1948 inicial'!W37</f>
        <v>0</v>
      </c>
      <c r="X37" s="183">
        <f>+'RREE '!Y46</f>
        <v>0</v>
      </c>
      <c r="Y37" s="183">
        <f>+'RREE '!Z46</f>
        <v>0</v>
      </c>
      <c r="Z37" s="183">
        <f>+'RREE '!AA46</f>
        <v>0</v>
      </c>
      <c r="AA37" s="183">
        <f>+'RREE '!AB46</f>
        <v>0</v>
      </c>
      <c r="AB37" s="183">
        <f>+'ddjj 1948 inicial'!AB37</f>
        <v>0</v>
      </c>
      <c r="AC37" s="183">
        <f>+'RREE '!AD46</f>
        <v>0</v>
      </c>
      <c r="AD37" s="183">
        <f>+'RREE '!AE46</f>
        <v>0</v>
      </c>
      <c r="AE37" s="183">
        <f>+'RREE '!AF46</f>
        <v>0</v>
      </c>
      <c r="AF37" s="98"/>
      <c r="AG37" s="98"/>
      <c r="AH37" s="93"/>
      <c r="AI37" s="6"/>
      <c r="AJ37" s="6"/>
    </row>
    <row r="38" spans="1:36" hidden="1">
      <c r="A38" s="6"/>
      <c r="B38" s="180">
        <f>+'RREE '!C47</f>
        <v>44316</v>
      </c>
      <c r="C38" s="180" t="str">
        <f>+'RREE '!D47</f>
        <v>s/a 1</v>
      </c>
      <c r="D38" s="98"/>
      <c r="E38" s="98"/>
      <c r="F38" s="99">
        <f>+'ddjj 1948 inicial'!F38*'retiros o dividendos ejercicio'!I29</f>
        <v>0</v>
      </c>
      <c r="G38" s="93"/>
      <c r="H38" s="98"/>
      <c r="I38" s="98"/>
      <c r="J38" s="183">
        <f>+'ddjj 1948 inicial'!J38</f>
        <v>0</v>
      </c>
      <c r="K38" s="183">
        <f>+'RREE '!L47</f>
        <v>0</v>
      </c>
      <c r="L38" s="183">
        <f>+'RREE '!M47</f>
        <v>0</v>
      </c>
      <c r="M38" s="183">
        <f>+'RREE '!N47</f>
        <v>0</v>
      </c>
      <c r="N38" s="183">
        <f>+'RREE '!O47</f>
        <v>0</v>
      </c>
      <c r="O38" s="183">
        <f>+'RREE '!P47</f>
        <v>0</v>
      </c>
      <c r="P38" s="183">
        <f>+'RREE '!Q47</f>
        <v>0</v>
      </c>
      <c r="Q38" s="183">
        <f>+'RREE '!R47</f>
        <v>0</v>
      </c>
      <c r="R38" s="183">
        <f>+'RREE '!S47</f>
        <v>0</v>
      </c>
      <c r="S38" s="183">
        <f>+'RREE '!T47</f>
        <v>0</v>
      </c>
      <c r="T38" s="183">
        <f>+'RREE '!U47</f>
        <v>0</v>
      </c>
      <c r="U38" s="183">
        <f>+'RREE '!V47</f>
        <v>0</v>
      </c>
      <c r="V38" s="183">
        <f>+'RREE '!W47</f>
        <v>0</v>
      </c>
      <c r="W38" s="183">
        <f>+'ddjj 1948 inicial'!W38*'retiros o dividendos ejercicio'!I29</f>
        <v>0</v>
      </c>
      <c r="X38" s="183">
        <f>+'RREE '!Y47</f>
        <v>0</v>
      </c>
      <c r="Y38" s="183">
        <f>+'RREE '!Z47</f>
        <v>0</v>
      </c>
      <c r="Z38" s="183">
        <f>+'RREE '!AA47</f>
        <v>0</v>
      </c>
      <c r="AA38" s="183">
        <f>+'RREE '!AB47</f>
        <v>0</v>
      </c>
      <c r="AB38" s="183">
        <f>+'ddjj 1948 inicial'!AB38*'retiros o dividendos ejercicio'!I29</f>
        <v>0</v>
      </c>
      <c r="AC38" s="183">
        <f>+'RREE '!AD47</f>
        <v>0</v>
      </c>
      <c r="AD38" s="183">
        <f>+'RREE '!AE47</f>
        <v>0</v>
      </c>
      <c r="AE38" s="183">
        <f>+'RREE '!AF47</f>
        <v>0</v>
      </c>
      <c r="AF38" s="98"/>
      <c r="AG38" s="98"/>
      <c r="AH38" s="93"/>
      <c r="AI38" s="6"/>
      <c r="AJ38" s="6"/>
    </row>
    <row r="39" spans="1:36" hidden="1">
      <c r="A39" s="6"/>
      <c r="B39" s="180">
        <f>+'RREE '!C48</f>
        <v>44316</v>
      </c>
      <c r="C39" s="180" t="str">
        <f>+'RREE '!D48</f>
        <v>s/a 2</v>
      </c>
      <c r="D39" s="98"/>
      <c r="E39" s="98"/>
      <c r="F39" s="99">
        <f>+'ddjj 1948 inicial'!F39*'retiros o dividendos ejercicio'!I29</f>
        <v>0</v>
      </c>
      <c r="G39" s="93"/>
      <c r="H39" s="98"/>
      <c r="I39" s="98"/>
      <c r="J39" s="183">
        <f>+'ddjj 1948 inicial'!J39</f>
        <v>0</v>
      </c>
      <c r="K39" s="183">
        <f>+'RREE '!L48</f>
        <v>0</v>
      </c>
      <c r="L39" s="183">
        <f>+'RREE '!M48</f>
        <v>0</v>
      </c>
      <c r="M39" s="183">
        <f>+'RREE '!N48</f>
        <v>0</v>
      </c>
      <c r="N39" s="183">
        <f>+'RREE '!O48</f>
        <v>0</v>
      </c>
      <c r="O39" s="183">
        <f>+'RREE '!P48</f>
        <v>0</v>
      </c>
      <c r="P39" s="183">
        <f>+'RREE '!Q48</f>
        <v>0</v>
      </c>
      <c r="Q39" s="183">
        <f>+'RREE '!R48</f>
        <v>0</v>
      </c>
      <c r="R39" s="183">
        <f>+'RREE '!S48</f>
        <v>0</v>
      </c>
      <c r="S39" s="183">
        <f>+'RREE '!T48</f>
        <v>0</v>
      </c>
      <c r="T39" s="183">
        <f>+'RREE '!U48</f>
        <v>0</v>
      </c>
      <c r="U39" s="183">
        <f>+'RREE '!V48</f>
        <v>0</v>
      </c>
      <c r="V39" s="183">
        <f>+'RREE '!W48</f>
        <v>0</v>
      </c>
      <c r="W39" s="183">
        <f>+'ddjj 1948 inicial'!W39</f>
        <v>0</v>
      </c>
      <c r="X39" s="183">
        <f>+'RREE '!Y48</f>
        <v>0</v>
      </c>
      <c r="Y39" s="183">
        <f>+'RREE '!Z48</f>
        <v>0</v>
      </c>
      <c r="Z39" s="183">
        <f>+'RREE '!AA48</f>
        <v>0</v>
      </c>
      <c r="AA39" s="183">
        <f>+'RREE '!AB48</f>
        <v>0</v>
      </c>
      <c r="AB39" s="183">
        <f>+'ddjj 1948 inicial'!AB39*'retiros o dividendos ejercicio'!I29</f>
        <v>0</v>
      </c>
      <c r="AC39" s="183">
        <f>+'RREE '!AD48</f>
        <v>0</v>
      </c>
      <c r="AD39" s="183">
        <f>+'RREE '!AE48</f>
        <v>0</v>
      </c>
      <c r="AE39" s="183">
        <f>+'RREE '!AF48</f>
        <v>0</v>
      </c>
      <c r="AF39" s="98"/>
      <c r="AG39" s="98"/>
      <c r="AH39" s="93"/>
      <c r="AI39" s="6"/>
      <c r="AJ39" s="6"/>
    </row>
    <row r="40" spans="1:36" hidden="1">
      <c r="A40" s="6"/>
      <c r="B40" s="180">
        <f>+'RREE '!C49</f>
        <v>44316</v>
      </c>
      <c r="C40" s="180" t="str">
        <f>+'RREE '!D49</f>
        <v>s/a 3</v>
      </c>
      <c r="D40" s="98"/>
      <c r="E40" s="98"/>
      <c r="F40" s="99">
        <f>+'ddjj 1948 inicial'!F40</f>
        <v>0</v>
      </c>
      <c r="G40" s="93"/>
      <c r="H40" s="98"/>
      <c r="I40" s="98"/>
      <c r="J40" s="183">
        <f>+'ddjj 1948 inicial'!J40</f>
        <v>0</v>
      </c>
      <c r="K40" s="183">
        <f>+'RREE '!L49</f>
        <v>0</v>
      </c>
      <c r="L40" s="183">
        <f>+'RREE '!M49</f>
        <v>0</v>
      </c>
      <c r="M40" s="183">
        <f>+'RREE '!N49</f>
        <v>0</v>
      </c>
      <c r="N40" s="183">
        <f>+'RREE '!O49</f>
        <v>0</v>
      </c>
      <c r="O40" s="183">
        <f>+'RREE '!P49</f>
        <v>0</v>
      </c>
      <c r="P40" s="183">
        <f>+'RREE '!Q49</f>
        <v>0</v>
      </c>
      <c r="Q40" s="183">
        <f>+'RREE '!R49</f>
        <v>0</v>
      </c>
      <c r="R40" s="183">
        <f>+'RREE '!S49</f>
        <v>0</v>
      </c>
      <c r="S40" s="183">
        <f>+'RREE '!T49</f>
        <v>0</v>
      </c>
      <c r="T40" s="183">
        <f>+'RREE '!U49</f>
        <v>0</v>
      </c>
      <c r="U40" s="183">
        <f>+'RREE '!V49</f>
        <v>0</v>
      </c>
      <c r="V40" s="183">
        <f>+'RREE '!W49</f>
        <v>0</v>
      </c>
      <c r="W40" s="183">
        <f>+'ddjj 1948 inicial'!W40</f>
        <v>0</v>
      </c>
      <c r="X40" s="183">
        <f>+'RREE '!Y49</f>
        <v>0</v>
      </c>
      <c r="Y40" s="183">
        <f>+'RREE '!Z49</f>
        <v>0</v>
      </c>
      <c r="Z40" s="183">
        <f>+'RREE '!AA49</f>
        <v>0</v>
      </c>
      <c r="AA40" s="183">
        <f>+'RREE '!AB49</f>
        <v>0</v>
      </c>
      <c r="AB40" s="183">
        <f>+'ddjj 1948 inicial'!AB40</f>
        <v>0</v>
      </c>
      <c r="AC40" s="183">
        <f>+'RREE '!AD49</f>
        <v>0</v>
      </c>
      <c r="AD40" s="183">
        <f>+'RREE '!AE49</f>
        <v>0</v>
      </c>
      <c r="AE40" s="183">
        <f>+'RREE '!AF49</f>
        <v>0</v>
      </c>
      <c r="AF40" s="98"/>
      <c r="AG40" s="98"/>
      <c r="AH40" s="93"/>
      <c r="AI40" s="6"/>
      <c r="AJ40" s="6"/>
    </row>
    <row r="41" spans="1:36" hidden="1">
      <c r="A41" s="6"/>
      <c r="B41" s="180">
        <f>+'RREE '!C50</f>
        <v>44316</v>
      </c>
      <c r="C41" s="180" t="str">
        <f>+'RREE '!D50</f>
        <v>s/a 4</v>
      </c>
      <c r="D41" s="98"/>
      <c r="E41" s="98"/>
      <c r="F41" s="99">
        <f>+'ddjj 1948 inicial'!F41</f>
        <v>0</v>
      </c>
      <c r="G41" s="93"/>
      <c r="H41" s="98"/>
      <c r="I41" s="98"/>
      <c r="J41" s="183">
        <f>+'ddjj 1948 inicial'!J41</f>
        <v>0</v>
      </c>
      <c r="K41" s="183">
        <f>+'RREE '!L50</f>
        <v>0</v>
      </c>
      <c r="L41" s="183">
        <f>+'RREE '!M50</f>
        <v>0</v>
      </c>
      <c r="M41" s="183">
        <f>+'RREE '!N50</f>
        <v>0</v>
      </c>
      <c r="N41" s="183">
        <f>+'RREE '!O50</f>
        <v>0</v>
      </c>
      <c r="O41" s="183">
        <f>+'RREE '!P50</f>
        <v>0</v>
      </c>
      <c r="P41" s="183">
        <f>+'RREE '!Q50</f>
        <v>0</v>
      </c>
      <c r="Q41" s="183">
        <f>+'RREE '!R50</f>
        <v>0</v>
      </c>
      <c r="R41" s="183">
        <f>+'RREE '!S50</f>
        <v>0</v>
      </c>
      <c r="S41" s="183">
        <f>+'RREE '!T50</f>
        <v>0</v>
      </c>
      <c r="T41" s="183">
        <f>+'RREE '!U50</f>
        <v>0</v>
      </c>
      <c r="U41" s="183">
        <f>+'RREE '!V50</f>
        <v>0</v>
      </c>
      <c r="V41" s="183">
        <f>+'RREE '!W50</f>
        <v>0</v>
      </c>
      <c r="W41" s="183">
        <f>+'ddjj 1948 inicial'!W41</f>
        <v>0</v>
      </c>
      <c r="X41" s="183">
        <f>+'RREE '!Y50</f>
        <v>0</v>
      </c>
      <c r="Y41" s="183">
        <f>+'RREE '!Z50</f>
        <v>0</v>
      </c>
      <c r="Z41" s="183">
        <f>+'RREE '!AA50</f>
        <v>0</v>
      </c>
      <c r="AA41" s="183">
        <f>+'RREE '!AB50</f>
        <v>0</v>
      </c>
      <c r="AB41" s="183">
        <f>+'ddjj 1948 inicial'!AB41</f>
        <v>0</v>
      </c>
      <c r="AC41" s="183">
        <f>+'RREE '!AD50</f>
        <v>0</v>
      </c>
      <c r="AD41" s="183">
        <f>+'RREE '!AE50</f>
        <v>0</v>
      </c>
      <c r="AE41" s="183">
        <f>+'RREE '!AF50</f>
        <v>0</v>
      </c>
      <c r="AF41" s="98"/>
      <c r="AG41" s="98"/>
      <c r="AH41" s="93"/>
      <c r="AI41" s="6"/>
      <c r="AJ41" s="6"/>
    </row>
    <row r="42" spans="1:36" hidden="1">
      <c r="A42" s="6"/>
      <c r="B42" s="180">
        <f>+'RREE '!C51</f>
        <v>44316</v>
      </c>
      <c r="C42" s="180" t="str">
        <f>+'RREE '!D51</f>
        <v>s/a 5</v>
      </c>
      <c r="D42" s="98"/>
      <c r="E42" s="98"/>
      <c r="F42" s="99">
        <f>+'ddjj 1948 inicial'!F42</f>
        <v>0</v>
      </c>
      <c r="G42" s="93"/>
      <c r="H42" s="98"/>
      <c r="I42" s="98"/>
      <c r="J42" s="183">
        <f>+'ddjj 1948 inicial'!J42</f>
        <v>0</v>
      </c>
      <c r="K42" s="183">
        <f>+'RREE '!L51</f>
        <v>0</v>
      </c>
      <c r="L42" s="183">
        <f>+'RREE '!M51</f>
        <v>0</v>
      </c>
      <c r="M42" s="183">
        <f>+'RREE '!N51</f>
        <v>0</v>
      </c>
      <c r="N42" s="183">
        <f>+'RREE '!O51</f>
        <v>0</v>
      </c>
      <c r="O42" s="183">
        <f>+'RREE '!P51</f>
        <v>0</v>
      </c>
      <c r="P42" s="183">
        <f>+'RREE '!Q51</f>
        <v>0</v>
      </c>
      <c r="Q42" s="183">
        <f>+'RREE '!R51</f>
        <v>0</v>
      </c>
      <c r="R42" s="183">
        <f>+'RREE '!S51</f>
        <v>0</v>
      </c>
      <c r="S42" s="183">
        <f>+'RREE '!T51</f>
        <v>0</v>
      </c>
      <c r="T42" s="183">
        <f>+'RREE '!U51</f>
        <v>0</v>
      </c>
      <c r="U42" s="183">
        <f>+'RREE '!V51</f>
        <v>0</v>
      </c>
      <c r="V42" s="183">
        <f>+'RREE '!W51</f>
        <v>0</v>
      </c>
      <c r="W42" s="183">
        <f>+'ddjj 1948 inicial'!W42</f>
        <v>0</v>
      </c>
      <c r="X42" s="183">
        <f>+'RREE '!Y51</f>
        <v>0</v>
      </c>
      <c r="Y42" s="183">
        <f>+'RREE '!Z51</f>
        <v>0</v>
      </c>
      <c r="Z42" s="183">
        <f>+'RREE '!AA51</f>
        <v>0</v>
      </c>
      <c r="AA42" s="183">
        <f>+'RREE '!AB51</f>
        <v>0</v>
      </c>
      <c r="AB42" s="183">
        <f>+'ddjj 1948 inicial'!AB42</f>
        <v>0</v>
      </c>
      <c r="AC42" s="183">
        <f>+'RREE '!AD51</f>
        <v>0</v>
      </c>
      <c r="AD42" s="183">
        <f>+'RREE '!AE51</f>
        <v>0</v>
      </c>
      <c r="AE42" s="183">
        <f>+'RREE '!AF51</f>
        <v>0</v>
      </c>
      <c r="AF42" s="98"/>
      <c r="AG42" s="98"/>
      <c r="AH42" s="93"/>
      <c r="AI42" s="6"/>
      <c r="AJ42" s="6"/>
    </row>
    <row r="43" spans="1:36" hidden="1">
      <c r="A43" s="6"/>
      <c r="B43" s="180">
        <f>+'RREE '!C52</f>
        <v>44316</v>
      </c>
      <c r="C43" s="180" t="str">
        <f>+'RREE '!D52</f>
        <v>s/a 6</v>
      </c>
      <c r="D43" s="98"/>
      <c r="E43" s="98"/>
      <c r="F43" s="99">
        <f>+'ddjj 1948 inicial'!F43</f>
        <v>0</v>
      </c>
      <c r="G43" s="93"/>
      <c r="H43" s="98"/>
      <c r="I43" s="98"/>
      <c r="J43" s="183">
        <f>+'ddjj 1948 inicial'!J43</f>
        <v>0</v>
      </c>
      <c r="K43" s="183">
        <f>+'RREE '!L52</f>
        <v>0</v>
      </c>
      <c r="L43" s="183">
        <f>+'RREE '!M52</f>
        <v>0</v>
      </c>
      <c r="M43" s="183">
        <f>+'RREE '!N52</f>
        <v>0</v>
      </c>
      <c r="N43" s="183">
        <f>+'RREE '!O52</f>
        <v>0</v>
      </c>
      <c r="O43" s="183">
        <f>+'RREE '!P52</f>
        <v>0</v>
      </c>
      <c r="P43" s="183">
        <f>+'RREE '!Q52</f>
        <v>0</v>
      </c>
      <c r="Q43" s="183">
        <f>+'RREE '!R52</f>
        <v>0</v>
      </c>
      <c r="R43" s="183">
        <f>+'RREE '!S52</f>
        <v>0</v>
      </c>
      <c r="S43" s="183">
        <f>+'RREE '!T52</f>
        <v>0</v>
      </c>
      <c r="T43" s="183">
        <f>+'RREE '!U52</f>
        <v>0</v>
      </c>
      <c r="U43" s="183">
        <f>+'RREE '!V52</f>
        <v>0</v>
      </c>
      <c r="V43" s="183">
        <f>+'RREE '!W52</f>
        <v>0</v>
      </c>
      <c r="W43" s="183">
        <f>+'ddjj 1948 inicial'!W43</f>
        <v>0</v>
      </c>
      <c r="X43" s="183">
        <f>+'RREE '!Y52</f>
        <v>0</v>
      </c>
      <c r="Y43" s="183">
        <f>+'RREE '!Z52</f>
        <v>0</v>
      </c>
      <c r="Z43" s="183">
        <f>+'RREE '!AA52</f>
        <v>0</v>
      </c>
      <c r="AA43" s="183">
        <f>+'RREE '!AB52</f>
        <v>0</v>
      </c>
      <c r="AB43" s="183">
        <f>+'ddjj 1948 inicial'!AB43</f>
        <v>0</v>
      </c>
      <c r="AC43" s="183">
        <f>+'RREE '!AD52</f>
        <v>0</v>
      </c>
      <c r="AD43" s="183">
        <f>+'RREE '!AE52</f>
        <v>0</v>
      </c>
      <c r="AE43" s="183">
        <f>+'RREE '!AF52</f>
        <v>0</v>
      </c>
      <c r="AF43" s="98"/>
      <c r="AG43" s="98"/>
      <c r="AH43" s="93"/>
      <c r="AI43" s="6"/>
      <c r="AJ43" s="6"/>
    </row>
    <row r="44" spans="1:36" hidden="1">
      <c r="A44" s="6"/>
      <c r="B44" s="180">
        <f>+'RREE '!C53</f>
        <v>44347</v>
      </c>
      <c r="C44" s="180" t="str">
        <f>+'RREE '!D53</f>
        <v>s/a 1</v>
      </c>
      <c r="D44" s="98"/>
      <c r="E44" s="98"/>
      <c r="F44" s="99">
        <f>+'ddjj 1948 inicial'!F44*'retiros o dividendos ejercicio'!I30</f>
        <v>0</v>
      </c>
      <c r="G44" s="93"/>
      <c r="H44" s="98"/>
      <c r="I44" s="98"/>
      <c r="J44" s="183">
        <f>+'ddjj 1948 inicial'!J44</f>
        <v>0</v>
      </c>
      <c r="K44" s="183">
        <f>+'RREE '!L53</f>
        <v>0</v>
      </c>
      <c r="L44" s="183">
        <f>+'RREE '!M53</f>
        <v>0</v>
      </c>
      <c r="M44" s="183">
        <f>+'RREE '!N53</f>
        <v>0</v>
      </c>
      <c r="N44" s="183">
        <f>+'RREE '!O53</f>
        <v>0</v>
      </c>
      <c r="O44" s="183">
        <f>+'RREE '!P53</f>
        <v>0</v>
      </c>
      <c r="P44" s="183">
        <f>+'RREE '!Q53</f>
        <v>0</v>
      </c>
      <c r="Q44" s="183">
        <f>+'RREE '!R53</f>
        <v>0</v>
      </c>
      <c r="R44" s="183">
        <f>+'RREE '!S53</f>
        <v>0</v>
      </c>
      <c r="S44" s="183">
        <f>+'RREE '!T53</f>
        <v>0</v>
      </c>
      <c r="T44" s="183">
        <f>+'RREE '!U53</f>
        <v>0</v>
      </c>
      <c r="U44" s="183">
        <f>+'RREE '!V53</f>
        <v>0</v>
      </c>
      <c r="V44" s="183">
        <f>+'RREE '!W53</f>
        <v>0</v>
      </c>
      <c r="W44" s="183">
        <f>+'ddjj 1948 inicial'!W44</f>
        <v>0</v>
      </c>
      <c r="X44" s="183">
        <f>+'RREE '!Y53</f>
        <v>0</v>
      </c>
      <c r="Y44" s="183">
        <f>+'RREE '!Z53</f>
        <v>0</v>
      </c>
      <c r="Z44" s="183">
        <f>+'RREE '!AA53</f>
        <v>0</v>
      </c>
      <c r="AA44" s="183">
        <f>+'RREE '!AB53</f>
        <v>0</v>
      </c>
      <c r="AB44" s="183">
        <f>+'ddjj 1948 inicial'!AB44*'retiros o dividendos ejercicio'!I30</f>
        <v>0</v>
      </c>
      <c r="AC44" s="183">
        <f>+'RREE '!AD53</f>
        <v>0</v>
      </c>
      <c r="AD44" s="183">
        <f>+'RREE '!AE53</f>
        <v>0</v>
      </c>
      <c r="AE44" s="183">
        <f>+'RREE '!AF53</f>
        <v>0</v>
      </c>
      <c r="AF44" s="98"/>
      <c r="AG44" s="98"/>
      <c r="AH44" s="93"/>
      <c r="AI44" s="6"/>
      <c r="AJ44" s="6"/>
    </row>
    <row r="45" spans="1:36" hidden="1">
      <c r="A45" s="6"/>
      <c r="B45" s="180">
        <f>+'RREE '!C54</f>
        <v>44347</v>
      </c>
      <c r="C45" s="180" t="str">
        <f>+'RREE '!D54</f>
        <v>s/a 2</v>
      </c>
      <c r="D45" s="98"/>
      <c r="E45" s="98"/>
      <c r="F45" s="99">
        <f>+'ddjj 1948 inicial'!F45*'retiros o dividendos ejercicio'!I30</f>
        <v>0</v>
      </c>
      <c r="G45" s="93"/>
      <c r="H45" s="98"/>
      <c r="I45" s="98"/>
      <c r="J45" s="183">
        <f>+'ddjj 1948 inicial'!J45</f>
        <v>0</v>
      </c>
      <c r="K45" s="183">
        <f>+'RREE '!L54</f>
        <v>0</v>
      </c>
      <c r="L45" s="183">
        <f>+'RREE '!M54</f>
        <v>0</v>
      </c>
      <c r="M45" s="183">
        <f>+'RREE '!N54</f>
        <v>0</v>
      </c>
      <c r="N45" s="183">
        <f>+'RREE '!O54</f>
        <v>0</v>
      </c>
      <c r="O45" s="183">
        <f>+'RREE '!P54</f>
        <v>0</v>
      </c>
      <c r="P45" s="183">
        <f>+'RREE '!Q54</f>
        <v>0</v>
      </c>
      <c r="Q45" s="183">
        <f>+'RREE '!R54</f>
        <v>0</v>
      </c>
      <c r="R45" s="183">
        <f>+'RREE '!S54</f>
        <v>0</v>
      </c>
      <c r="S45" s="183">
        <f>+'RREE '!T54</f>
        <v>0</v>
      </c>
      <c r="T45" s="183">
        <f>+'RREE '!U54</f>
        <v>0</v>
      </c>
      <c r="U45" s="183">
        <f>+'RREE '!V54</f>
        <v>0</v>
      </c>
      <c r="V45" s="183">
        <f>+'RREE '!W54</f>
        <v>0</v>
      </c>
      <c r="W45" s="183">
        <f>+'ddjj 1948 inicial'!W45</f>
        <v>0</v>
      </c>
      <c r="X45" s="183">
        <f>+'RREE '!Y54</f>
        <v>0</v>
      </c>
      <c r="Y45" s="183">
        <f>+'RREE '!Z54</f>
        <v>0</v>
      </c>
      <c r="Z45" s="183">
        <f>+'RREE '!AA54</f>
        <v>0</v>
      </c>
      <c r="AA45" s="183">
        <f>+'RREE '!AB54</f>
        <v>0</v>
      </c>
      <c r="AB45" s="183">
        <f>+'ddjj 1948 inicial'!AB45*'retiros o dividendos ejercicio'!I30</f>
        <v>0</v>
      </c>
      <c r="AC45" s="183">
        <f>+'RREE '!AD54</f>
        <v>0</v>
      </c>
      <c r="AD45" s="183">
        <f>+'RREE '!AE54</f>
        <v>0</v>
      </c>
      <c r="AE45" s="183">
        <f>+'RREE '!AF54</f>
        <v>0</v>
      </c>
      <c r="AF45" s="98"/>
      <c r="AG45" s="98"/>
      <c r="AH45" s="93"/>
      <c r="AI45" s="6"/>
      <c r="AJ45" s="6"/>
    </row>
    <row r="46" spans="1:36" hidden="1">
      <c r="A46" s="6"/>
      <c r="B46" s="180">
        <f>+'RREE '!C55</f>
        <v>44347</v>
      </c>
      <c r="C46" s="180" t="str">
        <f>+'RREE '!D55</f>
        <v>s/a 3</v>
      </c>
      <c r="D46" s="98"/>
      <c r="E46" s="98"/>
      <c r="F46" s="99">
        <f>+'ddjj 1948 inicial'!F46</f>
        <v>0</v>
      </c>
      <c r="G46" s="93"/>
      <c r="H46" s="98"/>
      <c r="I46" s="98"/>
      <c r="J46" s="183">
        <f>+'ddjj 1948 inicial'!J46</f>
        <v>0</v>
      </c>
      <c r="K46" s="183">
        <f>+'RREE '!L55</f>
        <v>0</v>
      </c>
      <c r="L46" s="183">
        <f>+'RREE '!M55</f>
        <v>0</v>
      </c>
      <c r="M46" s="183">
        <f>+'RREE '!N55</f>
        <v>0</v>
      </c>
      <c r="N46" s="183">
        <f>+'RREE '!O55</f>
        <v>0</v>
      </c>
      <c r="O46" s="183">
        <f>+'RREE '!P55</f>
        <v>0</v>
      </c>
      <c r="P46" s="183">
        <f>+'RREE '!Q55</f>
        <v>0</v>
      </c>
      <c r="Q46" s="183">
        <f>+'RREE '!R55</f>
        <v>0</v>
      </c>
      <c r="R46" s="183">
        <f>+'RREE '!S55</f>
        <v>0</v>
      </c>
      <c r="S46" s="183">
        <f>+'RREE '!T55</f>
        <v>0</v>
      </c>
      <c r="T46" s="183">
        <f>+'RREE '!U55</f>
        <v>0</v>
      </c>
      <c r="U46" s="183">
        <f>+'RREE '!V55</f>
        <v>0</v>
      </c>
      <c r="V46" s="183">
        <f>+'RREE '!W55</f>
        <v>0</v>
      </c>
      <c r="W46" s="183">
        <f>+'ddjj 1948 inicial'!W46</f>
        <v>0</v>
      </c>
      <c r="X46" s="183">
        <f>+'RREE '!Y55</f>
        <v>0</v>
      </c>
      <c r="Y46" s="183">
        <f>+'RREE '!Z55</f>
        <v>0</v>
      </c>
      <c r="Z46" s="183">
        <f>+'RREE '!AA55</f>
        <v>0</v>
      </c>
      <c r="AA46" s="183">
        <f>+'RREE '!AB55</f>
        <v>0</v>
      </c>
      <c r="AB46" s="183">
        <f>+'ddjj 1948 inicial'!AB46</f>
        <v>0</v>
      </c>
      <c r="AC46" s="183">
        <f>+'RREE '!AD55</f>
        <v>0</v>
      </c>
      <c r="AD46" s="183">
        <f>+'RREE '!AE55</f>
        <v>0</v>
      </c>
      <c r="AE46" s="183">
        <f>+'RREE '!AF55</f>
        <v>0</v>
      </c>
      <c r="AF46" s="98"/>
      <c r="AG46" s="98"/>
      <c r="AH46" s="93"/>
      <c r="AI46" s="6"/>
      <c r="AJ46" s="6"/>
    </row>
    <row r="47" spans="1:36" hidden="1">
      <c r="A47" s="6"/>
      <c r="B47" s="180">
        <f>+'RREE '!C56</f>
        <v>44347</v>
      </c>
      <c r="C47" s="180" t="str">
        <f>+'RREE '!D56</f>
        <v>s/a 4</v>
      </c>
      <c r="D47" s="98"/>
      <c r="E47" s="98"/>
      <c r="F47" s="99">
        <f>+'ddjj 1948 inicial'!F47</f>
        <v>0</v>
      </c>
      <c r="G47" s="93"/>
      <c r="H47" s="98"/>
      <c r="I47" s="98"/>
      <c r="J47" s="183">
        <f>+'ddjj 1948 inicial'!J47</f>
        <v>0</v>
      </c>
      <c r="K47" s="183">
        <f>+'RREE '!L56</f>
        <v>0</v>
      </c>
      <c r="L47" s="183">
        <f>+'RREE '!M56</f>
        <v>0</v>
      </c>
      <c r="M47" s="183">
        <f>+'RREE '!N56</f>
        <v>0</v>
      </c>
      <c r="N47" s="183">
        <f>+'RREE '!O56</f>
        <v>0</v>
      </c>
      <c r="O47" s="183">
        <f>+'RREE '!P56</f>
        <v>0</v>
      </c>
      <c r="P47" s="183">
        <f>+'RREE '!Q56</f>
        <v>0</v>
      </c>
      <c r="Q47" s="183">
        <f>+'RREE '!R56</f>
        <v>0</v>
      </c>
      <c r="R47" s="183">
        <f>+'RREE '!S56</f>
        <v>0</v>
      </c>
      <c r="S47" s="183">
        <f>+'RREE '!T56</f>
        <v>0</v>
      </c>
      <c r="T47" s="183">
        <f>+'RREE '!U56</f>
        <v>0</v>
      </c>
      <c r="U47" s="183">
        <f>+'RREE '!V56</f>
        <v>0</v>
      </c>
      <c r="V47" s="183">
        <f>+'RREE '!W56</f>
        <v>0</v>
      </c>
      <c r="W47" s="183">
        <f>+'ddjj 1948 inicial'!W47</f>
        <v>0</v>
      </c>
      <c r="X47" s="183">
        <f>+'RREE '!Y56</f>
        <v>0</v>
      </c>
      <c r="Y47" s="183">
        <f>+'RREE '!Z56</f>
        <v>0</v>
      </c>
      <c r="Z47" s="183">
        <f>+'RREE '!AA56</f>
        <v>0</v>
      </c>
      <c r="AA47" s="183">
        <f>+'RREE '!AB56</f>
        <v>0</v>
      </c>
      <c r="AB47" s="183">
        <f>+'ddjj 1948 inicial'!AB47</f>
        <v>0</v>
      </c>
      <c r="AC47" s="183">
        <f>+'RREE '!AD56</f>
        <v>0</v>
      </c>
      <c r="AD47" s="183">
        <f>+'RREE '!AE56</f>
        <v>0</v>
      </c>
      <c r="AE47" s="183">
        <f>+'RREE '!AF56</f>
        <v>0</v>
      </c>
      <c r="AF47" s="98"/>
      <c r="AG47" s="98"/>
      <c r="AH47" s="93"/>
      <c r="AI47" s="6"/>
      <c r="AJ47" s="6"/>
    </row>
    <row r="48" spans="1:36" hidden="1">
      <c r="A48" s="6"/>
      <c r="B48" s="180">
        <f>+'RREE '!C57</f>
        <v>44347</v>
      </c>
      <c r="C48" s="180" t="str">
        <f>+'RREE '!D57</f>
        <v>s/a 5</v>
      </c>
      <c r="D48" s="98"/>
      <c r="E48" s="98"/>
      <c r="F48" s="99">
        <f>+'ddjj 1948 inicial'!F48</f>
        <v>0</v>
      </c>
      <c r="G48" s="93"/>
      <c r="H48" s="98"/>
      <c r="I48" s="98"/>
      <c r="J48" s="183">
        <f>+'ddjj 1948 inicial'!J48</f>
        <v>0</v>
      </c>
      <c r="K48" s="183">
        <f>+'RREE '!L57</f>
        <v>0</v>
      </c>
      <c r="L48" s="183">
        <f>+'RREE '!M57</f>
        <v>0</v>
      </c>
      <c r="M48" s="183">
        <f>+'RREE '!N57</f>
        <v>0</v>
      </c>
      <c r="N48" s="183">
        <f>+'RREE '!O57</f>
        <v>0</v>
      </c>
      <c r="O48" s="183">
        <f>+'RREE '!P57</f>
        <v>0</v>
      </c>
      <c r="P48" s="183">
        <f>+'RREE '!Q57</f>
        <v>0</v>
      </c>
      <c r="Q48" s="183">
        <f>+'RREE '!R57</f>
        <v>0</v>
      </c>
      <c r="R48" s="183">
        <f>+'RREE '!S57</f>
        <v>0</v>
      </c>
      <c r="S48" s="183">
        <f>+'RREE '!T57</f>
        <v>0</v>
      </c>
      <c r="T48" s="183">
        <f>+'RREE '!U57</f>
        <v>0</v>
      </c>
      <c r="U48" s="183">
        <f>+'RREE '!V57</f>
        <v>0</v>
      </c>
      <c r="V48" s="183">
        <f>+'RREE '!W57</f>
        <v>0</v>
      </c>
      <c r="W48" s="183">
        <f>+'ddjj 1948 inicial'!W48</f>
        <v>0</v>
      </c>
      <c r="X48" s="183">
        <f>+'RREE '!Y57</f>
        <v>0</v>
      </c>
      <c r="Y48" s="183">
        <f>+'RREE '!Z57</f>
        <v>0</v>
      </c>
      <c r="Z48" s="183">
        <f>+'RREE '!AA57</f>
        <v>0</v>
      </c>
      <c r="AA48" s="183">
        <f>+'RREE '!AB57</f>
        <v>0</v>
      </c>
      <c r="AB48" s="183">
        <f>+'ddjj 1948 inicial'!AB48</f>
        <v>0</v>
      </c>
      <c r="AC48" s="183">
        <f>+'RREE '!AD57</f>
        <v>0</v>
      </c>
      <c r="AD48" s="183">
        <f>+'RREE '!AE57</f>
        <v>0</v>
      </c>
      <c r="AE48" s="183">
        <f>+'RREE '!AF57</f>
        <v>0</v>
      </c>
      <c r="AF48" s="98"/>
      <c r="AG48" s="98"/>
      <c r="AH48" s="93"/>
      <c r="AI48" s="6"/>
      <c r="AJ48" s="6"/>
    </row>
    <row r="49" spans="1:36" hidden="1">
      <c r="A49" s="6"/>
      <c r="B49" s="180">
        <f>+'RREE '!C58</f>
        <v>44347</v>
      </c>
      <c r="C49" s="180" t="str">
        <f>+'RREE '!D58</f>
        <v>s/a 6</v>
      </c>
      <c r="D49" s="98"/>
      <c r="E49" s="98"/>
      <c r="F49" s="99">
        <f>+'ddjj 1948 inicial'!F49</f>
        <v>0</v>
      </c>
      <c r="G49" s="93"/>
      <c r="H49" s="98"/>
      <c r="I49" s="98"/>
      <c r="J49" s="183">
        <f>+'ddjj 1948 inicial'!J49</f>
        <v>0</v>
      </c>
      <c r="K49" s="183">
        <f>+'RREE '!L58</f>
        <v>0</v>
      </c>
      <c r="L49" s="183">
        <f>+'RREE '!M58</f>
        <v>0</v>
      </c>
      <c r="M49" s="183">
        <f>+'RREE '!N58</f>
        <v>0</v>
      </c>
      <c r="N49" s="183">
        <f>+'RREE '!O58</f>
        <v>0</v>
      </c>
      <c r="O49" s="183">
        <f>+'RREE '!P58</f>
        <v>0</v>
      </c>
      <c r="P49" s="183">
        <f>+'RREE '!Q58</f>
        <v>0</v>
      </c>
      <c r="Q49" s="183">
        <f>+'RREE '!R58</f>
        <v>0</v>
      </c>
      <c r="R49" s="183">
        <f>+'RREE '!S58</f>
        <v>0</v>
      </c>
      <c r="S49" s="183">
        <f>+'RREE '!T58</f>
        <v>0</v>
      </c>
      <c r="T49" s="183">
        <f>+'RREE '!U58</f>
        <v>0</v>
      </c>
      <c r="U49" s="183">
        <f>+'RREE '!V58</f>
        <v>0</v>
      </c>
      <c r="V49" s="183">
        <f>+'RREE '!W58</f>
        <v>0</v>
      </c>
      <c r="W49" s="183">
        <f>+'ddjj 1948 inicial'!W49</f>
        <v>0</v>
      </c>
      <c r="X49" s="183">
        <f>+'RREE '!Y58</f>
        <v>0</v>
      </c>
      <c r="Y49" s="183">
        <f>+'RREE '!Z58</f>
        <v>0</v>
      </c>
      <c r="Z49" s="183">
        <f>+'RREE '!AA58</f>
        <v>0</v>
      </c>
      <c r="AA49" s="183">
        <f>+'RREE '!AB58</f>
        <v>0</v>
      </c>
      <c r="AB49" s="183">
        <f>+'ddjj 1948 inicial'!AB49</f>
        <v>0</v>
      </c>
      <c r="AC49" s="183">
        <f>+'RREE '!AD58</f>
        <v>0</v>
      </c>
      <c r="AD49" s="183">
        <f>+'RREE '!AE58</f>
        <v>0</v>
      </c>
      <c r="AE49" s="183">
        <f>+'RREE '!AF58</f>
        <v>0</v>
      </c>
      <c r="AF49" s="98"/>
      <c r="AG49" s="98"/>
      <c r="AH49" s="93"/>
      <c r="AI49" s="6"/>
      <c r="AJ49" s="6"/>
    </row>
    <row r="50" spans="1:36" hidden="1">
      <c r="A50" s="6"/>
      <c r="B50" s="180">
        <f>+'RREE '!C59</f>
        <v>44377</v>
      </c>
      <c r="C50" s="180" t="str">
        <f>+'RREE '!D59</f>
        <v>s/a 1</v>
      </c>
      <c r="D50" s="98"/>
      <c r="E50" s="98"/>
      <c r="F50" s="99">
        <f>+'ddjj 1948 inicial'!F50*'retiros o dividendos ejercicio'!I31</f>
        <v>0</v>
      </c>
      <c r="G50" s="93"/>
      <c r="H50" s="98"/>
      <c r="I50" s="98"/>
      <c r="J50" s="183">
        <f>+'ddjj 1948 inicial'!J50</f>
        <v>0</v>
      </c>
      <c r="K50" s="183">
        <f>+'RREE '!L59</f>
        <v>0</v>
      </c>
      <c r="L50" s="183">
        <f>+'RREE '!M59</f>
        <v>0</v>
      </c>
      <c r="M50" s="183">
        <f>+'RREE '!N59</f>
        <v>0</v>
      </c>
      <c r="N50" s="183">
        <f>+'RREE '!O59</f>
        <v>0</v>
      </c>
      <c r="O50" s="183">
        <f>+'RREE '!P59</f>
        <v>0</v>
      </c>
      <c r="P50" s="183">
        <f>+'RREE '!Q59</f>
        <v>0</v>
      </c>
      <c r="Q50" s="183">
        <f>+'RREE '!R59</f>
        <v>0</v>
      </c>
      <c r="R50" s="183">
        <f>+'RREE '!S59</f>
        <v>0</v>
      </c>
      <c r="S50" s="183">
        <f>+'RREE '!T59</f>
        <v>0</v>
      </c>
      <c r="T50" s="183">
        <f>+'RREE '!U59</f>
        <v>0</v>
      </c>
      <c r="U50" s="183">
        <f>+'RREE '!V59</f>
        <v>0</v>
      </c>
      <c r="V50" s="183">
        <f>+'RREE '!W59</f>
        <v>0</v>
      </c>
      <c r="W50" s="183">
        <f>+'RREE '!X59</f>
        <v>0</v>
      </c>
      <c r="X50" s="183">
        <f>+'RREE '!Y59</f>
        <v>0</v>
      </c>
      <c r="Y50" s="183">
        <f>+'RREE '!Z59</f>
        <v>0</v>
      </c>
      <c r="Z50" s="183">
        <f>+'RREE '!AA59</f>
        <v>0</v>
      </c>
      <c r="AA50" s="183">
        <f>+'RREE '!AB59</f>
        <v>0</v>
      </c>
      <c r="AB50" s="183">
        <f>+'ddjj 1948 inicial'!AB50*'retiros o dividendos ejercicio'!I31</f>
        <v>0</v>
      </c>
      <c r="AC50" s="183">
        <f>+'RREE '!AD59</f>
        <v>0</v>
      </c>
      <c r="AD50" s="183">
        <f>+'RREE '!AE59</f>
        <v>0</v>
      </c>
      <c r="AE50" s="183">
        <f>+'RREE '!AF59</f>
        <v>0</v>
      </c>
      <c r="AF50" s="98"/>
      <c r="AG50" s="98"/>
      <c r="AH50" s="93"/>
      <c r="AI50" s="6"/>
      <c r="AJ50" s="6"/>
    </row>
    <row r="51" spans="1:36" hidden="1">
      <c r="A51" s="6"/>
      <c r="B51" s="180">
        <f>+'RREE '!C60</f>
        <v>44377</v>
      </c>
      <c r="C51" s="180" t="str">
        <f>+'RREE '!D60</f>
        <v>s/a 2</v>
      </c>
      <c r="D51" s="98"/>
      <c r="E51" s="98"/>
      <c r="F51" s="99">
        <f>+'ddjj 1948 inicial'!F51*'retiros o dividendos ejercicio'!I31</f>
        <v>0</v>
      </c>
      <c r="G51" s="93"/>
      <c r="H51" s="98"/>
      <c r="I51" s="98"/>
      <c r="J51" s="183">
        <f>+'ddjj 1948 inicial'!J51</f>
        <v>0</v>
      </c>
      <c r="K51" s="183">
        <f>+'RREE '!L60</f>
        <v>0</v>
      </c>
      <c r="L51" s="183">
        <f>+'RREE '!M60</f>
        <v>0</v>
      </c>
      <c r="M51" s="183">
        <f>+'RREE '!N60</f>
        <v>0</v>
      </c>
      <c r="N51" s="183">
        <f>+'RREE '!O60</f>
        <v>0</v>
      </c>
      <c r="O51" s="183">
        <f>+'RREE '!P60</f>
        <v>0</v>
      </c>
      <c r="P51" s="183">
        <f>+'RREE '!Q60</f>
        <v>0</v>
      </c>
      <c r="Q51" s="183">
        <f>+'RREE '!R60</f>
        <v>0</v>
      </c>
      <c r="R51" s="183">
        <f>+'RREE '!S60</f>
        <v>0</v>
      </c>
      <c r="S51" s="183">
        <f>+'RREE '!T60</f>
        <v>0</v>
      </c>
      <c r="T51" s="183">
        <f>+'RREE '!U60</f>
        <v>0</v>
      </c>
      <c r="U51" s="183">
        <f>+'RREE '!V60</f>
        <v>0</v>
      </c>
      <c r="V51" s="183">
        <f>+'RREE '!W60</f>
        <v>0</v>
      </c>
      <c r="W51" s="183">
        <f>+'RREE '!X60</f>
        <v>0</v>
      </c>
      <c r="X51" s="183">
        <f>+'RREE '!Y60</f>
        <v>0</v>
      </c>
      <c r="Y51" s="183">
        <f>+'RREE '!Z60</f>
        <v>0</v>
      </c>
      <c r="Z51" s="183">
        <f>+'RREE '!AA60</f>
        <v>0</v>
      </c>
      <c r="AA51" s="183">
        <f>+'RREE '!AB60</f>
        <v>0</v>
      </c>
      <c r="AB51" s="183">
        <f>+'ddjj 1948 inicial'!AB51*'retiros o dividendos ejercicio'!I31</f>
        <v>0</v>
      </c>
      <c r="AC51" s="183">
        <f>+'RREE '!AD60</f>
        <v>0</v>
      </c>
      <c r="AD51" s="183">
        <f>+'RREE '!AE60</f>
        <v>0</v>
      </c>
      <c r="AE51" s="183">
        <f>+'RREE '!AF60</f>
        <v>0</v>
      </c>
      <c r="AF51" s="98"/>
      <c r="AG51" s="98"/>
      <c r="AH51" s="93"/>
      <c r="AI51" s="6"/>
      <c r="AJ51" s="6"/>
    </row>
    <row r="52" spans="1:36" hidden="1">
      <c r="A52" s="6"/>
      <c r="B52" s="180">
        <f>+'RREE '!C61</f>
        <v>44377</v>
      </c>
      <c r="C52" s="180" t="str">
        <f>+'RREE '!D61</f>
        <v>s/a 3</v>
      </c>
      <c r="D52" s="98"/>
      <c r="E52" s="98"/>
      <c r="F52" s="99">
        <f>+'ddjj 1948 inicial'!F52</f>
        <v>0</v>
      </c>
      <c r="G52" s="93"/>
      <c r="H52" s="98"/>
      <c r="I52" s="98"/>
      <c r="J52" s="183">
        <f>+'RREE '!K61</f>
        <v>0</v>
      </c>
      <c r="K52" s="183">
        <f>+'RREE '!L61</f>
        <v>0</v>
      </c>
      <c r="L52" s="183">
        <f>+'RREE '!M61</f>
        <v>0</v>
      </c>
      <c r="M52" s="183">
        <f>+'RREE '!N61</f>
        <v>0</v>
      </c>
      <c r="N52" s="183">
        <f>+'RREE '!O61</f>
        <v>0</v>
      </c>
      <c r="O52" s="183">
        <f>+'RREE '!P61</f>
        <v>0</v>
      </c>
      <c r="P52" s="183">
        <f>+'RREE '!Q61</f>
        <v>0</v>
      </c>
      <c r="Q52" s="183">
        <f>+'RREE '!R61</f>
        <v>0</v>
      </c>
      <c r="R52" s="183">
        <f>+'RREE '!S61</f>
        <v>0</v>
      </c>
      <c r="S52" s="183">
        <f>+'RREE '!T61</f>
        <v>0</v>
      </c>
      <c r="T52" s="183">
        <f>+'RREE '!U61</f>
        <v>0</v>
      </c>
      <c r="U52" s="183">
        <f>+'RREE '!V61</f>
        <v>0</v>
      </c>
      <c r="V52" s="183">
        <f>+'RREE '!W61</f>
        <v>0</v>
      </c>
      <c r="W52" s="183">
        <f>+'RREE '!X61</f>
        <v>0</v>
      </c>
      <c r="X52" s="183">
        <f>+'RREE '!Y61</f>
        <v>0</v>
      </c>
      <c r="Y52" s="183">
        <f>+'RREE '!Z61</f>
        <v>0</v>
      </c>
      <c r="Z52" s="183">
        <f>+'RREE '!AA61</f>
        <v>0</v>
      </c>
      <c r="AA52" s="183">
        <f>+'RREE '!AB61</f>
        <v>0</v>
      </c>
      <c r="AB52" s="183">
        <f>+'ddjj 1948 inicial'!AB52</f>
        <v>0</v>
      </c>
      <c r="AC52" s="183">
        <f>+'RREE '!AD61</f>
        <v>0</v>
      </c>
      <c r="AD52" s="183">
        <f>+'RREE '!AE61</f>
        <v>0</v>
      </c>
      <c r="AE52" s="183">
        <f>+'RREE '!AF61</f>
        <v>0</v>
      </c>
      <c r="AF52" s="98"/>
      <c r="AG52" s="98"/>
      <c r="AH52" s="93"/>
      <c r="AI52" s="6"/>
      <c r="AJ52" s="6"/>
    </row>
    <row r="53" spans="1:36" hidden="1">
      <c r="A53" s="6"/>
      <c r="B53" s="180">
        <f>+'RREE '!C62</f>
        <v>44377</v>
      </c>
      <c r="C53" s="180" t="str">
        <f>+'RREE '!D62</f>
        <v>s/a 4</v>
      </c>
      <c r="D53" s="98"/>
      <c r="E53" s="98"/>
      <c r="F53" s="99">
        <f>+'ddjj 1948 inicial'!F53</f>
        <v>0</v>
      </c>
      <c r="G53" s="93"/>
      <c r="H53" s="98"/>
      <c r="I53" s="98"/>
      <c r="J53" s="183">
        <f>+'RREE '!K62</f>
        <v>0</v>
      </c>
      <c r="K53" s="183">
        <f>+'RREE '!L62</f>
        <v>0</v>
      </c>
      <c r="L53" s="183">
        <f>+'RREE '!M62</f>
        <v>0</v>
      </c>
      <c r="M53" s="183">
        <f>+'RREE '!N62</f>
        <v>0</v>
      </c>
      <c r="N53" s="183">
        <f>+'RREE '!O62</f>
        <v>0</v>
      </c>
      <c r="O53" s="183">
        <f>+'RREE '!P62</f>
        <v>0</v>
      </c>
      <c r="P53" s="183">
        <f>+'RREE '!Q62</f>
        <v>0</v>
      </c>
      <c r="Q53" s="183">
        <f>+'RREE '!R62</f>
        <v>0</v>
      </c>
      <c r="R53" s="183">
        <f>+'RREE '!S62</f>
        <v>0</v>
      </c>
      <c r="S53" s="183">
        <f>+'RREE '!T62</f>
        <v>0</v>
      </c>
      <c r="T53" s="183">
        <f>+'RREE '!U62</f>
        <v>0</v>
      </c>
      <c r="U53" s="183">
        <f>+'RREE '!V62</f>
        <v>0</v>
      </c>
      <c r="V53" s="183">
        <f>+'RREE '!W62</f>
        <v>0</v>
      </c>
      <c r="W53" s="183">
        <f>+'RREE '!X62</f>
        <v>0</v>
      </c>
      <c r="X53" s="183">
        <f>+'RREE '!Y62</f>
        <v>0</v>
      </c>
      <c r="Y53" s="183">
        <f>+'RREE '!Z62</f>
        <v>0</v>
      </c>
      <c r="Z53" s="183">
        <f>+'RREE '!AA62</f>
        <v>0</v>
      </c>
      <c r="AA53" s="183">
        <f>+'RREE '!AB62</f>
        <v>0</v>
      </c>
      <c r="AB53" s="183">
        <f>+'ddjj 1948 inicial'!AB53</f>
        <v>0</v>
      </c>
      <c r="AC53" s="183">
        <f>+'RREE '!AD62</f>
        <v>0</v>
      </c>
      <c r="AD53" s="183">
        <f>+'RREE '!AE62</f>
        <v>0</v>
      </c>
      <c r="AE53" s="183">
        <f>+'RREE '!AF62</f>
        <v>0</v>
      </c>
      <c r="AF53" s="98"/>
      <c r="AG53" s="98"/>
      <c r="AH53" s="93"/>
      <c r="AI53" s="6"/>
      <c r="AJ53" s="6"/>
    </row>
    <row r="54" spans="1:36" hidden="1">
      <c r="A54" s="6"/>
      <c r="B54" s="180">
        <f>+'RREE '!C63</f>
        <v>44377</v>
      </c>
      <c r="C54" s="180" t="str">
        <f>+'RREE '!D63</f>
        <v>s/a 5</v>
      </c>
      <c r="D54" s="98"/>
      <c r="E54" s="98"/>
      <c r="F54" s="99">
        <f>+'ddjj 1948 inicial'!F54</f>
        <v>0</v>
      </c>
      <c r="G54" s="93"/>
      <c r="H54" s="98"/>
      <c r="I54" s="98"/>
      <c r="J54" s="183">
        <f>+'RREE '!K63</f>
        <v>0</v>
      </c>
      <c r="K54" s="183">
        <f>+'RREE '!L63</f>
        <v>0</v>
      </c>
      <c r="L54" s="183">
        <f>+'RREE '!M63</f>
        <v>0</v>
      </c>
      <c r="M54" s="183">
        <f>+'RREE '!N63</f>
        <v>0</v>
      </c>
      <c r="N54" s="183">
        <f>+'RREE '!O63</f>
        <v>0</v>
      </c>
      <c r="O54" s="183">
        <f>+'RREE '!P63</f>
        <v>0</v>
      </c>
      <c r="P54" s="183">
        <f>+'RREE '!Q63</f>
        <v>0</v>
      </c>
      <c r="Q54" s="183">
        <f>+'RREE '!R63</f>
        <v>0</v>
      </c>
      <c r="R54" s="183">
        <f>+'RREE '!S63</f>
        <v>0</v>
      </c>
      <c r="S54" s="183">
        <f>+'RREE '!T63</f>
        <v>0</v>
      </c>
      <c r="T54" s="183">
        <f>+'RREE '!U63</f>
        <v>0</v>
      </c>
      <c r="U54" s="183">
        <f>+'RREE '!V63</f>
        <v>0</v>
      </c>
      <c r="V54" s="183">
        <f>+'RREE '!W63</f>
        <v>0</v>
      </c>
      <c r="W54" s="183">
        <f>+'RREE '!X63</f>
        <v>0</v>
      </c>
      <c r="X54" s="183">
        <f>+'RREE '!Y63</f>
        <v>0</v>
      </c>
      <c r="Y54" s="183">
        <f>+'RREE '!Z63</f>
        <v>0</v>
      </c>
      <c r="Z54" s="183">
        <f>+'RREE '!AA63</f>
        <v>0</v>
      </c>
      <c r="AA54" s="183">
        <f>+'RREE '!AB63</f>
        <v>0</v>
      </c>
      <c r="AB54" s="183">
        <f>+'ddjj 1948 inicial'!AB54</f>
        <v>0</v>
      </c>
      <c r="AC54" s="183">
        <f>+'RREE '!AD63</f>
        <v>0</v>
      </c>
      <c r="AD54" s="183">
        <f>+'RREE '!AE63</f>
        <v>0</v>
      </c>
      <c r="AE54" s="183">
        <f>+'RREE '!AF63</f>
        <v>0</v>
      </c>
      <c r="AF54" s="98"/>
      <c r="AG54" s="98"/>
      <c r="AH54" s="93"/>
      <c r="AI54" s="6"/>
      <c r="AJ54" s="6"/>
    </row>
    <row r="55" spans="1:36" hidden="1">
      <c r="A55" s="6"/>
      <c r="B55" s="180">
        <f>+'RREE '!C64</f>
        <v>44377</v>
      </c>
      <c r="C55" s="180" t="str">
        <f>+'RREE '!D64</f>
        <v>s/a 6</v>
      </c>
      <c r="D55" s="98"/>
      <c r="E55" s="98"/>
      <c r="F55" s="99">
        <f>+'ddjj 1948 inicial'!F55</f>
        <v>0</v>
      </c>
      <c r="G55" s="93"/>
      <c r="H55" s="98"/>
      <c r="I55" s="98"/>
      <c r="J55" s="183">
        <f>+'RREE '!K64</f>
        <v>0</v>
      </c>
      <c r="K55" s="183">
        <f>+'RREE '!L64</f>
        <v>0</v>
      </c>
      <c r="L55" s="183">
        <f>+'RREE '!M64</f>
        <v>0</v>
      </c>
      <c r="M55" s="183">
        <f>+'RREE '!N64</f>
        <v>0</v>
      </c>
      <c r="N55" s="183">
        <f>+'RREE '!O64</f>
        <v>0</v>
      </c>
      <c r="O55" s="183">
        <f>+'RREE '!P64</f>
        <v>0</v>
      </c>
      <c r="P55" s="183">
        <f>+'RREE '!Q64</f>
        <v>0</v>
      </c>
      <c r="Q55" s="183">
        <f>+'RREE '!R64</f>
        <v>0</v>
      </c>
      <c r="R55" s="183">
        <f>+'RREE '!S64</f>
        <v>0</v>
      </c>
      <c r="S55" s="183">
        <f>+'RREE '!T64</f>
        <v>0</v>
      </c>
      <c r="T55" s="183">
        <f>+'RREE '!U64</f>
        <v>0</v>
      </c>
      <c r="U55" s="183">
        <f>+'RREE '!V64</f>
        <v>0</v>
      </c>
      <c r="V55" s="183">
        <f>+'RREE '!W64</f>
        <v>0</v>
      </c>
      <c r="W55" s="183">
        <f>+'RREE '!X64</f>
        <v>0</v>
      </c>
      <c r="X55" s="183">
        <f>+'RREE '!Y64</f>
        <v>0</v>
      </c>
      <c r="Y55" s="183">
        <f>+'RREE '!Z64</f>
        <v>0</v>
      </c>
      <c r="Z55" s="183">
        <f>+'RREE '!AA64</f>
        <v>0</v>
      </c>
      <c r="AA55" s="183">
        <f>+'RREE '!AB64</f>
        <v>0</v>
      </c>
      <c r="AB55" s="183">
        <f>+'ddjj 1948 inicial'!AB55</f>
        <v>0</v>
      </c>
      <c r="AC55" s="183">
        <f>+'RREE '!AD64</f>
        <v>0</v>
      </c>
      <c r="AD55" s="183">
        <f>+'RREE '!AE64</f>
        <v>0</v>
      </c>
      <c r="AE55" s="183">
        <f>+'RREE '!AF64</f>
        <v>0</v>
      </c>
      <c r="AF55" s="98"/>
      <c r="AG55" s="98"/>
      <c r="AH55" s="93"/>
      <c r="AI55" s="6"/>
      <c r="AJ55" s="6"/>
    </row>
    <row r="56" spans="1:36" hidden="1">
      <c r="A56" s="6"/>
      <c r="B56" s="180">
        <f>+'RREE '!C65</f>
        <v>44408</v>
      </c>
      <c r="C56" s="180" t="str">
        <f>+'RREE '!D65</f>
        <v>s/a 1</v>
      </c>
      <c r="D56" s="98"/>
      <c r="E56" s="98"/>
      <c r="F56" s="99">
        <f>+'ddjj 1948 inicial'!F56*'retiros o dividendos ejercicio'!I32</f>
        <v>0</v>
      </c>
      <c r="G56" s="93"/>
      <c r="H56" s="98"/>
      <c r="I56" s="98"/>
      <c r="J56" s="183">
        <f>+'RREE '!K65</f>
        <v>0</v>
      </c>
      <c r="K56" s="183">
        <f>+'RREE '!L65</f>
        <v>0</v>
      </c>
      <c r="L56" s="183">
        <f>+'RREE '!M65</f>
        <v>0</v>
      </c>
      <c r="M56" s="183">
        <f>+'RREE '!N65</f>
        <v>0</v>
      </c>
      <c r="N56" s="183">
        <f>+'RREE '!O65</f>
        <v>0</v>
      </c>
      <c r="O56" s="183">
        <f>+'RREE '!P65</f>
        <v>0</v>
      </c>
      <c r="P56" s="183">
        <f>+'RREE '!Q65</f>
        <v>0</v>
      </c>
      <c r="Q56" s="183">
        <f>+'RREE '!R65</f>
        <v>0</v>
      </c>
      <c r="R56" s="183">
        <f>+'RREE '!S65</f>
        <v>0</v>
      </c>
      <c r="S56" s="183">
        <f>+'RREE '!T65</f>
        <v>0</v>
      </c>
      <c r="T56" s="183">
        <f>+'RREE '!U65</f>
        <v>0</v>
      </c>
      <c r="U56" s="183">
        <f>+'RREE '!V65</f>
        <v>0</v>
      </c>
      <c r="V56" s="183">
        <f>+'RREE '!W65</f>
        <v>0</v>
      </c>
      <c r="W56" s="183">
        <f>+'RREE '!X65</f>
        <v>0</v>
      </c>
      <c r="X56" s="183">
        <f>+'RREE '!Y65</f>
        <v>0</v>
      </c>
      <c r="Y56" s="183">
        <f>+'RREE '!Z65</f>
        <v>0</v>
      </c>
      <c r="Z56" s="183">
        <f>+'RREE '!AA65</f>
        <v>0</v>
      </c>
      <c r="AA56" s="183">
        <f>+'RREE '!AB65</f>
        <v>0</v>
      </c>
      <c r="AB56" s="183">
        <f>+'ddjj 1948 inicial'!AB56*'retiros o dividendos ejercicio'!I32</f>
        <v>0</v>
      </c>
      <c r="AC56" s="183">
        <f>+'RREE '!AD65</f>
        <v>0</v>
      </c>
      <c r="AD56" s="183">
        <f>+'RREE '!AE65</f>
        <v>0</v>
      </c>
      <c r="AE56" s="183">
        <f>+'RREE '!AF65</f>
        <v>0</v>
      </c>
      <c r="AF56" s="98"/>
      <c r="AG56" s="98"/>
      <c r="AH56" s="93"/>
      <c r="AI56" s="6"/>
      <c r="AJ56" s="6"/>
    </row>
    <row r="57" spans="1:36" hidden="1">
      <c r="A57" s="6"/>
      <c r="B57" s="180">
        <f>+'RREE '!C66</f>
        <v>44408</v>
      </c>
      <c r="C57" s="180" t="str">
        <f>+'RREE '!D66</f>
        <v>s/a 2</v>
      </c>
      <c r="D57" s="98"/>
      <c r="E57" s="98"/>
      <c r="F57" s="99">
        <f>+'ddjj 1948 inicial'!F57*'retiros o dividendos ejercicio'!I32</f>
        <v>0</v>
      </c>
      <c r="G57" s="93"/>
      <c r="H57" s="98"/>
      <c r="I57" s="98"/>
      <c r="J57" s="183">
        <f>+'RREE '!K66</f>
        <v>0</v>
      </c>
      <c r="K57" s="183">
        <f>+'RREE '!L66</f>
        <v>0</v>
      </c>
      <c r="L57" s="183">
        <f>+'RREE '!M66</f>
        <v>0</v>
      </c>
      <c r="M57" s="183">
        <f>+'RREE '!N66</f>
        <v>0</v>
      </c>
      <c r="N57" s="183">
        <f>+'RREE '!O66</f>
        <v>0</v>
      </c>
      <c r="O57" s="183">
        <f>+'RREE '!P66</f>
        <v>0</v>
      </c>
      <c r="P57" s="183">
        <f>+'RREE '!Q66</f>
        <v>0</v>
      </c>
      <c r="Q57" s="183">
        <f>+'RREE '!R66</f>
        <v>0</v>
      </c>
      <c r="R57" s="183">
        <f>+'RREE '!S66</f>
        <v>0</v>
      </c>
      <c r="S57" s="183">
        <f>+'RREE '!T66</f>
        <v>0</v>
      </c>
      <c r="T57" s="183">
        <f>+'RREE '!U66</f>
        <v>0</v>
      </c>
      <c r="U57" s="183">
        <f>+'RREE '!V66</f>
        <v>0</v>
      </c>
      <c r="V57" s="183">
        <f>+'RREE '!W66</f>
        <v>0</v>
      </c>
      <c r="W57" s="183">
        <f>+'RREE '!X66</f>
        <v>0</v>
      </c>
      <c r="X57" s="183">
        <f>+'RREE '!Y66</f>
        <v>0</v>
      </c>
      <c r="Y57" s="183">
        <f>+'RREE '!Z66</f>
        <v>0</v>
      </c>
      <c r="Z57" s="183">
        <f>+'RREE '!AA66</f>
        <v>0</v>
      </c>
      <c r="AA57" s="183">
        <f>+'RREE '!AB66</f>
        <v>0</v>
      </c>
      <c r="AB57" s="183">
        <f>+'ddjj 1948 inicial'!AB57*'retiros o dividendos ejercicio'!I32</f>
        <v>0</v>
      </c>
      <c r="AC57" s="183">
        <f>+'RREE '!AD66</f>
        <v>0</v>
      </c>
      <c r="AD57" s="183">
        <f>+'RREE '!AE66</f>
        <v>0</v>
      </c>
      <c r="AE57" s="183">
        <f>+'RREE '!AF66</f>
        <v>0</v>
      </c>
      <c r="AF57" s="98"/>
      <c r="AG57" s="98"/>
      <c r="AH57" s="93"/>
      <c r="AI57" s="6"/>
      <c r="AJ57" s="6"/>
    </row>
    <row r="58" spans="1:36" hidden="1">
      <c r="A58" s="6"/>
      <c r="B58" s="180">
        <f>+'RREE '!C67</f>
        <v>44408</v>
      </c>
      <c r="C58" s="180" t="str">
        <f>+'RREE '!D67</f>
        <v>s/a 3</v>
      </c>
      <c r="D58" s="98"/>
      <c r="E58" s="98"/>
      <c r="F58" s="99">
        <f>+'ddjj 1948 inicial'!F58</f>
        <v>0</v>
      </c>
      <c r="G58" s="93"/>
      <c r="H58" s="98"/>
      <c r="I58" s="98"/>
      <c r="J58" s="183">
        <f>+'RREE '!K67</f>
        <v>0</v>
      </c>
      <c r="K58" s="183">
        <f>+'RREE '!L67</f>
        <v>0</v>
      </c>
      <c r="L58" s="183">
        <f>+'RREE '!M67</f>
        <v>0</v>
      </c>
      <c r="M58" s="183">
        <f>+'RREE '!N67</f>
        <v>0</v>
      </c>
      <c r="N58" s="183">
        <f>+'RREE '!O67</f>
        <v>0</v>
      </c>
      <c r="O58" s="183">
        <f>+'RREE '!P67</f>
        <v>0</v>
      </c>
      <c r="P58" s="183">
        <f>+'RREE '!Q67</f>
        <v>0</v>
      </c>
      <c r="Q58" s="183">
        <f>+'RREE '!R67</f>
        <v>0</v>
      </c>
      <c r="R58" s="183">
        <f>+'RREE '!S67</f>
        <v>0</v>
      </c>
      <c r="S58" s="183">
        <f>+'RREE '!T67</f>
        <v>0</v>
      </c>
      <c r="T58" s="183">
        <f>+'RREE '!U67</f>
        <v>0</v>
      </c>
      <c r="U58" s="183">
        <f>+'RREE '!V67</f>
        <v>0</v>
      </c>
      <c r="V58" s="183">
        <f>+'RREE '!W67</f>
        <v>0</v>
      </c>
      <c r="W58" s="183">
        <f>+'RREE '!X67</f>
        <v>0</v>
      </c>
      <c r="X58" s="183">
        <f>+'RREE '!Y67</f>
        <v>0</v>
      </c>
      <c r="Y58" s="183">
        <f>+'RREE '!Z67</f>
        <v>0</v>
      </c>
      <c r="Z58" s="183">
        <f>+'RREE '!AA67</f>
        <v>0</v>
      </c>
      <c r="AA58" s="183">
        <f>+'RREE '!AB67</f>
        <v>0</v>
      </c>
      <c r="AB58" s="183">
        <f>+'ddjj 1948 inicial'!AB58</f>
        <v>0</v>
      </c>
      <c r="AC58" s="183">
        <f>+'RREE '!AD67</f>
        <v>0</v>
      </c>
      <c r="AD58" s="183">
        <f>+'RREE '!AE67</f>
        <v>0</v>
      </c>
      <c r="AE58" s="183">
        <f>+'RREE '!AF67</f>
        <v>0</v>
      </c>
      <c r="AF58" s="98"/>
      <c r="AG58" s="98"/>
      <c r="AH58" s="93"/>
      <c r="AI58" s="6"/>
      <c r="AJ58" s="6"/>
    </row>
    <row r="59" spans="1:36" hidden="1">
      <c r="A59" s="6"/>
      <c r="B59" s="180">
        <f>+'RREE '!C68</f>
        <v>44408</v>
      </c>
      <c r="C59" s="180" t="str">
        <f>+'RREE '!D68</f>
        <v>s/a 4</v>
      </c>
      <c r="D59" s="98"/>
      <c r="E59" s="98"/>
      <c r="F59" s="99">
        <f>+'ddjj 1948 inicial'!F59</f>
        <v>0</v>
      </c>
      <c r="G59" s="93"/>
      <c r="H59" s="98"/>
      <c r="I59" s="98"/>
      <c r="J59" s="183">
        <f>+'RREE '!K68</f>
        <v>0</v>
      </c>
      <c r="K59" s="183">
        <f>+'RREE '!L68</f>
        <v>0</v>
      </c>
      <c r="L59" s="183">
        <f>+'RREE '!M68</f>
        <v>0</v>
      </c>
      <c r="M59" s="183">
        <f>+'RREE '!N68</f>
        <v>0</v>
      </c>
      <c r="N59" s="183">
        <f>+'RREE '!O68</f>
        <v>0</v>
      </c>
      <c r="O59" s="183">
        <f>+'RREE '!P68</f>
        <v>0</v>
      </c>
      <c r="P59" s="183">
        <f>+'RREE '!Q68</f>
        <v>0</v>
      </c>
      <c r="Q59" s="183">
        <f>+'RREE '!R68</f>
        <v>0</v>
      </c>
      <c r="R59" s="183">
        <f>+'RREE '!S68</f>
        <v>0</v>
      </c>
      <c r="S59" s="183">
        <f>+'RREE '!T68</f>
        <v>0</v>
      </c>
      <c r="T59" s="183">
        <f>+'RREE '!U68</f>
        <v>0</v>
      </c>
      <c r="U59" s="183">
        <f>+'RREE '!V68</f>
        <v>0</v>
      </c>
      <c r="V59" s="183">
        <f>+'RREE '!W68</f>
        <v>0</v>
      </c>
      <c r="W59" s="183">
        <f>+'RREE '!X68</f>
        <v>0</v>
      </c>
      <c r="X59" s="183">
        <f>+'RREE '!Y68</f>
        <v>0</v>
      </c>
      <c r="Y59" s="183">
        <f>+'RREE '!Z68</f>
        <v>0</v>
      </c>
      <c r="Z59" s="183">
        <f>+'RREE '!AA68</f>
        <v>0</v>
      </c>
      <c r="AA59" s="183">
        <f>+'RREE '!AB68</f>
        <v>0</v>
      </c>
      <c r="AB59" s="183">
        <f>+'ddjj 1948 inicial'!AB59</f>
        <v>0</v>
      </c>
      <c r="AC59" s="183">
        <f>+'RREE '!AD68</f>
        <v>0</v>
      </c>
      <c r="AD59" s="183">
        <f>+'RREE '!AE68</f>
        <v>0</v>
      </c>
      <c r="AE59" s="183">
        <f>+'RREE '!AF68</f>
        <v>0</v>
      </c>
      <c r="AF59" s="98"/>
      <c r="AG59" s="98"/>
      <c r="AH59" s="93"/>
      <c r="AI59" s="6"/>
      <c r="AJ59" s="6"/>
    </row>
    <row r="60" spans="1:36" hidden="1">
      <c r="A60" s="6"/>
      <c r="B60" s="180">
        <f>+'RREE '!C69</f>
        <v>44408</v>
      </c>
      <c r="C60" s="180" t="str">
        <f>+'RREE '!D69</f>
        <v>s/a 5</v>
      </c>
      <c r="D60" s="98"/>
      <c r="E60" s="98"/>
      <c r="F60" s="99">
        <f>+'ddjj 1948 inicial'!F60</f>
        <v>0</v>
      </c>
      <c r="G60" s="93"/>
      <c r="H60" s="98"/>
      <c r="I60" s="98"/>
      <c r="J60" s="183">
        <f>+'RREE '!K69</f>
        <v>0</v>
      </c>
      <c r="K60" s="183">
        <f>+'RREE '!L69</f>
        <v>0</v>
      </c>
      <c r="L60" s="183">
        <f>+'RREE '!M69</f>
        <v>0</v>
      </c>
      <c r="M60" s="183">
        <f>+'RREE '!N69</f>
        <v>0</v>
      </c>
      <c r="N60" s="183">
        <f>+'RREE '!O69</f>
        <v>0</v>
      </c>
      <c r="O60" s="183">
        <f>+'RREE '!P69</f>
        <v>0</v>
      </c>
      <c r="P60" s="183">
        <f>+'RREE '!Q69</f>
        <v>0</v>
      </c>
      <c r="Q60" s="183">
        <f>+'RREE '!R69</f>
        <v>0</v>
      </c>
      <c r="R60" s="183">
        <f>+'RREE '!S69</f>
        <v>0</v>
      </c>
      <c r="S60" s="183">
        <f>+'RREE '!T69</f>
        <v>0</v>
      </c>
      <c r="T60" s="183">
        <f>+'RREE '!U69</f>
        <v>0</v>
      </c>
      <c r="U60" s="183">
        <f>+'RREE '!V69</f>
        <v>0</v>
      </c>
      <c r="V60" s="183">
        <f>+'RREE '!W69</f>
        <v>0</v>
      </c>
      <c r="W60" s="183">
        <f>+'RREE '!X69</f>
        <v>0</v>
      </c>
      <c r="X60" s="183">
        <f>+'RREE '!Y69</f>
        <v>0</v>
      </c>
      <c r="Y60" s="183">
        <f>+'RREE '!Z69</f>
        <v>0</v>
      </c>
      <c r="Z60" s="183">
        <f>+'RREE '!AA69</f>
        <v>0</v>
      </c>
      <c r="AA60" s="183">
        <f>+'RREE '!AB69</f>
        <v>0</v>
      </c>
      <c r="AB60" s="183">
        <f>+'ddjj 1948 inicial'!AB60</f>
        <v>0</v>
      </c>
      <c r="AC60" s="183">
        <f>+'RREE '!AD69</f>
        <v>0</v>
      </c>
      <c r="AD60" s="183">
        <f>+'RREE '!AE69</f>
        <v>0</v>
      </c>
      <c r="AE60" s="183">
        <f>+'RREE '!AF69</f>
        <v>0</v>
      </c>
      <c r="AF60" s="98"/>
      <c r="AG60" s="98"/>
      <c r="AH60" s="93"/>
      <c r="AI60" s="6"/>
      <c r="AJ60" s="6"/>
    </row>
    <row r="61" spans="1:36" hidden="1">
      <c r="A61" s="6"/>
      <c r="B61" s="180">
        <f>+'RREE '!C70</f>
        <v>44408</v>
      </c>
      <c r="C61" s="180" t="str">
        <f>+'RREE '!D70</f>
        <v>s/a 6</v>
      </c>
      <c r="D61" s="98"/>
      <c r="E61" s="98"/>
      <c r="F61" s="99">
        <f>+'ddjj 1948 inicial'!F61</f>
        <v>0</v>
      </c>
      <c r="G61" s="93"/>
      <c r="H61" s="98"/>
      <c r="I61" s="98"/>
      <c r="J61" s="183">
        <f>+'RREE '!K70</f>
        <v>0</v>
      </c>
      <c r="K61" s="183">
        <f>+'RREE '!L70</f>
        <v>0</v>
      </c>
      <c r="L61" s="183">
        <f>+'RREE '!M70</f>
        <v>0</v>
      </c>
      <c r="M61" s="183">
        <f>+'RREE '!N70</f>
        <v>0</v>
      </c>
      <c r="N61" s="183">
        <f>+'RREE '!O70</f>
        <v>0</v>
      </c>
      <c r="O61" s="183">
        <f>+'RREE '!P70</f>
        <v>0</v>
      </c>
      <c r="P61" s="183">
        <f>+'RREE '!Q70</f>
        <v>0</v>
      </c>
      <c r="Q61" s="183">
        <f>+'RREE '!R70</f>
        <v>0</v>
      </c>
      <c r="R61" s="183">
        <f>+'RREE '!S70</f>
        <v>0</v>
      </c>
      <c r="S61" s="183">
        <f>+'RREE '!T70</f>
        <v>0</v>
      </c>
      <c r="T61" s="183">
        <f>+'RREE '!U70</f>
        <v>0</v>
      </c>
      <c r="U61" s="183">
        <f>+'RREE '!V70</f>
        <v>0</v>
      </c>
      <c r="V61" s="183">
        <f>+'RREE '!W70</f>
        <v>0</v>
      </c>
      <c r="W61" s="183">
        <f>+'RREE '!X70</f>
        <v>0</v>
      </c>
      <c r="X61" s="183">
        <f>+'RREE '!Y70</f>
        <v>0</v>
      </c>
      <c r="Y61" s="183">
        <f>+'RREE '!Z70</f>
        <v>0</v>
      </c>
      <c r="Z61" s="183">
        <f>+'RREE '!AA70</f>
        <v>0</v>
      </c>
      <c r="AA61" s="183">
        <f>+'RREE '!AB70</f>
        <v>0</v>
      </c>
      <c r="AB61" s="183">
        <f>+'ddjj 1948 inicial'!AB61</f>
        <v>0</v>
      </c>
      <c r="AC61" s="183">
        <f>+'RREE '!AD70</f>
        <v>0</v>
      </c>
      <c r="AD61" s="183">
        <f>+'RREE '!AE70</f>
        <v>0</v>
      </c>
      <c r="AE61" s="183">
        <f>+'RREE '!AF70</f>
        <v>0</v>
      </c>
      <c r="AF61" s="98"/>
      <c r="AG61" s="98"/>
      <c r="AH61" s="93"/>
      <c r="AI61" s="6"/>
      <c r="AJ61" s="6"/>
    </row>
    <row r="62" spans="1:36" hidden="1">
      <c r="A62" s="6"/>
      <c r="B62" s="180">
        <f>+'RREE '!C71</f>
        <v>44439</v>
      </c>
      <c r="C62" s="180" t="str">
        <f>+'RREE '!D71</f>
        <v>s/a 1</v>
      </c>
      <c r="D62" s="98"/>
      <c r="E62" s="98"/>
      <c r="F62" s="99">
        <f>+'ddjj 1948 inicial'!F62*'retiros o dividendos ejercicio'!I33</f>
        <v>0</v>
      </c>
      <c r="G62" s="93"/>
      <c r="H62" s="98"/>
      <c r="I62" s="98"/>
      <c r="J62" s="183">
        <f>+'RREE '!K71</f>
        <v>0</v>
      </c>
      <c r="K62" s="183">
        <f>+'RREE '!L71</f>
        <v>0</v>
      </c>
      <c r="L62" s="183">
        <f>+'RREE '!M71</f>
        <v>0</v>
      </c>
      <c r="M62" s="183">
        <f>+'RREE '!N71</f>
        <v>0</v>
      </c>
      <c r="N62" s="183">
        <f>+'RREE '!O71</f>
        <v>0</v>
      </c>
      <c r="O62" s="183">
        <f>+'RREE '!P71</f>
        <v>0</v>
      </c>
      <c r="P62" s="183">
        <f>+'RREE '!Q71</f>
        <v>0</v>
      </c>
      <c r="Q62" s="183">
        <f>+'RREE '!R71</f>
        <v>0</v>
      </c>
      <c r="R62" s="183">
        <f>+'RREE '!S71</f>
        <v>0</v>
      </c>
      <c r="S62" s="183">
        <f>+'RREE '!T71</f>
        <v>0</v>
      </c>
      <c r="T62" s="183">
        <f>+'RREE '!U71</f>
        <v>0</v>
      </c>
      <c r="U62" s="183">
        <f>+'RREE '!V71</f>
        <v>0</v>
      </c>
      <c r="V62" s="183">
        <f>+'RREE '!W71</f>
        <v>0</v>
      </c>
      <c r="W62" s="183">
        <f>+'RREE '!X71</f>
        <v>0</v>
      </c>
      <c r="X62" s="183">
        <f>+'RREE '!Y71</f>
        <v>0</v>
      </c>
      <c r="Y62" s="183">
        <f>+'RREE '!Z71</f>
        <v>0</v>
      </c>
      <c r="Z62" s="183">
        <f>+'RREE '!AA71</f>
        <v>0</v>
      </c>
      <c r="AA62" s="183">
        <f>+'RREE '!AB71</f>
        <v>0</v>
      </c>
      <c r="AB62" s="183">
        <f>+'ddjj 1948 inicial'!AB62*'retiros o dividendos ejercicio'!I33</f>
        <v>0</v>
      </c>
      <c r="AC62" s="183">
        <f>+'RREE '!AD71</f>
        <v>0</v>
      </c>
      <c r="AD62" s="183">
        <f>+'RREE '!AE71</f>
        <v>0</v>
      </c>
      <c r="AE62" s="183">
        <f>+'RREE '!AF71</f>
        <v>0</v>
      </c>
      <c r="AF62" s="98"/>
      <c r="AG62" s="98"/>
      <c r="AH62" s="93"/>
      <c r="AI62" s="6"/>
      <c r="AJ62" s="6"/>
    </row>
    <row r="63" spans="1:36" hidden="1">
      <c r="A63" s="6"/>
      <c r="B63" s="180">
        <f>+'RREE '!C72</f>
        <v>44439</v>
      </c>
      <c r="C63" s="180" t="str">
        <f>+'RREE '!D72</f>
        <v>s/a 2</v>
      </c>
      <c r="D63" s="98"/>
      <c r="E63" s="98"/>
      <c r="F63" s="99">
        <f>+'ddjj 1948 inicial'!F63*'retiros o dividendos ejercicio'!I33</f>
        <v>0</v>
      </c>
      <c r="G63" s="93"/>
      <c r="H63" s="98"/>
      <c r="I63" s="98"/>
      <c r="J63" s="183">
        <f>+'RREE '!K72</f>
        <v>0</v>
      </c>
      <c r="K63" s="183">
        <f>+'RREE '!L72</f>
        <v>0</v>
      </c>
      <c r="L63" s="183">
        <f>+'RREE '!M72</f>
        <v>0</v>
      </c>
      <c r="M63" s="183">
        <f>+'RREE '!N72</f>
        <v>0</v>
      </c>
      <c r="N63" s="183">
        <f>+'RREE '!O72</f>
        <v>0</v>
      </c>
      <c r="O63" s="183">
        <f>+'RREE '!P72</f>
        <v>0</v>
      </c>
      <c r="P63" s="183">
        <f>+'RREE '!Q72</f>
        <v>0</v>
      </c>
      <c r="Q63" s="183">
        <f>+'RREE '!R72</f>
        <v>0</v>
      </c>
      <c r="R63" s="183">
        <f>+'RREE '!S72</f>
        <v>0</v>
      </c>
      <c r="S63" s="183">
        <f>+'RREE '!T72</f>
        <v>0</v>
      </c>
      <c r="T63" s="183">
        <f>+'RREE '!U72</f>
        <v>0</v>
      </c>
      <c r="U63" s="183">
        <f>+'RREE '!V72</f>
        <v>0</v>
      </c>
      <c r="V63" s="183">
        <f>+'RREE '!W72</f>
        <v>0</v>
      </c>
      <c r="W63" s="183">
        <f>+'RREE '!X72</f>
        <v>0</v>
      </c>
      <c r="X63" s="183">
        <f>+'RREE '!Y72</f>
        <v>0</v>
      </c>
      <c r="Y63" s="183">
        <f>+'RREE '!Z72</f>
        <v>0</v>
      </c>
      <c r="Z63" s="183">
        <f>+'RREE '!AA72</f>
        <v>0</v>
      </c>
      <c r="AA63" s="183">
        <f>+'RREE '!AB72</f>
        <v>0</v>
      </c>
      <c r="AB63" s="183">
        <f>+'ddjj 1948 inicial'!AB63*'retiros o dividendos ejercicio'!I33</f>
        <v>0</v>
      </c>
      <c r="AC63" s="183">
        <f>+'RREE '!AD72</f>
        <v>0</v>
      </c>
      <c r="AD63" s="183">
        <f>+'RREE '!AE72</f>
        <v>0</v>
      </c>
      <c r="AE63" s="183">
        <f>+'RREE '!AF72</f>
        <v>0</v>
      </c>
      <c r="AF63" s="98"/>
      <c r="AG63" s="98"/>
      <c r="AH63" s="93"/>
      <c r="AI63" s="6"/>
      <c r="AJ63" s="6"/>
    </row>
    <row r="64" spans="1:36" hidden="1">
      <c r="A64" s="6"/>
      <c r="B64" s="180">
        <f>+'RREE '!C73</f>
        <v>44439</v>
      </c>
      <c r="C64" s="180" t="str">
        <f>+'RREE '!D73</f>
        <v>s/a 3</v>
      </c>
      <c r="D64" s="98"/>
      <c r="E64" s="98"/>
      <c r="F64" s="99">
        <f>+'ddjj 1948 inicial'!F64</f>
        <v>0</v>
      </c>
      <c r="G64" s="93"/>
      <c r="H64" s="98"/>
      <c r="I64" s="98"/>
      <c r="J64" s="183">
        <f>+'RREE '!K73</f>
        <v>0</v>
      </c>
      <c r="K64" s="183">
        <f>+'RREE '!L73</f>
        <v>0</v>
      </c>
      <c r="L64" s="183">
        <f>+'RREE '!M73</f>
        <v>0</v>
      </c>
      <c r="M64" s="183">
        <f>+'RREE '!N73</f>
        <v>0</v>
      </c>
      <c r="N64" s="183">
        <f>+'RREE '!O73</f>
        <v>0</v>
      </c>
      <c r="O64" s="183">
        <f>+'RREE '!P73</f>
        <v>0</v>
      </c>
      <c r="P64" s="183">
        <f>+'RREE '!Q73</f>
        <v>0</v>
      </c>
      <c r="Q64" s="183">
        <f>+'RREE '!R73</f>
        <v>0</v>
      </c>
      <c r="R64" s="183">
        <f>+'RREE '!S73</f>
        <v>0</v>
      </c>
      <c r="S64" s="183">
        <f>+'RREE '!T73</f>
        <v>0</v>
      </c>
      <c r="T64" s="183">
        <f>+'RREE '!U73</f>
        <v>0</v>
      </c>
      <c r="U64" s="183">
        <f>+'RREE '!V73</f>
        <v>0</v>
      </c>
      <c r="V64" s="183">
        <f>+'RREE '!W73</f>
        <v>0</v>
      </c>
      <c r="W64" s="183">
        <f>+'RREE '!X73</f>
        <v>0</v>
      </c>
      <c r="X64" s="183">
        <f>+'RREE '!Y73</f>
        <v>0</v>
      </c>
      <c r="Y64" s="183">
        <f>+'RREE '!Z73</f>
        <v>0</v>
      </c>
      <c r="Z64" s="183">
        <f>+'RREE '!AA73</f>
        <v>0</v>
      </c>
      <c r="AA64" s="183">
        <f>+'RREE '!AB73</f>
        <v>0</v>
      </c>
      <c r="AB64" s="183">
        <f>+'ddjj 1948 inicial'!AB64</f>
        <v>0</v>
      </c>
      <c r="AC64" s="183">
        <f>+'RREE '!AD73</f>
        <v>0</v>
      </c>
      <c r="AD64" s="183">
        <f>+'RREE '!AE73</f>
        <v>0</v>
      </c>
      <c r="AE64" s="183">
        <f>+'RREE '!AF73</f>
        <v>0</v>
      </c>
      <c r="AF64" s="98"/>
      <c r="AG64" s="98"/>
      <c r="AH64" s="93"/>
      <c r="AI64" s="6"/>
      <c r="AJ64" s="6"/>
    </row>
    <row r="65" spans="1:36" hidden="1">
      <c r="A65" s="6"/>
      <c r="B65" s="180">
        <f>+'RREE '!C74</f>
        <v>44439</v>
      </c>
      <c r="C65" s="180" t="str">
        <f>+'RREE '!D74</f>
        <v>s/a 4</v>
      </c>
      <c r="D65" s="98"/>
      <c r="E65" s="98"/>
      <c r="F65" s="99">
        <f>+'ddjj 1948 inicial'!F65</f>
        <v>0</v>
      </c>
      <c r="G65" s="93"/>
      <c r="H65" s="98"/>
      <c r="I65" s="98"/>
      <c r="J65" s="183">
        <f>+'RREE '!K74</f>
        <v>0</v>
      </c>
      <c r="K65" s="183">
        <f>+'RREE '!L74</f>
        <v>0</v>
      </c>
      <c r="L65" s="183">
        <f>+'RREE '!M74</f>
        <v>0</v>
      </c>
      <c r="M65" s="183">
        <f>+'RREE '!N74</f>
        <v>0</v>
      </c>
      <c r="N65" s="183">
        <f>+'RREE '!O74</f>
        <v>0</v>
      </c>
      <c r="O65" s="183">
        <f>+'RREE '!P74</f>
        <v>0</v>
      </c>
      <c r="P65" s="183">
        <f>+'RREE '!Q74</f>
        <v>0</v>
      </c>
      <c r="Q65" s="183">
        <f>+'RREE '!R74</f>
        <v>0</v>
      </c>
      <c r="R65" s="183">
        <f>+'RREE '!S74</f>
        <v>0</v>
      </c>
      <c r="S65" s="183">
        <f>+'RREE '!T74</f>
        <v>0</v>
      </c>
      <c r="T65" s="183">
        <f>+'RREE '!U74</f>
        <v>0</v>
      </c>
      <c r="U65" s="183">
        <f>+'RREE '!V74</f>
        <v>0</v>
      </c>
      <c r="V65" s="183">
        <f>+'RREE '!W74</f>
        <v>0</v>
      </c>
      <c r="W65" s="183">
        <f>+'RREE '!X74</f>
        <v>0</v>
      </c>
      <c r="X65" s="183">
        <f>+'RREE '!Y74</f>
        <v>0</v>
      </c>
      <c r="Y65" s="183">
        <f>+'RREE '!Z74</f>
        <v>0</v>
      </c>
      <c r="Z65" s="183">
        <f>+'RREE '!AA74</f>
        <v>0</v>
      </c>
      <c r="AA65" s="183">
        <f>+'RREE '!AB74</f>
        <v>0</v>
      </c>
      <c r="AB65" s="183">
        <f>+'ddjj 1948 inicial'!AB65</f>
        <v>0</v>
      </c>
      <c r="AC65" s="183">
        <f>+'RREE '!AD74</f>
        <v>0</v>
      </c>
      <c r="AD65" s="183">
        <f>+'RREE '!AE74</f>
        <v>0</v>
      </c>
      <c r="AE65" s="183">
        <f>+'RREE '!AF74</f>
        <v>0</v>
      </c>
      <c r="AF65" s="98"/>
      <c r="AG65" s="98"/>
      <c r="AH65" s="93"/>
      <c r="AI65" s="6"/>
      <c r="AJ65" s="6"/>
    </row>
    <row r="66" spans="1:36" hidden="1">
      <c r="A66" s="6"/>
      <c r="B66" s="180">
        <f>+'RREE '!C75</f>
        <v>44439</v>
      </c>
      <c r="C66" s="180" t="str">
        <f>+'RREE '!D75</f>
        <v>s/a 5</v>
      </c>
      <c r="D66" s="98"/>
      <c r="E66" s="98"/>
      <c r="F66" s="99">
        <f>+'ddjj 1948 inicial'!F66</f>
        <v>0</v>
      </c>
      <c r="G66" s="93"/>
      <c r="H66" s="98"/>
      <c r="I66" s="98"/>
      <c r="J66" s="183">
        <f>+'RREE '!K75</f>
        <v>0</v>
      </c>
      <c r="K66" s="183">
        <f>+'RREE '!L75</f>
        <v>0</v>
      </c>
      <c r="L66" s="183">
        <f>+'RREE '!M75</f>
        <v>0</v>
      </c>
      <c r="M66" s="183">
        <f>+'RREE '!N75</f>
        <v>0</v>
      </c>
      <c r="N66" s="183">
        <f>+'RREE '!O75</f>
        <v>0</v>
      </c>
      <c r="O66" s="183">
        <f>+'RREE '!P75</f>
        <v>0</v>
      </c>
      <c r="P66" s="183">
        <f>+'RREE '!Q75</f>
        <v>0</v>
      </c>
      <c r="Q66" s="183">
        <f>+'RREE '!R75</f>
        <v>0</v>
      </c>
      <c r="R66" s="183">
        <f>+'RREE '!S75</f>
        <v>0</v>
      </c>
      <c r="S66" s="183">
        <f>+'RREE '!T75</f>
        <v>0</v>
      </c>
      <c r="T66" s="183">
        <f>+'RREE '!U75</f>
        <v>0</v>
      </c>
      <c r="U66" s="183">
        <f>+'RREE '!V75</f>
        <v>0</v>
      </c>
      <c r="V66" s="183">
        <f>+'RREE '!W75</f>
        <v>0</v>
      </c>
      <c r="W66" s="183">
        <f>+'RREE '!X75</f>
        <v>0</v>
      </c>
      <c r="X66" s="183">
        <f>+'RREE '!Y75</f>
        <v>0</v>
      </c>
      <c r="Y66" s="183">
        <f>+'RREE '!Z75</f>
        <v>0</v>
      </c>
      <c r="Z66" s="183">
        <f>+'RREE '!AA75</f>
        <v>0</v>
      </c>
      <c r="AA66" s="183">
        <f>+'RREE '!AB75</f>
        <v>0</v>
      </c>
      <c r="AB66" s="183">
        <f>+'ddjj 1948 inicial'!AB66</f>
        <v>0</v>
      </c>
      <c r="AC66" s="183">
        <f>+'RREE '!AD75</f>
        <v>0</v>
      </c>
      <c r="AD66" s="183">
        <f>+'RREE '!AE75</f>
        <v>0</v>
      </c>
      <c r="AE66" s="183">
        <f>+'RREE '!AF75</f>
        <v>0</v>
      </c>
      <c r="AF66" s="98"/>
      <c r="AG66" s="98"/>
      <c r="AH66" s="93"/>
      <c r="AI66" s="6"/>
      <c r="AJ66" s="6"/>
    </row>
    <row r="67" spans="1:36" hidden="1">
      <c r="A67" s="6"/>
      <c r="B67" s="180">
        <f>+'RREE '!C76</f>
        <v>44439</v>
      </c>
      <c r="C67" s="180" t="str">
        <f>+'RREE '!D76</f>
        <v>s/a 6</v>
      </c>
      <c r="D67" s="98"/>
      <c r="E67" s="98"/>
      <c r="F67" s="99">
        <f>+'ddjj 1948 inicial'!F67</f>
        <v>0</v>
      </c>
      <c r="G67" s="93"/>
      <c r="H67" s="98"/>
      <c r="I67" s="98"/>
      <c r="J67" s="183">
        <f>+'RREE '!K76</f>
        <v>0</v>
      </c>
      <c r="K67" s="183">
        <f>+'RREE '!L76</f>
        <v>0</v>
      </c>
      <c r="L67" s="183">
        <f>+'RREE '!M76</f>
        <v>0</v>
      </c>
      <c r="M67" s="183">
        <f>+'RREE '!N76</f>
        <v>0</v>
      </c>
      <c r="N67" s="183">
        <f>+'RREE '!O76</f>
        <v>0</v>
      </c>
      <c r="O67" s="183">
        <f>+'RREE '!P76</f>
        <v>0</v>
      </c>
      <c r="P67" s="183">
        <f>+'RREE '!Q76</f>
        <v>0</v>
      </c>
      <c r="Q67" s="183">
        <f>+'RREE '!R76</f>
        <v>0</v>
      </c>
      <c r="R67" s="183">
        <f>+'RREE '!S76</f>
        <v>0</v>
      </c>
      <c r="S67" s="183">
        <f>+'RREE '!T76</f>
        <v>0</v>
      </c>
      <c r="T67" s="183">
        <f>+'RREE '!U76</f>
        <v>0</v>
      </c>
      <c r="U67" s="183">
        <f>+'RREE '!V76</f>
        <v>0</v>
      </c>
      <c r="V67" s="183">
        <f>+'RREE '!W76</f>
        <v>0</v>
      </c>
      <c r="W67" s="183">
        <f>+'RREE '!X76</f>
        <v>0</v>
      </c>
      <c r="X67" s="183">
        <f>+'RREE '!Y76</f>
        <v>0</v>
      </c>
      <c r="Y67" s="183">
        <f>+'RREE '!Z76</f>
        <v>0</v>
      </c>
      <c r="Z67" s="183">
        <f>+'RREE '!AA76</f>
        <v>0</v>
      </c>
      <c r="AA67" s="183">
        <f>+'RREE '!AB76</f>
        <v>0</v>
      </c>
      <c r="AB67" s="183">
        <f>+'ddjj 1948 inicial'!AB67</f>
        <v>0</v>
      </c>
      <c r="AC67" s="183">
        <f>+'RREE '!AD76</f>
        <v>0</v>
      </c>
      <c r="AD67" s="183">
        <f>+'RREE '!AE76</f>
        <v>0</v>
      </c>
      <c r="AE67" s="183">
        <f>+'RREE '!AF76</f>
        <v>0</v>
      </c>
      <c r="AF67" s="98"/>
      <c r="AG67" s="98"/>
      <c r="AH67" s="93"/>
      <c r="AI67" s="6"/>
      <c r="AJ67" s="6"/>
    </row>
    <row r="68" spans="1:36" hidden="1">
      <c r="A68" s="6"/>
      <c r="B68" s="180">
        <f>+'RREE '!C77</f>
        <v>44469</v>
      </c>
      <c r="C68" s="180" t="str">
        <f>+'RREE '!D77</f>
        <v>s/a 1</v>
      </c>
      <c r="D68" s="98"/>
      <c r="E68" s="98"/>
      <c r="F68" s="99">
        <f>+'ddjj 1948 inicial'!F68*'retiros o dividendos ejercicio'!I34</f>
        <v>0</v>
      </c>
      <c r="G68" s="93"/>
      <c r="H68" s="98"/>
      <c r="I68" s="98"/>
      <c r="J68" s="183">
        <f>+'RREE '!K77</f>
        <v>0</v>
      </c>
      <c r="K68" s="183">
        <f>+'RREE '!L77</f>
        <v>0</v>
      </c>
      <c r="L68" s="183">
        <f>+'RREE '!M77</f>
        <v>0</v>
      </c>
      <c r="M68" s="183">
        <f>+'RREE '!N77</f>
        <v>0</v>
      </c>
      <c r="N68" s="183">
        <f>+'RREE '!O77</f>
        <v>0</v>
      </c>
      <c r="O68" s="183">
        <f>+'RREE '!P77</f>
        <v>0</v>
      </c>
      <c r="P68" s="183">
        <f>+'RREE '!Q77</f>
        <v>0</v>
      </c>
      <c r="Q68" s="183">
        <f>+'RREE '!R77</f>
        <v>0</v>
      </c>
      <c r="R68" s="183">
        <f>+'RREE '!S77</f>
        <v>0</v>
      </c>
      <c r="S68" s="183">
        <f>+'RREE '!T77</f>
        <v>0</v>
      </c>
      <c r="T68" s="183">
        <f>+'RREE '!U77</f>
        <v>0</v>
      </c>
      <c r="U68" s="183">
        <f>+'RREE '!V77</f>
        <v>0</v>
      </c>
      <c r="V68" s="183">
        <f>+'RREE '!W77</f>
        <v>0</v>
      </c>
      <c r="W68" s="183">
        <f>+'RREE '!X77</f>
        <v>0</v>
      </c>
      <c r="X68" s="183">
        <f>+'RREE '!Y77</f>
        <v>0</v>
      </c>
      <c r="Y68" s="183">
        <f>+'RREE '!Z77</f>
        <v>0</v>
      </c>
      <c r="Z68" s="183">
        <f>+'RREE '!AA77</f>
        <v>0</v>
      </c>
      <c r="AA68" s="183">
        <f>+'RREE '!AB77</f>
        <v>0</v>
      </c>
      <c r="AB68" s="183">
        <f>+'ddjj 1948 inicial'!AB68*'retiros o dividendos ejercicio'!I34</f>
        <v>0</v>
      </c>
      <c r="AC68" s="183">
        <f>+'RREE '!AD77</f>
        <v>0</v>
      </c>
      <c r="AD68" s="183">
        <f>+'RREE '!AE77</f>
        <v>0</v>
      </c>
      <c r="AE68" s="183">
        <f>+'RREE '!AF77</f>
        <v>0</v>
      </c>
      <c r="AF68" s="98"/>
      <c r="AG68" s="98"/>
      <c r="AH68" s="93"/>
      <c r="AI68" s="6"/>
      <c r="AJ68" s="6"/>
    </row>
    <row r="69" spans="1:36" hidden="1">
      <c r="A69" s="6"/>
      <c r="B69" s="180">
        <f>+'RREE '!C78</f>
        <v>44469</v>
      </c>
      <c r="C69" s="180" t="str">
        <f>+'RREE '!D78</f>
        <v>s/a 2</v>
      </c>
      <c r="D69" s="98"/>
      <c r="E69" s="98"/>
      <c r="F69" s="99">
        <f>+'ddjj 1948 inicial'!F69*'retiros o dividendos ejercicio'!I34</f>
        <v>0</v>
      </c>
      <c r="G69" s="93"/>
      <c r="H69" s="98"/>
      <c r="I69" s="98"/>
      <c r="J69" s="183">
        <f>+'RREE '!K78</f>
        <v>0</v>
      </c>
      <c r="K69" s="183">
        <f>+'RREE '!L78</f>
        <v>0</v>
      </c>
      <c r="L69" s="183">
        <f>+'RREE '!M78</f>
        <v>0</v>
      </c>
      <c r="M69" s="183">
        <f>+'RREE '!N78</f>
        <v>0</v>
      </c>
      <c r="N69" s="183">
        <f>+'RREE '!O78</f>
        <v>0</v>
      </c>
      <c r="O69" s="183">
        <f>+'RREE '!P78</f>
        <v>0</v>
      </c>
      <c r="P69" s="183">
        <f>+'RREE '!Q78</f>
        <v>0</v>
      </c>
      <c r="Q69" s="183">
        <f>+'RREE '!R78</f>
        <v>0</v>
      </c>
      <c r="R69" s="183">
        <f>+'RREE '!S78</f>
        <v>0</v>
      </c>
      <c r="S69" s="183">
        <f>+'RREE '!T78</f>
        <v>0</v>
      </c>
      <c r="T69" s="183">
        <f>+'RREE '!U78</f>
        <v>0</v>
      </c>
      <c r="U69" s="183">
        <f>+'RREE '!V78</f>
        <v>0</v>
      </c>
      <c r="V69" s="183">
        <f>+'RREE '!W78</f>
        <v>0</v>
      </c>
      <c r="W69" s="183">
        <f>+'RREE '!X78</f>
        <v>0</v>
      </c>
      <c r="X69" s="183">
        <f>+'RREE '!Y78</f>
        <v>0</v>
      </c>
      <c r="Y69" s="183">
        <f>+'RREE '!Z78</f>
        <v>0</v>
      </c>
      <c r="Z69" s="183">
        <f>+'RREE '!AA78</f>
        <v>0</v>
      </c>
      <c r="AA69" s="183">
        <f>+'RREE '!AB78</f>
        <v>0</v>
      </c>
      <c r="AB69" s="183">
        <f>+'ddjj 1948 inicial'!AB69*'retiros o dividendos ejercicio'!I34</f>
        <v>0</v>
      </c>
      <c r="AC69" s="183">
        <f>+'RREE '!AD78</f>
        <v>0</v>
      </c>
      <c r="AD69" s="183">
        <f>+'RREE '!AE78</f>
        <v>0</v>
      </c>
      <c r="AE69" s="183">
        <f>+'RREE '!AF78</f>
        <v>0</v>
      </c>
      <c r="AF69" s="98"/>
      <c r="AG69" s="98"/>
      <c r="AH69" s="93"/>
      <c r="AI69" s="6"/>
      <c r="AJ69" s="6"/>
    </row>
    <row r="70" spans="1:36" hidden="1">
      <c r="A70" s="6"/>
      <c r="B70" s="180">
        <f>+'RREE '!C79</f>
        <v>44469</v>
      </c>
      <c r="C70" s="180" t="str">
        <f>+'RREE '!D79</f>
        <v>s/a 3</v>
      </c>
      <c r="D70" s="98"/>
      <c r="E70" s="98"/>
      <c r="F70" s="99">
        <f>+'ddjj 1948 inicial'!F70</f>
        <v>0</v>
      </c>
      <c r="G70" s="93"/>
      <c r="H70" s="98"/>
      <c r="I70" s="98"/>
      <c r="J70" s="183">
        <f>+'RREE '!K79</f>
        <v>0</v>
      </c>
      <c r="K70" s="183">
        <f>+'RREE '!L79</f>
        <v>0</v>
      </c>
      <c r="L70" s="183">
        <f>+'RREE '!M79</f>
        <v>0</v>
      </c>
      <c r="M70" s="183">
        <f>+'RREE '!N79</f>
        <v>0</v>
      </c>
      <c r="N70" s="183">
        <f>+'RREE '!O79</f>
        <v>0</v>
      </c>
      <c r="O70" s="183">
        <f>+'RREE '!P79</f>
        <v>0</v>
      </c>
      <c r="P70" s="183">
        <f>+'RREE '!Q79</f>
        <v>0</v>
      </c>
      <c r="Q70" s="183">
        <f>+'RREE '!R79</f>
        <v>0</v>
      </c>
      <c r="R70" s="183">
        <f>+'RREE '!S79</f>
        <v>0</v>
      </c>
      <c r="S70" s="183">
        <f>+'RREE '!T79</f>
        <v>0</v>
      </c>
      <c r="T70" s="183">
        <f>+'RREE '!U79</f>
        <v>0</v>
      </c>
      <c r="U70" s="183">
        <f>+'RREE '!V79</f>
        <v>0</v>
      </c>
      <c r="V70" s="183">
        <f>+'RREE '!W79</f>
        <v>0</v>
      </c>
      <c r="W70" s="183">
        <f>+'RREE '!X79</f>
        <v>0</v>
      </c>
      <c r="X70" s="183">
        <f>+'RREE '!Y79</f>
        <v>0</v>
      </c>
      <c r="Y70" s="183">
        <f>+'RREE '!Z79</f>
        <v>0</v>
      </c>
      <c r="Z70" s="183">
        <f>+'RREE '!AA79</f>
        <v>0</v>
      </c>
      <c r="AA70" s="183">
        <f>+'RREE '!AB79</f>
        <v>0</v>
      </c>
      <c r="AB70" s="183">
        <f>+'ddjj 1948 inicial'!AB70</f>
        <v>0</v>
      </c>
      <c r="AC70" s="183">
        <f>+'RREE '!AD79</f>
        <v>0</v>
      </c>
      <c r="AD70" s="183">
        <f>+'RREE '!AE79</f>
        <v>0</v>
      </c>
      <c r="AE70" s="183">
        <f>+'RREE '!AF79</f>
        <v>0</v>
      </c>
      <c r="AF70" s="98"/>
      <c r="AG70" s="98"/>
      <c r="AH70" s="93"/>
      <c r="AI70" s="6"/>
      <c r="AJ70" s="6"/>
    </row>
    <row r="71" spans="1:36" hidden="1">
      <c r="A71" s="6"/>
      <c r="B71" s="180">
        <f>+'RREE '!C80</f>
        <v>44469</v>
      </c>
      <c r="C71" s="180" t="str">
        <f>+'RREE '!D80</f>
        <v>s/a 4</v>
      </c>
      <c r="D71" s="98"/>
      <c r="E71" s="98"/>
      <c r="F71" s="99">
        <f>+'ddjj 1948 inicial'!F71</f>
        <v>0</v>
      </c>
      <c r="G71" s="93"/>
      <c r="H71" s="98"/>
      <c r="I71" s="98"/>
      <c r="J71" s="183">
        <f>+'RREE '!K80</f>
        <v>0</v>
      </c>
      <c r="K71" s="183">
        <f>+'RREE '!L80</f>
        <v>0</v>
      </c>
      <c r="L71" s="183">
        <f>+'RREE '!M80</f>
        <v>0</v>
      </c>
      <c r="M71" s="183">
        <f>+'RREE '!N80</f>
        <v>0</v>
      </c>
      <c r="N71" s="183">
        <f>+'RREE '!O80</f>
        <v>0</v>
      </c>
      <c r="O71" s="183">
        <f>+'RREE '!P80</f>
        <v>0</v>
      </c>
      <c r="P71" s="183">
        <f>+'RREE '!Q80</f>
        <v>0</v>
      </c>
      <c r="Q71" s="183">
        <f>+'RREE '!R80</f>
        <v>0</v>
      </c>
      <c r="R71" s="183">
        <f>+'RREE '!S80</f>
        <v>0</v>
      </c>
      <c r="S71" s="183">
        <f>+'RREE '!T80</f>
        <v>0</v>
      </c>
      <c r="T71" s="183">
        <f>+'RREE '!U80</f>
        <v>0</v>
      </c>
      <c r="U71" s="183">
        <f>+'RREE '!V80</f>
        <v>0</v>
      </c>
      <c r="V71" s="183">
        <f>+'RREE '!W80</f>
        <v>0</v>
      </c>
      <c r="W71" s="183">
        <f>+'RREE '!X80</f>
        <v>0</v>
      </c>
      <c r="X71" s="183">
        <f>+'RREE '!Y80</f>
        <v>0</v>
      </c>
      <c r="Y71" s="183">
        <f>+'RREE '!Z80</f>
        <v>0</v>
      </c>
      <c r="Z71" s="183">
        <f>+'RREE '!AA80</f>
        <v>0</v>
      </c>
      <c r="AA71" s="183">
        <f>+'RREE '!AB80</f>
        <v>0</v>
      </c>
      <c r="AB71" s="183">
        <f>+'ddjj 1948 inicial'!AB71</f>
        <v>0</v>
      </c>
      <c r="AC71" s="183">
        <f>+'RREE '!AD80</f>
        <v>0</v>
      </c>
      <c r="AD71" s="183">
        <f>+'RREE '!AE80</f>
        <v>0</v>
      </c>
      <c r="AE71" s="183">
        <f>+'RREE '!AF80</f>
        <v>0</v>
      </c>
      <c r="AF71" s="98"/>
      <c r="AG71" s="98"/>
      <c r="AH71" s="93"/>
      <c r="AI71" s="6"/>
      <c r="AJ71" s="6"/>
    </row>
    <row r="72" spans="1:36" hidden="1">
      <c r="A72" s="6"/>
      <c r="B72" s="180">
        <f>+'RREE '!C81</f>
        <v>44469</v>
      </c>
      <c r="C72" s="180" t="str">
        <f>+'RREE '!D81</f>
        <v>s/a 5</v>
      </c>
      <c r="D72" s="98"/>
      <c r="E72" s="98"/>
      <c r="F72" s="99">
        <f>+'ddjj 1948 inicial'!F72</f>
        <v>0</v>
      </c>
      <c r="G72" s="93"/>
      <c r="H72" s="98"/>
      <c r="I72" s="98"/>
      <c r="J72" s="183">
        <f>+'RREE '!K81</f>
        <v>0</v>
      </c>
      <c r="K72" s="183">
        <f>+'RREE '!L81</f>
        <v>0</v>
      </c>
      <c r="L72" s="183">
        <f>+'RREE '!M81</f>
        <v>0</v>
      </c>
      <c r="M72" s="183">
        <f>+'RREE '!N81</f>
        <v>0</v>
      </c>
      <c r="N72" s="183">
        <f>+'RREE '!O81</f>
        <v>0</v>
      </c>
      <c r="O72" s="183">
        <f>+'RREE '!P81</f>
        <v>0</v>
      </c>
      <c r="P72" s="183">
        <f>+'RREE '!Q81</f>
        <v>0</v>
      </c>
      <c r="Q72" s="183">
        <f>+'RREE '!R81</f>
        <v>0</v>
      </c>
      <c r="R72" s="183">
        <f>+'RREE '!S81</f>
        <v>0</v>
      </c>
      <c r="S72" s="183">
        <f>+'RREE '!T81</f>
        <v>0</v>
      </c>
      <c r="T72" s="183">
        <f>+'RREE '!U81</f>
        <v>0</v>
      </c>
      <c r="U72" s="183">
        <f>+'RREE '!V81</f>
        <v>0</v>
      </c>
      <c r="V72" s="183">
        <f>+'RREE '!W81</f>
        <v>0</v>
      </c>
      <c r="W72" s="183">
        <f>+'RREE '!X81</f>
        <v>0</v>
      </c>
      <c r="X72" s="183">
        <f>+'RREE '!Y81</f>
        <v>0</v>
      </c>
      <c r="Y72" s="183">
        <f>+'RREE '!Z81</f>
        <v>0</v>
      </c>
      <c r="Z72" s="183">
        <f>+'RREE '!AA81</f>
        <v>0</v>
      </c>
      <c r="AA72" s="183">
        <f>+'RREE '!AB81</f>
        <v>0</v>
      </c>
      <c r="AB72" s="183">
        <f>+'ddjj 1948 inicial'!AB72</f>
        <v>0</v>
      </c>
      <c r="AC72" s="183">
        <f>+'RREE '!AD81</f>
        <v>0</v>
      </c>
      <c r="AD72" s="183">
        <f>+'RREE '!AE81</f>
        <v>0</v>
      </c>
      <c r="AE72" s="183">
        <f>+'RREE '!AF81</f>
        <v>0</v>
      </c>
      <c r="AF72" s="98"/>
      <c r="AG72" s="98"/>
      <c r="AH72" s="93"/>
      <c r="AI72" s="6"/>
      <c r="AJ72" s="6"/>
    </row>
    <row r="73" spans="1:36" hidden="1">
      <c r="A73" s="6"/>
      <c r="B73" s="180">
        <f>+'RREE '!C82</f>
        <v>44469</v>
      </c>
      <c r="C73" s="180" t="str">
        <f>+'RREE '!D82</f>
        <v>s/a 6</v>
      </c>
      <c r="D73" s="98"/>
      <c r="E73" s="98"/>
      <c r="F73" s="99">
        <f>+'ddjj 1948 inicial'!F73</f>
        <v>0</v>
      </c>
      <c r="G73" s="93"/>
      <c r="H73" s="98"/>
      <c r="I73" s="98"/>
      <c r="J73" s="183">
        <f>+'RREE '!K82</f>
        <v>0</v>
      </c>
      <c r="K73" s="183">
        <f>+'RREE '!L82</f>
        <v>0</v>
      </c>
      <c r="L73" s="183">
        <f>+'RREE '!M82</f>
        <v>0</v>
      </c>
      <c r="M73" s="183">
        <f>+'RREE '!N82</f>
        <v>0</v>
      </c>
      <c r="N73" s="183">
        <f>+'RREE '!O82</f>
        <v>0</v>
      </c>
      <c r="O73" s="183">
        <f>+'RREE '!P82</f>
        <v>0</v>
      </c>
      <c r="P73" s="183">
        <f>+'RREE '!Q82</f>
        <v>0</v>
      </c>
      <c r="Q73" s="183">
        <f>+'RREE '!R82</f>
        <v>0</v>
      </c>
      <c r="R73" s="183">
        <f>+'RREE '!S82</f>
        <v>0</v>
      </c>
      <c r="S73" s="183">
        <f>+'RREE '!T82</f>
        <v>0</v>
      </c>
      <c r="T73" s="183">
        <f>+'RREE '!U82</f>
        <v>0</v>
      </c>
      <c r="U73" s="183">
        <f>+'RREE '!V82</f>
        <v>0</v>
      </c>
      <c r="V73" s="183">
        <f>+'RREE '!W82</f>
        <v>0</v>
      </c>
      <c r="W73" s="183">
        <f>+'RREE '!X82</f>
        <v>0</v>
      </c>
      <c r="X73" s="183">
        <f>+'RREE '!Y82</f>
        <v>0</v>
      </c>
      <c r="Y73" s="183">
        <f>+'RREE '!Z82</f>
        <v>0</v>
      </c>
      <c r="Z73" s="183">
        <f>+'RREE '!AA82</f>
        <v>0</v>
      </c>
      <c r="AA73" s="183">
        <f>+'RREE '!AB82</f>
        <v>0</v>
      </c>
      <c r="AB73" s="183">
        <f>+'ddjj 1948 inicial'!AB73</f>
        <v>0</v>
      </c>
      <c r="AC73" s="183">
        <f>+'RREE '!AD82</f>
        <v>0</v>
      </c>
      <c r="AD73" s="183">
        <f>+'RREE '!AE82</f>
        <v>0</v>
      </c>
      <c r="AE73" s="183">
        <f>+'RREE '!AF82</f>
        <v>0</v>
      </c>
      <c r="AF73" s="98"/>
      <c r="AG73" s="98"/>
      <c r="AH73" s="93"/>
      <c r="AI73" s="6"/>
      <c r="AJ73" s="6"/>
    </row>
    <row r="74" spans="1:36" hidden="1">
      <c r="A74" s="6"/>
      <c r="B74" s="180">
        <f>+'RREE '!C83</f>
        <v>44500</v>
      </c>
      <c r="C74" s="180" t="str">
        <f>+'RREE '!D83</f>
        <v>s/a 1</v>
      </c>
      <c r="D74" s="98"/>
      <c r="E74" s="98"/>
      <c r="F74" s="99">
        <f>+'ddjj 1948 inicial'!F74*'retiros o dividendos ejercicio'!I35</f>
        <v>0</v>
      </c>
      <c r="G74" s="93"/>
      <c r="H74" s="98"/>
      <c r="I74" s="98"/>
      <c r="J74" s="183">
        <f>+'RREE '!K83</f>
        <v>0</v>
      </c>
      <c r="K74" s="183">
        <f>+'RREE '!L83</f>
        <v>0</v>
      </c>
      <c r="L74" s="183">
        <f>+'RREE '!M83</f>
        <v>0</v>
      </c>
      <c r="M74" s="183">
        <f>+'RREE '!N83</f>
        <v>0</v>
      </c>
      <c r="N74" s="183">
        <f>+'RREE '!O83</f>
        <v>0</v>
      </c>
      <c r="O74" s="183">
        <f>+'RREE '!P83</f>
        <v>0</v>
      </c>
      <c r="P74" s="183">
        <f>+'RREE '!Q83</f>
        <v>0</v>
      </c>
      <c r="Q74" s="183">
        <f>+'RREE '!R83</f>
        <v>0</v>
      </c>
      <c r="R74" s="183">
        <f>+'RREE '!S83</f>
        <v>0</v>
      </c>
      <c r="S74" s="183">
        <f>+'RREE '!T83</f>
        <v>0</v>
      </c>
      <c r="T74" s="183">
        <f>+'RREE '!U83</f>
        <v>0</v>
      </c>
      <c r="U74" s="183">
        <f>-'RREE '!V83*'retiros o dividendos ejercicio'!I35</f>
        <v>0</v>
      </c>
      <c r="V74" s="183">
        <f>+'RREE '!W83</f>
        <v>0</v>
      </c>
      <c r="W74" s="183">
        <f>+'RREE '!X83</f>
        <v>0</v>
      </c>
      <c r="X74" s="183">
        <f>+'RREE '!Y83</f>
        <v>0</v>
      </c>
      <c r="Y74" s="183">
        <f>+'RREE '!Z83</f>
        <v>0</v>
      </c>
      <c r="Z74" s="183">
        <f>+'RREE '!AA83</f>
        <v>0</v>
      </c>
      <c r="AA74" s="183">
        <f>+'RREE '!AB83</f>
        <v>0</v>
      </c>
      <c r="AB74" s="183">
        <f>+'ddjj 1948 inicial'!AB74*'retiros o dividendos ejercicio'!I35</f>
        <v>0</v>
      </c>
      <c r="AC74" s="183">
        <f>+'RREE '!AD83</f>
        <v>0</v>
      </c>
      <c r="AD74" s="183">
        <f>+'RREE '!AE83</f>
        <v>0</v>
      </c>
      <c r="AE74" s="183">
        <f>+'RREE '!AF83</f>
        <v>0</v>
      </c>
      <c r="AF74" s="98"/>
      <c r="AG74" s="98"/>
      <c r="AH74" s="93"/>
      <c r="AI74" s="6"/>
      <c r="AJ74" s="6"/>
    </row>
    <row r="75" spans="1:36" hidden="1">
      <c r="A75" s="6"/>
      <c r="B75" s="180">
        <f>+'RREE '!C84</f>
        <v>44500</v>
      </c>
      <c r="C75" s="180" t="str">
        <f>+'RREE '!D84</f>
        <v>s/a 2</v>
      </c>
      <c r="D75" s="98"/>
      <c r="E75" s="98"/>
      <c r="F75" s="99">
        <f>+'ddjj 1948 inicial'!F75*'retiros o dividendos ejercicio'!I35</f>
        <v>0</v>
      </c>
      <c r="G75" s="93"/>
      <c r="H75" s="98"/>
      <c r="I75" s="98"/>
      <c r="J75" s="183">
        <f>+'RREE '!K84</f>
        <v>0</v>
      </c>
      <c r="K75" s="183">
        <f>+'RREE '!L84</f>
        <v>0</v>
      </c>
      <c r="L75" s="183">
        <f>+'RREE '!M84</f>
        <v>0</v>
      </c>
      <c r="M75" s="183">
        <f>+'RREE '!N84</f>
        <v>0</v>
      </c>
      <c r="N75" s="183">
        <f>+'RREE '!O84</f>
        <v>0</v>
      </c>
      <c r="O75" s="183">
        <f>+'RREE '!P84</f>
        <v>0</v>
      </c>
      <c r="P75" s="183">
        <f>+'RREE '!Q84</f>
        <v>0</v>
      </c>
      <c r="Q75" s="183">
        <f>+'RREE '!R84</f>
        <v>0</v>
      </c>
      <c r="R75" s="183">
        <f>+'RREE '!S84</f>
        <v>0</v>
      </c>
      <c r="S75" s="183">
        <f>+'RREE '!T84</f>
        <v>0</v>
      </c>
      <c r="T75" s="183">
        <f>+'RREE '!U84</f>
        <v>0</v>
      </c>
      <c r="U75" s="183">
        <f>-'RREE '!V84*'retiros o dividendos ejercicio'!I35</f>
        <v>0</v>
      </c>
      <c r="V75" s="183">
        <f>+'RREE '!W84</f>
        <v>0</v>
      </c>
      <c r="W75" s="183">
        <f>+'RREE '!X84</f>
        <v>0</v>
      </c>
      <c r="X75" s="183">
        <f>+'RREE '!Y84</f>
        <v>0</v>
      </c>
      <c r="Y75" s="183">
        <f>+'RREE '!Z84</f>
        <v>0</v>
      </c>
      <c r="Z75" s="183">
        <f>+'RREE '!AA84</f>
        <v>0</v>
      </c>
      <c r="AA75" s="183">
        <f>+'RREE '!AB84</f>
        <v>0</v>
      </c>
      <c r="AB75" s="183">
        <f>+'ddjj 1948 inicial'!AB75*'retiros o dividendos ejercicio'!I35</f>
        <v>0</v>
      </c>
      <c r="AC75" s="183">
        <f>+'RREE '!AD84</f>
        <v>0</v>
      </c>
      <c r="AD75" s="183">
        <f>+'RREE '!AE84</f>
        <v>0</v>
      </c>
      <c r="AE75" s="183">
        <f>+'RREE '!AF84</f>
        <v>0</v>
      </c>
      <c r="AF75" s="98"/>
      <c r="AG75" s="98"/>
      <c r="AH75" s="93"/>
      <c r="AI75" s="6"/>
      <c r="AJ75" s="6"/>
    </row>
    <row r="76" spans="1:36" hidden="1">
      <c r="A76" s="6"/>
      <c r="B76" s="180">
        <f>+'RREE '!C85</f>
        <v>44500</v>
      </c>
      <c r="C76" s="180" t="str">
        <f>+'RREE '!D85</f>
        <v>s/a 3</v>
      </c>
      <c r="D76" s="98"/>
      <c r="E76" s="98"/>
      <c r="F76" s="99">
        <f>+'ddjj 1948 inicial'!F76</f>
        <v>0</v>
      </c>
      <c r="G76" s="93"/>
      <c r="H76" s="98"/>
      <c r="I76" s="98"/>
      <c r="J76" s="183">
        <f>+'RREE '!K85</f>
        <v>0</v>
      </c>
      <c r="K76" s="183">
        <f>+'RREE '!L85</f>
        <v>0</v>
      </c>
      <c r="L76" s="183">
        <f>+'RREE '!M85</f>
        <v>0</v>
      </c>
      <c r="M76" s="183">
        <f>+'RREE '!N85</f>
        <v>0</v>
      </c>
      <c r="N76" s="183">
        <f>+'RREE '!O85</f>
        <v>0</v>
      </c>
      <c r="O76" s="183">
        <f>+'RREE '!P85</f>
        <v>0</v>
      </c>
      <c r="P76" s="183">
        <f>+'RREE '!Q85</f>
        <v>0</v>
      </c>
      <c r="Q76" s="183">
        <f>+'RREE '!R85</f>
        <v>0</v>
      </c>
      <c r="R76" s="183">
        <f>+'RREE '!S85</f>
        <v>0</v>
      </c>
      <c r="S76" s="183">
        <f>+'RREE '!T85</f>
        <v>0</v>
      </c>
      <c r="T76" s="183">
        <f>+'RREE '!U85</f>
        <v>0</v>
      </c>
      <c r="U76" s="183">
        <f>+'RREE '!V85</f>
        <v>0</v>
      </c>
      <c r="V76" s="183">
        <f>+'RREE '!W85</f>
        <v>0</v>
      </c>
      <c r="W76" s="183">
        <f>+'RREE '!X85</f>
        <v>0</v>
      </c>
      <c r="X76" s="183">
        <f>+'RREE '!Y85</f>
        <v>0</v>
      </c>
      <c r="Y76" s="183">
        <f>+'RREE '!Z85</f>
        <v>0</v>
      </c>
      <c r="Z76" s="183">
        <f>+'RREE '!AA85</f>
        <v>0</v>
      </c>
      <c r="AA76" s="183">
        <f>+'RREE '!AB85</f>
        <v>0</v>
      </c>
      <c r="AB76" s="183">
        <f>+'ddjj 1948 inicial'!AB76</f>
        <v>0</v>
      </c>
      <c r="AC76" s="183">
        <f>+'RREE '!AD85</f>
        <v>0</v>
      </c>
      <c r="AD76" s="183">
        <f>+'RREE '!AE85</f>
        <v>0</v>
      </c>
      <c r="AE76" s="183">
        <f>+'RREE '!AF85</f>
        <v>0</v>
      </c>
      <c r="AF76" s="98"/>
      <c r="AG76" s="98"/>
      <c r="AH76" s="93"/>
      <c r="AI76" s="6"/>
      <c r="AJ76" s="6"/>
    </row>
    <row r="77" spans="1:36" hidden="1">
      <c r="A77" s="6"/>
      <c r="B77" s="180">
        <f>+'RREE '!C86</f>
        <v>44500</v>
      </c>
      <c r="C77" s="180" t="str">
        <f>+'RREE '!D86</f>
        <v>s/a 4</v>
      </c>
      <c r="D77" s="98"/>
      <c r="E77" s="98"/>
      <c r="F77" s="99">
        <f>+'ddjj 1948 inicial'!F77</f>
        <v>0</v>
      </c>
      <c r="G77" s="93"/>
      <c r="H77" s="98"/>
      <c r="I77" s="98"/>
      <c r="J77" s="183">
        <f>+'RREE '!K86</f>
        <v>0</v>
      </c>
      <c r="K77" s="183">
        <f>+'RREE '!L86</f>
        <v>0</v>
      </c>
      <c r="L77" s="183">
        <f>+'RREE '!M86</f>
        <v>0</v>
      </c>
      <c r="M77" s="183">
        <f>+'RREE '!N86</f>
        <v>0</v>
      </c>
      <c r="N77" s="183">
        <f>+'RREE '!O86</f>
        <v>0</v>
      </c>
      <c r="O77" s="183">
        <f>+'RREE '!P86</f>
        <v>0</v>
      </c>
      <c r="P77" s="183">
        <f>+'RREE '!Q86</f>
        <v>0</v>
      </c>
      <c r="Q77" s="183">
        <f>+'RREE '!R86</f>
        <v>0</v>
      </c>
      <c r="R77" s="183">
        <f>+'RREE '!S86</f>
        <v>0</v>
      </c>
      <c r="S77" s="183">
        <f>+'RREE '!T86</f>
        <v>0</v>
      </c>
      <c r="T77" s="183">
        <f>+'RREE '!U86</f>
        <v>0</v>
      </c>
      <c r="U77" s="183">
        <f>+'RREE '!V86</f>
        <v>0</v>
      </c>
      <c r="V77" s="183">
        <f>+'RREE '!W86</f>
        <v>0</v>
      </c>
      <c r="W77" s="183">
        <f>+'RREE '!X86</f>
        <v>0</v>
      </c>
      <c r="X77" s="183">
        <f>+'RREE '!Y86</f>
        <v>0</v>
      </c>
      <c r="Y77" s="183">
        <f>+'RREE '!Z86</f>
        <v>0</v>
      </c>
      <c r="Z77" s="183">
        <f>+'RREE '!AA86</f>
        <v>0</v>
      </c>
      <c r="AA77" s="183">
        <f>+'RREE '!AB86</f>
        <v>0</v>
      </c>
      <c r="AB77" s="183">
        <f>+'ddjj 1948 inicial'!AB77</f>
        <v>0</v>
      </c>
      <c r="AC77" s="183">
        <f>+'RREE '!AD86</f>
        <v>0</v>
      </c>
      <c r="AD77" s="183">
        <f>+'RREE '!AE86</f>
        <v>0</v>
      </c>
      <c r="AE77" s="183">
        <f>+'RREE '!AF86</f>
        <v>0</v>
      </c>
      <c r="AF77" s="98"/>
      <c r="AG77" s="98"/>
      <c r="AH77" s="93"/>
      <c r="AI77" s="6"/>
      <c r="AJ77" s="6"/>
    </row>
    <row r="78" spans="1:36" hidden="1">
      <c r="A78" s="6"/>
      <c r="B78" s="180">
        <f>+'RREE '!C87</f>
        <v>44500</v>
      </c>
      <c r="C78" s="180" t="str">
        <f>+'RREE '!D87</f>
        <v>s/a 5</v>
      </c>
      <c r="D78" s="98"/>
      <c r="E78" s="98"/>
      <c r="F78" s="99">
        <f>+'ddjj 1948 inicial'!F78</f>
        <v>0</v>
      </c>
      <c r="G78" s="93"/>
      <c r="H78" s="98"/>
      <c r="I78" s="98"/>
      <c r="J78" s="183">
        <f>+'RREE '!K87</f>
        <v>0</v>
      </c>
      <c r="K78" s="183">
        <f>+'RREE '!L87</f>
        <v>0</v>
      </c>
      <c r="L78" s="183">
        <f>+'RREE '!M87</f>
        <v>0</v>
      </c>
      <c r="M78" s="183">
        <f>+'RREE '!N87</f>
        <v>0</v>
      </c>
      <c r="N78" s="183">
        <f>+'RREE '!O87</f>
        <v>0</v>
      </c>
      <c r="O78" s="183">
        <f>+'RREE '!P87</f>
        <v>0</v>
      </c>
      <c r="P78" s="183">
        <f>+'RREE '!Q87</f>
        <v>0</v>
      </c>
      <c r="Q78" s="183">
        <f>+'RREE '!R87</f>
        <v>0</v>
      </c>
      <c r="R78" s="183">
        <f>+'RREE '!S87</f>
        <v>0</v>
      </c>
      <c r="S78" s="183">
        <f>+'RREE '!T87</f>
        <v>0</v>
      </c>
      <c r="T78" s="183">
        <f>+'RREE '!U87</f>
        <v>0</v>
      </c>
      <c r="U78" s="183">
        <f>+'RREE '!V87</f>
        <v>0</v>
      </c>
      <c r="V78" s="183">
        <f>+'RREE '!W87</f>
        <v>0</v>
      </c>
      <c r="W78" s="183">
        <f>+'RREE '!X87</f>
        <v>0</v>
      </c>
      <c r="X78" s="183">
        <f>+'RREE '!Y87</f>
        <v>0</v>
      </c>
      <c r="Y78" s="183">
        <f>+'RREE '!Z87</f>
        <v>0</v>
      </c>
      <c r="Z78" s="183">
        <f>+'RREE '!AA87</f>
        <v>0</v>
      </c>
      <c r="AA78" s="183">
        <f>+'RREE '!AB87</f>
        <v>0</v>
      </c>
      <c r="AB78" s="183">
        <f>+'ddjj 1948 inicial'!AB78</f>
        <v>0</v>
      </c>
      <c r="AC78" s="183">
        <f>+'RREE '!AD87</f>
        <v>0</v>
      </c>
      <c r="AD78" s="183">
        <f>+'RREE '!AE87</f>
        <v>0</v>
      </c>
      <c r="AE78" s="183">
        <f>+'RREE '!AF87</f>
        <v>0</v>
      </c>
      <c r="AF78" s="98"/>
      <c r="AG78" s="98"/>
      <c r="AH78" s="93"/>
      <c r="AI78" s="6"/>
      <c r="AJ78" s="6"/>
    </row>
    <row r="79" spans="1:36" hidden="1">
      <c r="A79" s="6"/>
      <c r="B79" s="180">
        <f>+'RREE '!C88</f>
        <v>44500</v>
      </c>
      <c r="C79" s="180" t="str">
        <f>+'RREE '!D88</f>
        <v>s/a 6</v>
      </c>
      <c r="D79" s="98"/>
      <c r="E79" s="98"/>
      <c r="F79" s="99">
        <f>+'ddjj 1948 inicial'!F79</f>
        <v>0</v>
      </c>
      <c r="G79" s="93"/>
      <c r="H79" s="98"/>
      <c r="I79" s="98"/>
      <c r="J79" s="183">
        <f>+'RREE '!K88</f>
        <v>0</v>
      </c>
      <c r="K79" s="183">
        <f>+'RREE '!L88</f>
        <v>0</v>
      </c>
      <c r="L79" s="183">
        <f>+'RREE '!M88</f>
        <v>0</v>
      </c>
      <c r="M79" s="183">
        <f>+'RREE '!N88</f>
        <v>0</v>
      </c>
      <c r="N79" s="183">
        <f>+'RREE '!O88</f>
        <v>0</v>
      </c>
      <c r="O79" s="183">
        <f>+'RREE '!P88</f>
        <v>0</v>
      </c>
      <c r="P79" s="183">
        <f>+'RREE '!Q88</f>
        <v>0</v>
      </c>
      <c r="Q79" s="183">
        <f>+'RREE '!R88</f>
        <v>0</v>
      </c>
      <c r="R79" s="183">
        <f>+'RREE '!S88</f>
        <v>0</v>
      </c>
      <c r="S79" s="183">
        <f>+'RREE '!T88</f>
        <v>0</v>
      </c>
      <c r="T79" s="183">
        <f>+'RREE '!U88</f>
        <v>0</v>
      </c>
      <c r="U79" s="183">
        <f>+'RREE '!V88</f>
        <v>0</v>
      </c>
      <c r="V79" s="183">
        <f>+'RREE '!W88</f>
        <v>0</v>
      </c>
      <c r="W79" s="183">
        <f>+'RREE '!X88</f>
        <v>0</v>
      </c>
      <c r="X79" s="183">
        <f>+'RREE '!Y88</f>
        <v>0</v>
      </c>
      <c r="Y79" s="183">
        <f>+'RREE '!Z88</f>
        <v>0</v>
      </c>
      <c r="Z79" s="183">
        <f>+'RREE '!AA88</f>
        <v>0</v>
      </c>
      <c r="AA79" s="183">
        <f>+'RREE '!AB88</f>
        <v>0</v>
      </c>
      <c r="AB79" s="183">
        <f>+'ddjj 1948 inicial'!AB79</f>
        <v>0</v>
      </c>
      <c r="AC79" s="183">
        <f>+'RREE '!AD88</f>
        <v>0</v>
      </c>
      <c r="AD79" s="183">
        <f>+'RREE '!AE88</f>
        <v>0</v>
      </c>
      <c r="AE79" s="183">
        <f>+'RREE '!AF88</f>
        <v>0</v>
      </c>
      <c r="AF79" s="98"/>
      <c r="AG79" s="98"/>
      <c r="AH79" s="93"/>
      <c r="AI79" s="6"/>
      <c r="AJ79" s="6"/>
    </row>
    <row r="80" spans="1:36">
      <c r="A80" s="6"/>
      <c r="B80" s="180">
        <v>44895</v>
      </c>
      <c r="C80" s="180" t="str">
        <f>+'RREE '!D89</f>
        <v>s/a 1</v>
      </c>
      <c r="D80" s="98"/>
      <c r="E80" s="98"/>
      <c r="F80" s="99">
        <f>+'ddjj 1948 inicial'!F80*'retiros o dividendos ejercicio'!I36</f>
        <v>7070000</v>
      </c>
      <c r="G80" s="93"/>
      <c r="H80" s="98"/>
      <c r="I80" s="98"/>
      <c r="J80" s="183">
        <f>+'RREE '!K89</f>
        <v>0</v>
      </c>
      <c r="K80" s="183">
        <f>+'RREE '!L89</f>
        <v>0</v>
      </c>
      <c r="L80" s="183">
        <f>+'RREE '!M89</f>
        <v>0</v>
      </c>
      <c r="M80" s="183">
        <f>+'RREE '!N89</f>
        <v>0</v>
      </c>
      <c r="N80" s="183">
        <f>+'RREE '!O89</f>
        <v>0</v>
      </c>
      <c r="O80" s="183">
        <f>+'RREE '!P89</f>
        <v>0</v>
      </c>
      <c r="P80" s="183">
        <f>+'RREE '!Q89</f>
        <v>0</v>
      </c>
      <c r="Q80" s="183">
        <f>+'RREE '!R89</f>
        <v>0</v>
      </c>
      <c r="R80" s="183">
        <f>+'RREE '!S89</f>
        <v>0</v>
      </c>
      <c r="S80" s="183">
        <f>+'RREE '!T89</f>
        <v>0</v>
      </c>
      <c r="T80" s="183">
        <f>+'RREE '!U89</f>
        <v>0</v>
      </c>
      <c r="U80" s="517">
        <f>-'RREE '!V89*'retiros o dividendos ejercicio'!I36</f>
        <v>785554.77</v>
      </c>
      <c r="V80" s="183">
        <f>+'RREE '!W89</f>
        <v>0</v>
      </c>
      <c r="W80" s="183">
        <f>+'RREE '!X89</f>
        <v>0</v>
      </c>
      <c r="X80" s="183">
        <f>+'RREE '!Y89</f>
        <v>0</v>
      </c>
      <c r="Y80" s="183">
        <f>+'RREE '!Z89</f>
        <v>0</v>
      </c>
      <c r="Z80" s="183">
        <f>+'RREE '!AA89</f>
        <v>0</v>
      </c>
      <c r="AA80" s="183">
        <f>+'RREE '!AB89</f>
        <v>0</v>
      </c>
      <c r="AB80" s="183">
        <f>+'ddjj 1948 inicial'!AB80</f>
        <v>0</v>
      </c>
      <c r="AC80" s="183">
        <f>+'RREE '!AD89</f>
        <v>0</v>
      </c>
      <c r="AD80" s="183">
        <f>+'RREE '!AE89</f>
        <v>0</v>
      </c>
      <c r="AE80" s="183">
        <f>+'RREE '!AF89</f>
        <v>0</v>
      </c>
      <c r="AF80" s="98"/>
      <c r="AG80" s="98"/>
      <c r="AH80" s="93"/>
      <c r="AI80" s="6"/>
      <c r="AJ80" s="6"/>
    </row>
    <row r="81" spans="1:36" hidden="1">
      <c r="A81" s="6"/>
      <c r="B81" s="180">
        <f>+'RREE '!C90</f>
        <v>44530</v>
      </c>
      <c r="C81" s="180" t="str">
        <f>+'RREE '!D90</f>
        <v>s/a 2</v>
      </c>
      <c r="D81" s="98"/>
      <c r="E81" s="98"/>
      <c r="F81" s="99">
        <f>+'ddjj 1948 inicial'!F81*'retiros o dividendos ejercicio'!I36</f>
        <v>0</v>
      </c>
      <c r="G81" s="93"/>
      <c r="H81" s="98"/>
      <c r="I81" s="98"/>
      <c r="J81" s="183">
        <f>+'RREE '!K90</f>
        <v>0</v>
      </c>
      <c r="K81" s="183">
        <f>+'RREE '!L90</f>
        <v>0</v>
      </c>
      <c r="L81" s="183">
        <f>+'RREE '!M90</f>
        <v>0</v>
      </c>
      <c r="M81" s="183">
        <f>+'RREE '!N90</f>
        <v>0</v>
      </c>
      <c r="N81" s="183">
        <f>+'RREE '!O90</f>
        <v>0</v>
      </c>
      <c r="O81" s="183">
        <f>+'RREE '!P90</f>
        <v>0</v>
      </c>
      <c r="P81" s="183">
        <f>+'RREE '!Q90</f>
        <v>0</v>
      </c>
      <c r="Q81" s="183">
        <f>+'RREE '!R90</f>
        <v>0</v>
      </c>
      <c r="R81" s="183">
        <f>+'RREE '!S90</f>
        <v>0</v>
      </c>
      <c r="S81" s="183">
        <f>+'RREE '!T90</f>
        <v>0</v>
      </c>
      <c r="T81" s="183">
        <f>+'RREE '!U90</f>
        <v>0</v>
      </c>
      <c r="U81" s="183">
        <f>-'RREE '!V90*'retiros o dividendos ejercicio'!I36</f>
        <v>0</v>
      </c>
      <c r="V81" s="183">
        <f>+'RREE '!W90</f>
        <v>0</v>
      </c>
      <c r="W81" s="183">
        <f>+'RREE '!X90</f>
        <v>0</v>
      </c>
      <c r="X81" s="183">
        <f>+'RREE '!Y90</f>
        <v>0</v>
      </c>
      <c r="Y81" s="183">
        <f>+'RREE '!Z90</f>
        <v>0</v>
      </c>
      <c r="Z81" s="183">
        <f>+'RREE '!AA90</f>
        <v>0</v>
      </c>
      <c r="AA81" s="183">
        <f>+'RREE '!AB90</f>
        <v>0</v>
      </c>
      <c r="AB81" s="183">
        <f>+'ddjj 1948 inicial'!AB81</f>
        <v>0</v>
      </c>
      <c r="AC81" s="183">
        <f>+'RREE '!AD90</f>
        <v>0</v>
      </c>
      <c r="AD81" s="183">
        <f>+'RREE '!AE90</f>
        <v>0</v>
      </c>
      <c r="AE81" s="183">
        <f>+'RREE '!AF90</f>
        <v>0</v>
      </c>
      <c r="AF81" s="98"/>
      <c r="AG81" s="98"/>
      <c r="AH81" s="93"/>
      <c r="AI81" s="6"/>
      <c r="AJ81" s="6"/>
    </row>
    <row r="82" spans="1:36" hidden="1">
      <c r="A82" s="6"/>
      <c r="B82" s="180">
        <f>+'RREE '!C91</f>
        <v>44530</v>
      </c>
      <c r="C82" s="180" t="str">
        <f>+'RREE '!D91</f>
        <v>s/a 3</v>
      </c>
      <c r="D82" s="98"/>
      <c r="E82" s="98"/>
      <c r="F82" s="99">
        <f>+'ddjj 1948 inicial'!F82</f>
        <v>0</v>
      </c>
      <c r="G82" s="93"/>
      <c r="H82" s="98"/>
      <c r="I82" s="98"/>
      <c r="J82" s="183">
        <f>+'RREE '!K91</f>
        <v>0</v>
      </c>
      <c r="K82" s="183">
        <f>+'RREE '!L91</f>
        <v>0</v>
      </c>
      <c r="L82" s="183">
        <f>+'RREE '!M91</f>
        <v>0</v>
      </c>
      <c r="M82" s="183">
        <f>+'RREE '!N91</f>
        <v>0</v>
      </c>
      <c r="N82" s="183">
        <f>+'RREE '!O91</f>
        <v>0</v>
      </c>
      <c r="O82" s="183">
        <f>+'RREE '!P91</f>
        <v>0</v>
      </c>
      <c r="P82" s="183">
        <f>+'RREE '!Q91</f>
        <v>0</v>
      </c>
      <c r="Q82" s="183">
        <f>+'RREE '!R91</f>
        <v>0</v>
      </c>
      <c r="R82" s="183">
        <f>+'RREE '!S91</f>
        <v>0</v>
      </c>
      <c r="S82" s="183">
        <f>+'RREE '!T91</f>
        <v>0</v>
      </c>
      <c r="T82" s="183">
        <f>+'RREE '!U91</f>
        <v>0</v>
      </c>
      <c r="U82" s="183">
        <f>+'RREE '!V91</f>
        <v>0</v>
      </c>
      <c r="V82" s="183">
        <f>+'RREE '!W91</f>
        <v>0</v>
      </c>
      <c r="W82" s="183">
        <f>+'RREE '!X91</f>
        <v>0</v>
      </c>
      <c r="X82" s="183">
        <f>+'RREE '!Y91</f>
        <v>0</v>
      </c>
      <c r="Y82" s="183">
        <f>+'RREE '!Z91</f>
        <v>0</v>
      </c>
      <c r="Z82" s="183">
        <f>+'RREE '!AA91</f>
        <v>0</v>
      </c>
      <c r="AA82" s="183">
        <f>+'RREE '!AB91</f>
        <v>0</v>
      </c>
      <c r="AB82" s="183">
        <f>+'ddjj 1948 inicial'!AB82</f>
        <v>0</v>
      </c>
      <c r="AC82" s="183">
        <f>+'RREE '!AD91</f>
        <v>0</v>
      </c>
      <c r="AD82" s="183">
        <f>+'RREE '!AE91</f>
        <v>0</v>
      </c>
      <c r="AE82" s="183">
        <f>+'RREE '!AF91</f>
        <v>0</v>
      </c>
      <c r="AF82" s="98"/>
      <c r="AG82" s="98"/>
      <c r="AH82" s="93"/>
      <c r="AI82" s="6"/>
      <c r="AJ82" s="6"/>
    </row>
    <row r="83" spans="1:36" hidden="1">
      <c r="A83" s="6"/>
      <c r="B83" s="180">
        <f>+'RREE '!C92</f>
        <v>44530</v>
      </c>
      <c r="C83" s="180" t="str">
        <f>+'RREE '!D92</f>
        <v>s/a 4</v>
      </c>
      <c r="D83" s="98"/>
      <c r="E83" s="98"/>
      <c r="F83" s="99">
        <f>+'ddjj 1948 inicial'!F83</f>
        <v>0</v>
      </c>
      <c r="G83" s="93"/>
      <c r="H83" s="98"/>
      <c r="I83" s="98"/>
      <c r="J83" s="183">
        <f>+'RREE '!K92</f>
        <v>0</v>
      </c>
      <c r="K83" s="183">
        <f>+'RREE '!L92</f>
        <v>0</v>
      </c>
      <c r="L83" s="183">
        <f>+'RREE '!M92</f>
        <v>0</v>
      </c>
      <c r="M83" s="183">
        <f>+'RREE '!N92</f>
        <v>0</v>
      </c>
      <c r="N83" s="183">
        <f>+'RREE '!O92</f>
        <v>0</v>
      </c>
      <c r="O83" s="183">
        <f>+'RREE '!P92</f>
        <v>0</v>
      </c>
      <c r="P83" s="183">
        <f>+'RREE '!Q92</f>
        <v>0</v>
      </c>
      <c r="Q83" s="183">
        <f>+'RREE '!R92</f>
        <v>0</v>
      </c>
      <c r="R83" s="183">
        <f>+'RREE '!S92</f>
        <v>0</v>
      </c>
      <c r="S83" s="183">
        <f>+'RREE '!T92</f>
        <v>0</v>
      </c>
      <c r="T83" s="183">
        <f>+'RREE '!U92</f>
        <v>0</v>
      </c>
      <c r="U83" s="183">
        <f>+'RREE '!V92</f>
        <v>0</v>
      </c>
      <c r="V83" s="183">
        <f>+'RREE '!W92</f>
        <v>0</v>
      </c>
      <c r="W83" s="183">
        <f>+'RREE '!X92</f>
        <v>0</v>
      </c>
      <c r="X83" s="183">
        <f>+'RREE '!Y92</f>
        <v>0</v>
      </c>
      <c r="Y83" s="183">
        <f>+'RREE '!Z92</f>
        <v>0</v>
      </c>
      <c r="Z83" s="183">
        <f>+'RREE '!AA92</f>
        <v>0</v>
      </c>
      <c r="AA83" s="183">
        <f>+'RREE '!AB92</f>
        <v>0</v>
      </c>
      <c r="AB83" s="183">
        <f>+'ddjj 1948 inicial'!AB83</f>
        <v>0</v>
      </c>
      <c r="AC83" s="183">
        <f>+'RREE '!AD92</f>
        <v>0</v>
      </c>
      <c r="AD83" s="183">
        <f>+'RREE '!AE92</f>
        <v>0</v>
      </c>
      <c r="AE83" s="183">
        <f>+'RREE '!AF92</f>
        <v>0</v>
      </c>
      <c r="AF83" s="98"/>
      <c r="AG83" s="98"/>
      <c r="AH83" s="93"/>
      <c r="AI83" s="6"/>
      <c r="AJ83" s="6"/>
    </row>
    <row r="84" spans="1:36" hidden="1">
      <c r="A84" s="6"/>
      <c r="B84" s="180">
        <f>+'RREE '!C93</f>
        <v>44530</v>
      </c>
      <c r="C84" s="180" t="str">
        <f>+'RREE '!D93</f>
        <v>s/a 5</v>
      </c>
      <c r="D84" s="98"/>
      <c r="E84" s="98"/>
      <c r="F84" s="99">
        <f>+'ddjj 1948 inicial'!F84</f>
        <v>0</v>
      </c>
      <c r="G84" s="93"/>
      <c r="H84" s="98"/>
      <c r="I84" s="98"/>
      <c r="J84" s="183">
        <f>+'RREE '!K93</f>
        <v>0</v>
      </c>
      <c r="K84" s="183">
        <f>+'RREE '!L93</f>
        <v>0</v>
      </c>
      <c r="L84" s="183">
        <f>+'RREE '!M93</f>
        <v>0</v>
      </c>
      <c r="M84" s="183">
        <f>+'RREE '!N93</f>
        <v>0</v>
      </c>
      <c r="N84" s="183">
        <f>+'RREE '!O93</f>
        <v>0</v>
      </c>
      <c r="O84" s="183">
        <f>+'RREE '!P93</f>
        <v>0</v>
      </c>
      <c r="P84" s="183">
        <f>+'RREE '!Q93</f>
        <v>0</v>
      </c>
      <c r="Q84" s="183">
        <f>+'RREE '!R93</f>
        <v>0</v>
      </c>
      <c r="R84" s="183">
        <f>+'RREE '!S93</f>
        <v>0</v>
      </c>
      <c r="S84" s="183">
        <f>+'RREE '!T93</f>
        <v>0</v>
      </c>
      <c r="T84" s="183">
        <f>+'RREE '!U93</f>
        <v>0</v>
      </c>
      <c r="U84" s="183">
        <f>+'RREE '!V93</f>
        <v>0</v>
      </c>
      <c r="V84" s="183">
        <f>+'RREE '!W93</f>
        <v>0</v>
      </c>
      <c r="W84" s="183">
        <f>+'RREE '!X93</f>
        <v>0</v>
      </c>
      <c r="X84" s="183">
        <f>+'RREE '!Y93</f>
        <v>0</v>
      </c>
      <c r="Y84" s="183">
        <f>+'RREE '!Z93</f>
        <v>0</v>
      </c>
      <c r="Z84" s="183">
        <f>+'RREE '!AA93</f>
        <v>0</v>
      </c>
      <c r="AA84" s="183">
        <f>+'RREE '!AB93</f>
        <v>0</v>
      </c>
      <c r="AB84" s="183">
        <f>+'ddjj 1948 inicial'!AB84</f>
        <v>0</v>
      </c>
      <c r="AC84" s="183">
        <f>+'RREE '!AD93</f>
        <v>0</v>
      </c>
      <c r="AD84" s="183">
        <f>+'RREE '!AE93</f>
        <v>0</v>
      </c>
      <c r="AE84" s="183">
        <f>+'RREE '!AF93</f>
        <v>0</v>
      </c>
      <c r="AF84" s="98"/>
      <c r="AG84" s="98"/>
      <c r="AH84" s="93"/>
      <c r="AI84" s="6"/>
      <c r="AJ84" s="6"/>
    </row>
    <row r="85" spans="1:36" hidden="1">
      <c r="A85" s="6"/>
      <c r="B85" s="180">
        <f>+'RREE '!C94</f>
        <v>44530</v>
      </c>
      <c r="C85" s="180" t="str">
        <f>+'RREE '!D94</f>
        <v>s/a 6</v>
      </c>
      <c r="D85" s="98"/>
      <c r="E85" s="98"/>
      <c r="F85" s="99">
        <f>+'ddjj 1948 inicial'!F85</f>
        <v>0</v>
      </c>
      <c r="G85" s="93"/>
      <c r="H85" s="98"/>
      <c r="I85" s="98"/>
      <c r="J85" s="183">
        <f>+'RREE '!K94</f>
        <v>0</v>
      </c>
      <c r="K85" s="183">
        <f>+'RREE '!L94</f>
        <v>0</v>
      </c>
      <c r="L85" s="183">
        <f>+'RREE '!M94</f>
        <v>0</v>
      </c>
      <c r="M85" s="183">
        <f>+'RREE '!N94</f>
        <v>0</v>
      </c>
      <c r="N85" s="183">
        <f>+'RREE '!O94</f>
        <v>0</v>
      </c>
      <c r="O85" s="183">
        <f>+'RREE '!P94</f>
        <v>0</v>
      </c>
      <c r="P85" s="183">
        <f>+'RREE '!Q94</f>
        <v>0</v>
      </c>
      <c r="Q85" s="183">
        <f>+'RREE '!R94</f>
        <v>0</v>
      </c>
      <c r="R85" s="183">
        <f>+'RREE '!S94</f>
        <v>0</v>
      </c>
      <c r="S85" s="183">
        <f>+'RREE '!T94</f>
        <v>0</v>
      </c>
      <c r="T85" s="183">
        <f>+'RREE '!U94</f>
        <v>0</v>
      </c>
      <c r="U85" s="183">
        <f>+'RREE '!V94</f>
        <v>0</v>
      </c>
      <c r="V85" s="183">
        <f>+'RREE '!W94</f>
        <v>0</v>
      </c>
      <c r="W85" s="183">
        <f>+'RREE '!X94</f>
        <v>0</v>
      </c>
      <c r="X85" s="183">
        <f>+'RREE '!Y94</f>
        <v>0</v>
      </c>
      <c r="Y85" s="183">
        <f>+'RREE '!Z94</f>
        <v>0</v>
      </c>
      <c r="Z85" s="183">
        <f>+'RREE '!AA94</f>
        <v>0</v>
      </c>
      <c r="AA85" s="183">
        <f>+'RREE '!AB94</f>
        <v>0</v>
      </c>
      <c r="AB85" s="183">
        <f>+'ddjj 1948 inicial'!AB85</f>
        <v>0</v>
      </c>
      <c r="AC85" s="183">
        <f>+'RREE '!AD94</f>
        <v>0</v>
      </c>
      <c r="AD85" s="183">
        <f>+'RREE '!AE94</f>
        <v>0</v>
      </c>
      <c r="AE85" s="183">
        <f>+'RREE '!AF94</f>
        <v>0</v>
      </c>
      <c r="AF85" s="98"/>
      <c r="AG85" s="98"/>
      <c r="AH85" s="93"/>
      <c r="AI85" s="6"/>
      <c r="AJ85" s="6"/>
    </row>
    <row r="86" spans="1:36" hidden="1">
      <c r="A86" s="6"/>
      <c r="B86" s="180">
        <f>+'RREE '!C95</f>
        <v>44560</v>
      </c>
      <c r="C86" s="180" t="str">
        <f>+'RREE '!D95</f>
        <v>s/a COO</v>
      </c>
      <c r="D86" s="98"/>
      <c r="E86" s="98"/>
      <c r="F86" s="99">
        <f>+'ddjj 1948 inicial'!F86</f>
        <v>0</v>
      </c>
      <c r="G86" s="93"/>
      <c r="H86" s="98"/>
      <c r="I86" s="98"/>
      <c r="J86" s="183">
        <f>+'RREE '!K95</f>
        <v>0</v>
      </c>
      <c r="K86" s="183">
        <f>+'RREE '!L95</f>
        <v>0</v>
      </c>
      <c r="L86" s="183">
        <f>+'RREE '!M95</f>
        <v>0</v>
      </c>
      <c r="M86" s="183">
        <f>+'RREE '!N95</f>
        <v>0</v>
      </c>
      <c r="N86" s="183">
        <f>+'RREE '!O95</f>
        <v>0</v>
      </c>
      <c r="O86" s="183">
        <f>+'RREE '!P95</f>
        <v>0</v>
      </c>
      <c r="P86" s="183">
        <f>+'RREE '!Q95</f>
        <v>0</v>
      </c>
      <c r="Q86" s="183">
        <f>+'RREE '!R95</f>
        <v>0</v>
      </c>
      <c r="R86" s="183">
        <f>+'RREE '!S95</f>
        <v>0</v>
      </c>
      <c r="S86" s="183">
        <f>+'RREE '!T95</f>
        <v>0</v>
      </c>
      <c r="T86" s="183">
        <f>+'RREE '!U95</f>
        <v>0</v>
      </c>
      <c r="U86" s="183">
        <f>-'RREE '!V95</f>
        <v>0</v>
      </c>
      <c r="V86" s="183">
        <f>+'RREE '!W95</f>
        <v>0</v>
      </c>
      <c r="W86" s="183">
        <f>+'RREE '!X95</f>
        <v>0</v>
      </c>
      <c r="X86" s="183">
        <f>+'RREE '!Y95</f>
        <v>0</v>
      </c>
      <c r="Y86" s="183">
        <f>+'RREE '!Z95</f>
        <v>0</v>
      </c>
      <c r="Z86" s="183">
        <f>+'RREE '!AA95</f>
        <v>0</v>
      </c>
      <c r="AA86" s="183">
        <f>+'RREE '!AB95</f>
        <v>0</v>
      </c>
      <c r="AB86" s="183">
        <f>+'ddjj 1948 inicial'!AB86</f>
        <v>0</v>
      </c>
      <c r="AC86" s="183">
        <f>+'RREE '!AD95</f>
        <v>0</v>
      </c>
      <c r="AD86" s="183">
        <f>+'RREE '!AE95</f>
        <v>0</v>
      </c>
      <c r="AE86" s="183">
        <f>+'RREE '!AF95</f>
        <v>0</v>
      </c>
      <c r="AF86" s="98"/>
      <c r="AG86" s="98"/>
      <c r="AH86" s="93"/>
      <c r="AI86" s="6"/>
      <c r="AJ86" s="6"/>
    </row>
    <row r="87" spans="1:36" hidden="1">
      <c r="A87" s="6"/>
      <c r="B87" s="180">
        <f>+'RREE '!C96</f>
        <v>44560</v>
      </c>
      <c r="C87" s="180" t="str">
        <f>+'RREE '!D96</f>
        <v>s/a APD</v>
      </c>
      <c r="D87" s="98"/>
      <c r="E87" s="98"/>
      <c r="F87" s="99">
        <f>+'ddjj 1948 inicial'!F87</f>
        <v>0</v>
      </c>
      <c r="G87" s="93"/>
      <c r="H87" s="98"/>
      <c r="I87" s="98"/>
      <c r="J87" s="183">
        <f>+'RREE '!K96</f>
        <v>0</v>
      </c>
      <c r="K87" s="183">
        <f>+'RREE '!L96</f>
        <v>0</v>
      </c>
      <c r="L87" s="183">
        <f>+'RREE '!M96</f>
        <v>0</v>
      </c>
      <c r="M87" s="183">
        <f>+'RREE '!N96</f>
        <v>0</v>
      </c>
      <c r="N87" s="183">
        <f>+'RREE '!O96</f>
        <v>0</v>
      </c>
      <c r="O87" s="183">
        <f>+'RREE '!P96</f>
        <v>0</v>
      </c>
      <c r="P87" s="183">
        <f>+'RREE '!Q96</f>
        <v>0</v>
      </c>
      <c r="Q87" s="183">
        <f>+'RREE '!R96</f>
        <v>0</v>
      </c>
      <c r="R87" s="183">
        <f>+'RREE '!S96</f>
        <v>0</v>
      </c>
      <c r="S87" s="183">
        <f>+'RREE '!T96</f>
        <v>0</v>
      </c>
      <c r="T87" s="183">
        <f>+'RREE '!U96</f>
        <v>0</v>
      </c>
      <c r="U87" s="183">
        <f>-'RREE '!V96</f>
        <v>0</v>
      </c>
      <c r="V87" s="183">
        <f>+'RREE '!W96</f>
        <v>0</v>
      </c>
      <c r="W87" s="183">
        <f>+'RREE '!X96</f>
        <v>0</v>
      </c>
      <c r="X87" s="183">
        <f>+'RREE '!Y96</f>
        <v>0</v>
      </c>
      <c r="Y87" s="183">
        <f>+'RREE '!Z96</f>
        <v>0</v>
      </c>
      <c r="Z87" s="183">
        <f>+'RREE '!AA96</f>
        <v>0</v>
      </c>
      <c r="AA87" s="183">
        <f>+'RREE '!AB96</f>
        <v>0</v>
      </c>
      <c r="AB87" s="183">
        <f>+'ddjj 1948 inicial'!AB87</f>
        <v>0</v>
      </c>
      <c r="AC87" s="183">
        <f>+'RREE '!AD96</f>
        <v>0</v>
      </c>
      <c r="AD87" s="183">
        <f>+'RREE '!AE96</f>
        <v>0</v>
      </c>
      <c r="AE87" s="183">
        <f>+'RREE '!AF96</f>
        <v>0</v>
      </c>
      <c r="AF87" s="98"/>
      <c r="AG87" s="98"/>
      <c r="AH87" s="93"/>
      <c r="AI87" s="6"/>
      <c r="AJ87" s="6"/>
    </row>
    <row r="88" spans="1:36" hidden="1">
      <c r="A88" s="6"/>
      <c r="B88" s="180">
        <f>+'RREE '!C97</f>
        <v>44560</v>
      </c>
      <c r="C88" s="180" t="str">
        <f>+'RREE '!D97</f>
        <v>s/a 3</v>
      </c>
      <c r="D88" s="98"/>
      <c r="E88" s="98"/>
      <c r="F88" s="99">
        <f>+'RREE '!I97+'RREE '!J97</f>
        <v>0</v>
      </c>
      <c r="G88" s="93"/>
      <c r="H88" s="98"/>
      <c r="I88" s="98"/>
      <c r="J88" s="183">
        <f>+'RREE '!K97</f>
        <v>0</v>
      </c>
      <c r="K88" s="183">
        <f>+'RREE '!L97</f>
        <v>0</v>
      </c>
      <c r="L88" s="183">
        <f>+'RREE '!M97</f>
        <v>0</v>
      </c>
      <c r="M88" s="183">
        <f>+'RREE '!N97</f>
        <v>0</v>
      </c>
      <c r="N88" s="183">
        <f>+'RREE '!O97</f>
        <v>0</v>
      </c>
      <c r="O88" s="183">
        <f>+'RREE '!P97</f>
        <v>0</v>
      </c>
      <c r="P88" s="183">
        <f>+'RREE '!Q97</f>
        <v>0</v>
      </c>
      <c r="Q88" s="183">
        <f>+'RREE '!R97</f>
        <v>0</v>
      </c>
      <c r="R88" s="183">
        <f>+'RREE '!S97</f>
        <v>0</v>
      </c>
      <c r="S88" s="183">
        <f>+'RREE '!T97</f>
        <v>0</v>
      </c>
      <c r="T88" s="183">
        <f>+'RREE '!U97</f>
        <v>0</v>
      </c>
      <c r="U88" s="183">
        <f>+'RREE '!V97</f>
        <v>0</v>
      </c>
      <c r="V88" s="183">
        <f>+'RREE '!W97</f>
        <v>0</v>
      </c>
      <c r="W88" s="183">
        <f>+'RREE '!X97</f>
        <v>0</v>
      </c>
      <c r="X88" s="183">
        <f>+'RREE '!Y97</f>
        <v>0</v>
      </c>
      <c r="Y88" s="183">
        <f>+'RREE '!Z97</f>
        <v>0</v>
      </c>
      <c r="Z88" s="183">
        <f>+'RREE '!AA97</f>
        <v>0</v>
      </c>
      <c r="AA88" s="183">
        <f>+'RREE '!AB97</f>
        <v>0</v>
      </c>
      <c r="AB88" s="183">
        <f>+'RREE '!AC97</f>
        <v>0</v>
      </c>
      <c r="AC88" s="183">
        <f>+'RREE '!AD97</f>
        <v>0</v>
      </c>
      <c r="AD88" s="183">
        <f>+'RREE '!AE97</f>
        <v>0</v>
      </c>
      <c r="AE88" s="183">
        <f>+'RREE '!AF97</f>
        <v>0</v>
      </c>
      <c r="AF88" s="98"/>
      <c r="AG88" s="98"/>
      <c r="AH88" s="93"/>
      <c r="AI88" s="6"/>
      <c r="AJ88" s="6"/>
    </row>
    <row r="89" spans="1:36" hidden="1">
      <c r="A89" s="6"/>
      <c r="B89" s="180">
        <f>+'RREE '!C98</f>
        <v>44560</v>
      </c>
      <c r="C89" s="180" t="str">
        <f>+'RREE '!D98</f>
        <v>s/a 4</v>
      </c>
      <c r="D89" s="98"/>
      <c r="E89" s="98"/>
      <c r="F89" s="99">
        <f>+'RREE '!I98+'RREE '!J98</f>
        <v>0</v>
      </c>
      <c r="G89" s="93"/>
      <c r="H89" s="98"/>
      <c r="I89" s="98"/>
      <c r="J89" s="183">
        <f>+'RREE '!K98</f>
        <v>0</v>
      </c>
      <c r="K89" s="183">
        <f>+'RREE '!L98</f>
        <v>0</v>
      </c>
      <c r="L89" s="183">
        <f>+'RREE '!M98</f>
        <v>0</v>
      </c>
      <c r="M89" s="183">
        <f>+'RREE '!N98</f>
        <v>0</v>
      </c>
      <c r="N89" s="183">
        <f>+'RREE '!O98</f>
        <v>0</v>
      </c>
      <c r="O89" s="183">
        <f>+'RREE '!P98</f>
        <v>0</v>
      </c>
      <c r="P89" s="183">
        <f>+'RREE '!Q98</f>
        <v>0</v>
      </c>
      <c r="Q89" s="183">
        <f>+'RREE '!R98</f>
        <v>0</v>
      </c>
      <c r="R89" s="183">
        <f>+'RREE '!S98</f>
        <v>0</v>
      </c>
      <c r="S89" s="183">
        <f>+'RREE '!T98</f>
        <v>0</v>
      </c>
      <c r="T89" s="183">
        <f>+'RREE '!U98</f>
        <v>0</v>
      </c>
      <c r="U89" s="183">
        <f>+'RREE '!V98</f>
        <v>0</v>
      </c>
      <c r="V89" s="183">
        <f>+'RREE '!W98</f>
        <v>0</v>
      </c>
      <c r="W89" s="183">
        <f>+'RREE '!X98</f>
        <v>0</v>
      </c>
      <c r="X89" s="183">
        <f>+'RREE '!Y98</f>
        <v>0</v>
      </c>
      <c r="Y89" s="183">
        <f>+'RREE '!Z98</f>
        <v>0</v>
      </c>
      <c r="Z89" s="183">
        <f>+'RREE '!AA98</f>
        <v>0</v>
      </c>
      <c r="AA89" s="183">
        <f>+'RREE '!AB98</f>
        <v>0</v>
      </c>
      <c r="AB89" s="183">
        <f>+'RREE '!AC98</f>
        <v>0</v>
      </c>
      <c r="AC89" s="183">
        <f>+'RREE '!AD98</f>
        <v>0</v>
      </c>
      <c r="AD89" s="183">
        <f>+'RREE '!AE98</f>
        <v>0</v>
      </c>
      <c r="AE89" s="183">
        <f>+'RREE '!AF98</f>
        <v>0</v>
      </c>
      <c r="AF89" s="98"/>
      <c r="AG89" s="98"/>
      <c r="AH89" s="93"/>
      <c r="AI89" s="6"/>
      <c r="AJ89" s="6"/>
    </row>
    <row r="90" spans="1:36" hidden="1">
      <c r="A90" s="6"/>
      <c r="B90" s="180">
        <f>+'RREE '!C99</f>
        <v>44560</v>
      </c>
      <c r="C90" s="180" t="str">
        <f>+'RREE '!D99</f>
        <v>s/a 5</v>
      </c>
      <c r="D90" s="98"/>
      <c r="E90" s="98"/>
      <c r="F90" s="99">
        <f>+'RREE '!I99+'RREE '!J99</f>
        <v>0</v>
      </c>
      <c r="G90" s="93"/>
      <c r="H90" s="98"/>
      <c r="I90" s="98"/>
      <c r="J90" s="183">
        <f>+'RREE '!K99</f>
        <v>0</v>
      </c>
      <c r="K90" s="183">
        <f>+'RREE '!L99</f>
        <v>0</v>
      </c>
      <c r="L90" s="183">
        <f>+'RREE '!M99</f>
        <v>0</v>
      </c>
      <c r="M90" s="183">
        <f>+'RREE '!N99</f>
        <v>0</v>
      </c>
      <c r="N90" s="183">
        <f>+'RREE '!O99</f>
        <v>0</v>
      </c>
      <c r="O90" s="183">
        <f>+'RREE '!P99</f>
        <v>0</v>
      </c>
      <c r="P90" s="183">
        <f>+'RREE '!Q99</f>
        <v>0</v>
      </c>
      <c r="Q90" s="183">
        <f>+'RREE '!R99</f>
        <v>0</v>
      </c>
      <c r="R90" s="183">
        <f>+'RREE '!S99</f>
        <v>0</v>
      </c>
      <c r="S90" s="183">
        <f>+'RREE '!T99</f>
        <v>0</v>
      </c>
      <c r="T90" s="183">
        <f>+'RREE '!U99</f>
        <v>0</v>
      </c>
      <c r="U90" s="183">
        <f>+'RREE '!V99</f>
        <v>0</v>
      </c>
      <c r="V90" s="183">
        <f>+'RREE '!W99</f>
        <v>0</v>
      </c>
      <c r="W90" s="183">
        <f>+'RREE '!X99</f>
        <v>0</v>
      </c>
      <c r="X90" s="183">
        <f>+'RREE '!Y99</f>
        <v>0</v>
      </c>
      <c r="Y90" s="183">
        <f>+'RREE '!Z99</f>
        <v>0</v>
      </c>
      <c r="Z90" s="183">
        <f>+'RREE '!AA99</f>
        <v>0</v>
      </c>
      <c r="AA90" s="183">
        <f>+'RREE '!AB99</f>
        <v>0</v>
      </c>
      <c r="AB90" s="183">
        <f>+'RREE '!AC99</f>
        <v>0</v>
      </c>
      <c r="AC90" s="183">
        <f>+'RREE '!AD99</f>
        <v>0</v>
      </c>
      <c r="AD90" s="183">
        <f>+'RREE '!AE99</f>
        <v>0</v>
      </c>
      <c r="AE90" s="183">
        <f>+'RREE '!AF99</f>
        <v>0</v>
      </c>
      <c r="AF90" s="98"/>
      <c r="AG90" s="98"/>
      <c r="AH90" s="93"/>
      <c r="AI90" s="6"/>
      <c r="AJ90" s="6"/>
    </row>
    <row r="91" spans="1:36" hidden="1">
      <c r="A91" s="6"/>
      <c r="B91" s="180">
        <f>+'RREE '!C100</f>
        <v>44560</v>
      </c>
      <c r="C91" s="180" t="str">
        <f>+'RREE '!D100</f>
        <v xml:space="preserve">s/a </v>
      </c>
      <c r="D91" s="98"/>
      <c r="E91" s="98"/>
      <c r="F91" s="99">
        <f>+'RREE '!I100+'RREE '!J100</f>
        <v>0</v>
      </c>
      <c r="G91" s="93"/>
      <c r="H91" s="98"/>
      <c r="I91" s="98"/>
      <c r="J91" s="183">
        <f>+'RREE '!K100</f>
        <v>0</v>
      </c>
      <c r="K91" s="183">
        <f>+'RREE '!L100</f>
        <v>0</v>
      </c>
      <c r="L91" s="183">
        <f>+'RREE '!M100</f>
        <v>0</v>
      </c>
      <c r="M91" s="183">
        <f>+'RREE '!N100</f>
        <v>0</v>
      </c>
      <c r="N91" s="183">
        <f>+'RREE '!O100</f>
        <v>0</v>
      </c>
      <c r="O91" s="183">
        <f>+'RREE '!P100</f>
        <v>0</v>
      </c>
      <c r="P91" s="183">
        <f>+'RREE '!Q100</f>
        <v>0</v>
      </c>
      <c r="Q91" s="183">
        <f>+'RREE '!R100</f>
        <v>0</v>
      </c>
      <c r="R91" s="183">
        <f>+'RREE '!S100</f>
        <v>0</v>
      </c>
      <c r="S91" s="183">
        <f>+'RREE '!T100</f>
        <v>0</v>
      </c>
      <c r="T91" s="183">
        <f>+'RREE '!U100</f>
        <v>0</v>
      </c>
      <c r="U91" s="183">
        <f>+'RREE '!V100</f>
        <v>0</v>
      </c>
      <c r="V91" s="183">
        <f>+'RREE '!W100</f>
        <v>0</v>
      </c>
      <c r="W91" s="183">
        <f>+'RREE '!X100</f>
        <v>0</v>
      </c>
      <c r="X91" s="183">
        <f>+'RREE '!Y100</f>
        <v>0</v>
      </c>
      <c r="Y91" s="183">
        <f>+'RREE '!Z100</f>
        <v>0</v>
      </c>
      <c r="Z91" s="183">
        <f>+'RREE '!AA100</f>
        <v>0</v>
      </c>
      <c r="AA91" s="183">
        <f>+'RREE '!AB100</f>
        <v>0</v>
      </c>
      <c r="AB91" s="183">
        <f>+'RREE '!AC100</f>
        <v>0</v>
      </c>
      <c r="AC91" s="183">
        <f>+'RREE '!AD100</f>
        <v>0</v>
      </c>
      <c r="AD91" s="183">
        <f>+'RREE '!AE100</f>
        <v>0</v>
      </c>
      <c r="AE91" s="183">
        <f>+'RREE '!AF100</f>
        <v>0</v>
      </c>
      <c r="AF91" s="98"/>
      <c r="AG91" s="98"/>
      <c r="AH91" s="93"/>
      <c r="AI91" s="6"/>
      <c r="AJ91" s="6"/>
    </row>
    <row r="92" spans="1:36">
      <c r="A92" s="6"/>
      <c r="B92" s="180"/>
      <c r="C92" s="101"/>
      <c r="D92" s="78"/>
      <c r="E92" s="99">
        <f t="shared" ref="E92:AG92" si="0">SUM(E20:E91)</f>
        <v>0</v>
      </c>
      <c r="F92" s="99">
        <f t="shared" si="0"/>
        <v>7070000</v>
      </c>
      <c r="G92" s="100">
        <f t="shared" si="0"/>
        <v>0</v>
      </c>
      <c r="H92" s="100">
        <f t="shared" si="0"/>
        <v>0</v>
      </c>
      <c r="I92" s="100">
        <f t="shared" si="0"/>
        <v>0</v>
      </c>
      <c r="J92" s="100">
        <f t="shared" si="0"/>
        <v>0</v>
      </c>
      <c r="K92" s="100">
        <f t="shared" si="0"/>
        <v>0</v>
      </c>
      <c r="L92" s="100">
        <f t="shared" si="0"/>
        <v>0</v>
      </c>
      <c r="M92" s="100">
        <f t="shared" si="0"/>
        <v>0</v>
      </c>
      <c r="N92" s="100">
        <f t="shared" si="0"/>
        <v>0</v>
      </c>
      <c r="O92" s="100">
        <f t="shared" si="0"/>
        <v>0</v>
      </c>
      <c r="P92" s="100">
        <f t="shared" si="0"/>
        <v>0</v>
      </c>
      <c r="Q92" s="100">
        <f t="shared" si="0"/>
        <v>0</v>
      </c>
      <c r="R92" s="100">
        <f t="shared" si="0"/>
        <v>0</v>
      </c>
      <c r="S92" s="100">
        <f t="shared" si="0"/>
        <v>0</v>
      </c>
      <c r="T92" s="100">
        <f t="shared" si="0"/>
        <v>0</v>
      </c>
      <c r="U92" s="100">
        <f t="shared" si="0"/>
        <v>785554.77</v>
      </c>
      <c r="V92" s="100">
        <f t="shared" si="0"/>
        <v>0</v>
      </c>
      <c r="W92" s="99">
        <f t="shared" si="0"/>
        <v>0</v>
      </c>
      <c r="X92" s="100">
        <f t="shared" si="0"/>
        <v>0</v>
      </c>
      <c r="Y92" s="100">
        <f t="shared" si="0"/>
        <v>0</v>
      </c>
      <c r="Z92" s="100">
        <f t="shared" si="0"/>
        <v>0</v>
      </c>
      <c r="AA92" s="100">
        <f t="shared" si="0"/>
        <v>0</v>
      </c>
      <c r="AB92" s="100">
        <f t="shared" si="0"/>
        <v>0</v>
      </c>
      <c r="AC92" s="100">
        <f t="shared" si="0"/>
        <v>0</v>
      </c>
      <c r="AD92" s="100">
        <f t="shared" si="0"/>
        <v>0</v>
      </c>
      <c r="AE92" s="100">
        <f t="shared" si="0"/>
        <v>0</v>
      </c>
      <c r="AF92" s="100">
        <f t="shared" si="0"/>
        <v>0</v>
      </c>
      <c r="AG92" s="100">
        <f t="shared" si="0"/>
        <v>0</v>
      </c>
      <c r="AH92" s="100"/>
      <c r="AI92" s="6"/>
      <c r="AJ92" s="6"/>
    </row>
    <row r="93" spans="1:36">
      <c r="A93" s="6"/>
      <c r="B93" s="75"/>
      <c r="C93" s="76"/>
      <c r="D93" s="75"/>
      <c r="E93" s="75"/>
      <c r="F93" s="75"/>
      <c r="G93" s="75"/>
      <c r="H93" s="75"/>
      <c r="I93" s="6"/>
      <c r="J93" s="42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>
      <c r="A94" s="6"/>
      <c r="B94" s="102" t="s">
        <v>220</v>
      </c>
      <c r="C94" s="103"/>
      <c r="D94" s="102"/>
      <c r="E94" s="102"/>
      <c r="F94" s="102"/>
      <c r="G94" s="102"/>
      <c r="H94" s="516" t="s">
        <v>1182</v>
      </c>
      <c r="I94" s="516"/>
      <c r="J94" s="102"/>
      <c r="K94" s="102"/>
      <c r="L94" s="102"/>
      <c r="M94" s="102"/>
      <c r="N94" s="102"/>
      <c r="O94" s="102"/>
      <c r="P94" s="6"/>
      <c r="Q94" s="102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ht="60">
      <c r="A95" s="6"/>
      <c r="B95" s="169" t="s">
        <v>221</v>
      </c>
      <c r="C95" s="104" t="s">
        <v>222</v>
      </c>
      <c r="D95" s="105"/>
      <c r="E95" s="75"/>
      <c r="F95" s="75"/>
      <c r="G95" s="6"/>
      <c r="H95" s="394"/>
      <c r="I95" s="394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>
      <c r="A96" s="6"/>
      <c r="B96" s="106"/>
      <c r="C96" s="107"/>
      <c r="D96" s="76"/>
      <c r="E96" s="75"/>
      <c r="F96" s="7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>
      <c r="A97" s="6"/>
      <c r="B97" s="106"/>
      <c r="C97" s="107"/>
      <c r="D97" s="76"/>
      <c r="E97" s="75"/>
      <c r="F97" s="7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>
      <c r="A98" s="6"/>
      <c r="B98" s="106"/>
      <c r="C98" s="107"/>
      <c r="D98" s="76"/>
      <c r="E98" s="75"/>
      <c r="F98" s="7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>
      <c r="A99" s="6"/>
      <c r="B99" s="106"/>
      <c r="C99" s="107"/>
      <c r="D99" s="76"/>
      <c r="E99" s="75"/>
      <c r="F99" s="7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>
      <c r="A100" s="6"/>
      <c r="B100" s="108"/>
      <c r="C100" s="101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>
      <c r="A101" s="6"/>
      <c r="B101" s="6"/>
      <c r="C101" s="79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>
      <c r="A102" s="109"/>
      <c r="B102" s="777" t="s">
        <v>223</v>
      </c>
      <c r="C102" s="778"/>
      <c r="D102" s="778"/>
      <c r="E102" s="778"/>
      <c r="F102" s="778"/>
      <c r="G102" s="778"/>
      <c r="H102" s="778"/>
      <c r="I102" s="778"/>
      <c r="J102" s="778"/>
      <c r="K102" s="778"/>
      <c r="L102" s="778"/>
      <c r="M102" s="778"/>
      <c r="N102" s="778"/>
      <c r="O102" s="778"/>
      <c r="P102" s="778"/>
      <c r="Q102" s="778"/>
      <c r="R102" s="778"/>
      <c r="S102" s="778"/>
      <c r="T102" s="778"/>
      <c r="U102" s="778"/>
      <c r="V102" s="778"/>
      <c r="W102" s="778"/>
      <c r="X102" s="778"/>
      <c r="Y102" s="778"/>
      <c r="Z102" s="778"/>
      <c r="AA102" s="778"/>
      <c r="AB102" s="778"/>
      <c r="AC102" s="778"/>
      <c r="AD102" s="778"/>
      <c r="AE102" s="778"/>
      <c r="AF102" s="779"/>
      <c r="AG102" s="6"/>
      <c r="AH102" s="6"/>
      <c r="AI102" s="6"/>
      <c r="AJ102" s="6"/>
    </row>
    <row r="103" spans="1:36" ht="15" customHeight="1">
      <c r="A103" s="109"/>
      <c r="B103" s="752" t="s">
        <v>166</v>
      </c>
      <c r="C103" s="764" t="s">
        <v>167</v>
      </c>
      <c r="D103" s="765"/>
      <c r="E103" s="765"/>
      <c r="F103" s="765"/>
      <c r="G103" s="765"/>
      <c r="H103" s="765"/>
      <c r="I103" s="765"/>
      <c r="J103" s="765"/>
      <c r="K103" s="765"/>
      <c r="L103" s="765"/>
      <c r="M103" s="765"/>
      <c r="N103" s="765"/>
      <c r="O103" s="766"/>
      <c r="P103" s="735" t="s">
        <v>168</v>
      </c>
      <c r="Q103" s="736"/>
      <c r="R103" s="736"/>
      <c r="S103" s="736"/>
      <c r="T103" s="736"/>
      <c r="U103" s="736"/>
      <c r="V103" s="736"/>
      <c r="W103" s="736"/>
      <c r="X103" s="736"/>
      <c r="Y103" s="736"/>
      <c r="Z103" s="736"/>
      <c r="AA103" s="736"/>
      <c r="AB103" s="736"/>
      <c r="AC103" s="736"/>
      <c r="AD103" s="737"/>
      <c r="AE103" s="746" t="s">
        <v>169</v>
      </c>
      <c r="AF103" s="746" t="s">
        <v>224</v>
      </c>
      <c r="AG103" s="6"/>
      <c r="AH103" s="6"/>
      <c r="AI103" s="6"/>
      <c r="AJ103" s="6"/>
    </row>
    <row r="104" spans="1:36" ht="45" customHeight="1">
      <c r="A104" s="109"/>
      <c r="B104" s="755"/>
      <c r="C104" s="118" t="s">
        <v>171</v>
      </c>
      <c r="D104" s="119"/>
      <c r="E104" s="119"/>
      <c r="F104" s="119"/>
      <c r="G104" s="120"/>
      <c r="H104" s="98" t="s">
        <v>172</v>
      </c>
      <c r="I104" s="98"/>
      <c r="J104" s="98"/>
      <c r="K104" s="98"/>
      <c r="L104" s="98"/>
      <c r="M104" s="98"/>
      <c r="N104" s="98"/>
      <c r="O104" s="98"/>
      <c r="P104" s="769" t="s">
        <v>173</v>
      </c>
      <c r="Q104" s="770"/>
      <c r="R104" s="770"/>
      <c r="S104" s="770"/>
      <c r="T104" s="770"/>
      <c r="U104" s="770"/>
      <c r="V104" s="770"/>
      <c r="W104" s="770"/>
      <c r="X104" s="771"/>
      <c r="Y104" s="772" t="s">
        <v>225</v>
      </c>
      <c r="Z104" s="773"/>
      <c r="AA104" s="773"/>
      <c r="AB104" s="773"/>
      <c r="AC104" s="774"/>
      <c r="AD104" s="746" t="s">
        <v>175</v>
      </c>
      <c r="AE104" s="730"/>
      <c r="AF104" s="730"/>
      <c r="AG104" s="6"/>
      <c r="AH104" s="6"/>
      <c r="AI104" s="6"/>
      <c r="AJ104" s="6"/>
    </row>
    <row r="105" spans="1:36" ht="15" customHeight="1">
      <c r="A105" s="109"/>
      <c r="B105" s="755"/>
      <c r="C105" s="121"/>
      <c r="D105" s="122"/>
      <c r="E105" s="122"/>
      <c r="F105" s="122"/>
      <c r="G105" s="97"/>
      <c r="H105" s="752" t="s">
        <v>113</v>
      </c>
      <c r="I105" s="753"/>
      <c r="J105" s="753"/>
      <c r="K105" s="753"/>
      <c r="L105" s="754"/>
      <c r="M105" s="752" t="s">
        <v>114</v>
      </c>
      <c r="N105" s="754"/>
      <c r="O105" s="746" t="s">
        <v>226</v>
      </c>
      <c r="P105" s="735" t="s">
        <v>176</v>
      </c>
      <c r="Q105" s="736"/>
      <c r="R105" s="736"/>
      <c r="S105" s="736"/>
      <c r="T105" s="736"/>
      <c r="U105" s="737"/>
      <c r="V105" s="780" t="s">
        <v>177</v>
      </c>
      <c r="W105" s="781"/>
      <c r="X105" s="782" t="s">
        <v>178</v>
      </c>
      <c r="Y105" s="764" t="s">
        <v>176</v>
      </c>
      <c r="Z105" s="766"/>
      <c r="AA105" s="764" t="s">
        <v>177</v>
      </c>
      <c r="AB105" s="766"/>
      <c r="AC105" s="746" t="s">
        <v>179</v>
      </c>
      <c r="AD105" s="730"/>
      <c r="AE105" s="730"/>
      <c r="AF105" s="730"/>
      <c r="AG105" s="6"/>
      <c r="AH105" s="6"/>
      <c r="AI105" s="6"/>
      <c r="AJ105" s="6"/>
    </row>
    <row r="106" spans="1:36" ht="34.5" customHeight="1">
      <c r="A106" s="109"/>
      <c r="B106" s="758"/>
      <c r="C106" s="123"/>
      <c r="D106" s="124"/>
      <c r="E106" s="124"/>
      <c r="F106" s="124"/>
      <c r="G106" s="125"/>
      <c r="H106" s="758"/>
      <c r="I106" s="759"/>
      <c r="J106" s="759"/>
      <c r="K106" s="759"/>
      <c r="L106" s="760"/>
      <c r="M106" s="758"/>
      <c r="N106" s="760"/>
      <c r="O106" s="730"/>
      <c r="P106" s="764" t="s">
        <v>180</v>
      </c>
      <c r="Q106" s="766"/>
      <c r="R106" s="764" t="s">
        <v>181</v>
      </c>
      <c r="S106" s="766"/>
      <c r="T106" s="735" t="s">
        <v>182</v>
      </c>
      <c r="U106" s="737"/>
      <c r="V106" s="735" t="s">
        <v>182</v>
      </c>
      <c r="W106" s="737"/>
      <c r="X106" s="783"/>
      <c r="Y106" s="746" t="s">
        <v>0</v>
      </c>
      <c r="Z106" s="746" t="s">
        <v>1</v>
      </c>
      <c r="AA106" s="746" t="s">
        <v>0</v>
      </c>
      <c r="AB106" s="746" t="s">
        <v>1</v>
      </c>
      <c r="AC106" s="730"/>
      <c r="AD106" s="730"/>
      <c r="AE106" s="730"/>
      <c r="AF106" s="730"/>
      <c r="AG106" s="6"/>
      <c r="AH106" s="6"/>
      <c r="AI106" s="6"/>
      <c r="AJ106" s="6"/>
    </row>
    <row r="107" spans="1:36" ht="112.5">
      <c r="A107" s="109"/>
      <c r="B107" s="168"/>
      <c r="C107" s="92" t="s">
        <v>183</v>
      </c>
      <c r="D107" s="92" t="s">
        <v>184</v>
      </c>
      <c r="E107" s="92" t="s">
        <v>185</v>
      </c>
      <c r="F107" s="92" t="s">
        <v>186</v>
      </c>
      <c r="G107" s="126"/>
      <c r="H107" s="110" t="s">
        <v>116</v>
      </c>
      <c r="I107" s="110" t="s">
        <v>117</v>
      </c>
      <c r="J107" s="111" t="s">
        <v>118</v>
      </c>
      <c r="K107" s="111" t="s">
        <v>119</v>
      </c>
      <c r="L107" s="111" t="s">
        <v>227</v>
      </c>
      <c r="M107" s="111" t="s">
        <v>121</v>
      </c>
      <c r="N107" s="112" t="s">
        <v>122</v>
      </c>
      <c r="O107" s="731"/>
      <c r="P107" s="92" t="s">
        <v>0</v>
      </c>
      <c r="Q107" s="92" t="s">
        <v>1</v>
      </c>
      <c r="R107" s="92" t="s">
        <v>0</v>
      </c>
      <c r="S107" s="92" t="s">
        <v>1</v>
      </c>
      <c r="T107" s="92" t="s">
        <v>0</v>
      </c>
      <c r="U107" s="92" t="s">
        <v>1</v>
      </c>
      <c r="V107" s="113" t="s">
        <v>0</v>
      </c>
      <c r="W107" s="113" t="s">
        <v>1</v>
      </c>
      <c r="X107" s="113"/>
      <c r="Y107" s="731"/>
      <c r="Z107" s="731"/>
      <c r="AA107" s="731"/>
      <c r="AB107" s="731"/>
      <c r="AC107" s="731"/>
      <c r="AD107" s="731"/>
      <c r="AE107" s="731"/>
      <c r="AF107" s="731"/>
      <c r="AG107" s="6"/>
      <c r="AH107" s="6"/>
      <c r="AI107" s="6"/>
      <c r="AJ107" s="6"/>
    </row>
    <row r="108" spans="1:36" s="1" customFormat="1">
      <c r="A108" s="109"/>
      <c r="B108" s="167">
        <f>+E92</f>
        <v>0</v>
      </c>
      <c r="C108" s="114">
        <f>+F92</f>
        <v>7070000</v>
      </c>
      <c r="D108" s="114">
        <f>+G92</f>
        <v>0</v>
      </c>
      <c r="E108" s="114">
        <f>+H92</f>
        <v>0</v>
      </c>
      <c r="F108" s="114">
        <f>+I92</f>
        <v>0</v>
      </c>
      <c r="G108" s="127"/>
      <c r="H108" s="117">
        <f t="shared" ref="H108:AE108" si="1">+J92</f>
        <v>0</v>
      </c>
      <c r="I108" s="117">
        <f t="shared" si="1"/>
        <v>0</v>
      </c>
      <c r="J108" s="117">
        <f t="shared" si="1"/>
        <v>0</v>
      </c>
      <c r="K108" s="117">
        <f t="shared" si="1"/>
        <v>0</v>
      </c>
      <c r="L108" s="117">
        <f t="shared" si="1"/>
        <v>0</v>
      </c>
      <c r="M108" s="117">
        <f t="shared" si="1"/>
        <v>0</v>
      </c>
      <c r="N108" s="117">
        <f t="shared" si="1"/>
        <v>0</v>
      </c>
      <c r="O108" s="117">
        <f t="shared" si="1"/>
        <v>0</v>
      </c>
      <c r="P108" s="114">
        <f t="shared" si="1"/>
        <v>0</v>
      </c>
      <c r="Q108" s="114">
        <f t="shared" si="1"/>
        <v>0</v>
      </c>
      <c r="R108" s="114">
        <f t="shared" si="1"/>
        <v>0</v>
      </c>
      <c r="S108" s="114">
        <f t="shared" si="1"/>
        <v>785554.77</v>
      </c>
      <c r="T108" s="114">
        <f t="shared" si="1"/>
        <v>0</v>
      </c>
      <c r="U108" s="114">
        <f t="shared" si="1"/>
        <v>0</v>
      </c>
      <c r="V108" s="114">
        <f t="shared" si="1"/>
        <v>0</v>
      </c>
      <c r="W108" s="114">
        <f t="shared" si="1"/>
        <v>0</v>
      </c>
      <c r="X108" s="114">
        <f t="shared" si="1"/>
        <v>0</v>
      </c>
      <c r="Y108" s="114">
        <f t="shared" si="1"/>
        <v>0</v>
      </c>
      <c r="Z108" s="114">
        <f t="shared" si="1"/>
        <v>0</v>
      </c>
      <c r="AA108" s="114">
        <f t="shared" si="1"/>
        <v>0</v>
      </c>
      <c r="AB108" s="114">
        <f t="shared" si="1"/>
        <v>0</v>
      </c>
      <c r="AC108" s="114">
        <f t="shared" si="1"/>
        <v>0</v>
      </c>
      <c r="AD108" s="114">
        <f t="shared" si="1"/>
        <v>0</v>
      </c>
      <c r="AE108" s="114">
        <f t="shared" si="1"/>
        <v>0</v>
      </c>
      <c r="AF108" s="115">
        <f>SUM(C96:C100)</f>
        <v>0</v>
      </c>
      <c r="AG108" s="79"/>
      <c r="AH108" s="79"/>
      <c r="AI108" s="79"/>
      <c r="AJ108" s="79"/>
    </row>
    <row r="109" spans="1:36">
      <c r="A109" s="6"/>
      <c r="B109" s="6"/>
      <c r="C109" s="79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>
      <c r="A110" s="6"/>
      <c r="B110" s="6"/>
      <c r="C110" s="79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>
      <c r="A111" s="6"/>
      <c r="B111" s="6"/>
      <c r="C111" s="79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02:AF102"/>
    <mergeCell ref="B103:B106"/>
    <mergeCell ref="C103:O103"/>
    <mergeCell ref="P103:AD103"/>
    <mergeCell ref="AE103:AE107"/>
    <mergeCell ref="AF103:AF107"/>
    <mergeCell ref="P104:X104"/>
    <mergeCell ref="Y104:AC104"/>
    <mergeCell ref="AD104:AD107"/>
    <mergeCell ref="H105:L106"/>
    <mergeCell ref="M105:N106"/>
    <mergeCell ref="O105:O107"/>
    <mergeCell ref="P105:U105"/>
    <mergeCell ref="V105:W105"/>
    <mergeCell ref="AB106:AB107"/>
    <mergeCell ref="Y105:Z105"/>
    <mergeCell ref="V17:W17"/>
    <mergeCell ref="X17:Y17"/>
    <mergeCell ref="AA17:AA18"/>
    <mergeCell ref="AB17:AB18"/>
    <mergeCell ref="AC17:AC18"/>
    <mergeCell ref="AA105:AB105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X105:X106"/>
  </mergeCells>
  <hyperlinks>
    <hyperlink ref="D10" r:id="rId1"/>
  </hyperlinks>
  <pageMargins left="0.7" right="0.7" top="0.75" bottom="0.75" header="0.3" footer="0.3"/>
  <pageSetup paperSize="9" scale="32" fitToHeight="0" orientation="landscape" horizontalDpi="360" verticalDpi="36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7"/>
  <sheetViews>
    <sheetView topLeftCell="A517" zoomScale="91" zoomScaleNormal="91" workbookViewId="0">
      <selection activeCell="A152" sqref="A152:AC152"/>
    </sheetView>
  </sheetViews>
  <sheetFormatPr baseColWidth="10" defaultColWidth="8.7109375" defaultRowHeight="12.75"/>
  <cols>
    <col min="1" max="1" width="7" style="510" customWidth="1"/>
    <col min="2" max="4" width="13.7109375" style="510" customWidth="1"/>
    <col min="5" max="5" width="5.140625" style="511" customWidth="1"/>
    <col min="6" max="7" width="2.140625" style="511" customWidth="1"/>
    <col min="8" max="8" width="3" style="511" customWidth="1"/>
    <col min="9" max="9" width="5.28515625" style="511" customWidth="1"/>
    <col min="10" max="10" width="4.7109375" style="511" customWidth="1"/>
    <col min="11" max="11" width="2.140625" style="511" customWidth="1"/>
    <col min="12" max="12" width="4.7109375" style="511" customWidth="1"/>
    <col min="13" max="13" width="5.140625" style="511" customWidth="1"/>
    <col min="14" max="14" width="4.7109375" style="511" customWidth="1"/>
    <col min="15" max="15" width="5.7109375" style="511" customWidth="1"/>
    <col min="16" max="16" width="4.42578125" style="511" customWidth="1"/>
    <col min="17" max="17" width="4.140625" style="511" customWidth="1"/>
    <col min="18" max="18" width="5.140625" style="511" customWidth="1"/>
    <col min="19" max="19" width="5.7109375" style="511" customWidth="1"/>
    <col min="20" max="20" width="7.7109375" style="511" customWidth="1"/>
    <col min="21" max="21" width="2.140625" style="511" customWidth="1"/>
    <col min="22" max="22" width="5.7109375" style="511" customWidth="1"/>
    <col min="23" max="23" width="6.42578125" style="511" customWidth="1"/>
    <col min="24" max="24" width="4.7109375" style="511" customWidth="1"/>
    <col min="25" max="25" width="5.42578125" style="511" customWidth="1"/>
    <col min="26" max="26" width="3.28515625" style="511" customWidth="1"/>
    <col min="27" max="27" width="3.7109375" style="511" customWidth="1"/>
    <col min="28" max="28" width="4.7109375" style="511" customWidth="1"/>
    <col min="29" max="29" width="5.28515625" style="511" customWidth="1"/>
    <col min="30" max="30" width="5.42578125" style="511" customWidth="1"/>
    <col min="31" max="31" width="5.7109375" style="469" customWidth="1"/>
    <col min="32" max="32" width="3.7109375" style="511" customWidth="1"/>
    <col min="33" max="33" width="5.7109375" style="511" customWidth="1"/>
    <col min="34" max="34" width="2.140625" style="511" customWidth="1"/>
    <col min="35" max="35" width="3.7109375" style="469" customWidth="1"/>
    <col min="36" max="16384" width="8.7109375" style="426"/>
  </cols>
  <sheetData>
    <row r="1" spans="1:35" ht="27" customHeight="1">
      <c r="A1" s="1367" t="s">
        <v>493</v>
      </c>
      <c r="B1" s="1367"/>
      <c r="C1" s="1367"/>
      <c r="D1" s="1367"/>
      <c r="E1" s="1367"/>
      <c r="F1" s="1367"/>
      <c r="G1" s="1367"/>
      <c r="H1" s="1367"/>
      <c r="I1" s="1367"/>
      <c r="J1" s="1367"/>
      <c r="K1" s="1367"/>
      <c r="L1" s="1367"/>
      <c r="M1" s="1367"/>
      <c r="N1" s="1367"/>
      <c r="O1" s="1367"/>
      <c r="P1" s="1367"/>
      <c r="Q1" s="1367"/>
      <c r="R1" s="1367"/>
      <c r="S1" s="1367"/>
      <c r="T1" s="1367"/>
      <c r="U1" s="1367"/>
      <c r="V1" s="1367"/>
      <c r="W1" s="1367"/>
      <c r="X1" s="1367"/>
      <c r="Y1" s="1367"/>
      <c r="Z1" s="1367"/>
      <c r="AA1" s="1367"/>
      <c r="AB1" s="1367"/>
      <c r="AC1" s="1367"/>
      <c r="AD1" s="1367"/>
      <c r="AE1" s="1367"/>
      <c r="AF1" s="1367"/>
      <c r="AG1" s="1367"/>
      <c r="AH1" s="1367"/>
      <c r="AI1" s="1367"/>
    </row>
    <row r="2" spans="1:35" ht="19.5" customHeight="1">
      <c r="A2" s="1368" t="s">
        <v>494</v>
      </c>
      <c r="B2" s="1369"/>
      <c r="C2" s="1369"/>
      <c r="D2" s="1369"/>
      <c r="E2" s="1369"/>
      <c r="F2" s="1369"/>
      <c r="G2" s="1369"/>
      <c r="H2" s="1369"/>
      <c r="I2" s="1369"/>
      <c r="J2" s="1369"/>
      <c r="K2" s="1369"/>
      <c r="L2" s="1369"/>
      <c r="M2" s="1369"/>
      <c r="N2" s="1369"/>
      <c r="O2" s="1369"/>
      <c r="P2" s="1369"/>
      <c r="Q2" s="1369"/>
      <c r="R2" s="1369"/>
      <c r="S2" s="1369"/>
      <c r="T2" s="1369"/>
      <c r="U2" s="1369"/>
      <c r="V2" s="1369"/>
      <c r="W2" s="1369"/>
      <c r="X2" s="1369"/>
      <c r="Y2" s="1369"/>
      <c r="Z2" s="1369"/>
      <c r="AA2" s="1369"/>
      <c r="AB2" s="1369"/>
      <c r="AC2" s="1369"/>
      <c r="AD2" s="1369"/>
      <c r="AE2" s="1369"/>
      <c r="AF2" s="1369"/>
      <c r="AG2" s="1369"/>
      <c r="AH2" s="1369"/>
      <c r="AI2" s="1370"/>
    </row>
    <row r="3" spans="1:35" ht="19.5" customHeight="1">
      <c r="A3" s="1371" t="s">
        <v>495</v>
      </c>
      <c r="B3" s="1372"/>
      <c r="C3" s="1372"/>
      <c r="D3" s="1372"/>
      <c r="E3" s="1372"/>
      <c r="F3" s="1372"/>
      <c r="G3" s="1372"/>
      <c r="H3" s="1372"/>
      <c r="I3" s="1372"/>
      <c r="J3" s="1372"/>
      <c r="K3" s="1372"/>
      <c r="L3" s="1372"/>
      <c r="M3" s="1372"/>
      <c r="N3" s="1372"/>
      <c r="O3" s="1372"/>
      <c r="P3" s="1373"/>
      <c r="Q3" s="1380" t="s">
        <v>496</v>
      </c>
      <c r="R3" s="1381"/>
      <c r="S3" s="1381"/>
      <c r="T3" s="1381"/>
      <c r="U3" s="1381"/>
      <c r="V3" s="1381"/>
      <c r="W3" s="1381"/>
      <c r="X3" s="1381"/>
      <c r="Y3" s="1381"/>
      <c r="Z3" s="1381"/>
      <c r="AA3" s="1381"/>
      <c r="AB3" s="1381"/>
      <c r="AC3" s="1382"/>
      <c r="AD3" s="1383" t="s">
        <v>497</v>
      </c>
      <c r="AE3" s="1384"/>
      <c r="AF3" s="1384"/>
      <c r="AG3" s="1384"/>
      <c r="AH3" s="1384"/>
      <c r="AI3" s="1385"/>
    </row>
    <row r="4" spans="1:35" ht="19.5" customHeight="1">
      <c r="A4" s="1374"/>
      <c r="B4" s="1375"/>
      <c r="C4" s="1375"/>
      <c r="D4" s="1375"/>
      <c r="E4" s="1375"/>
      <c r="F4" s="1375"/>
      <c r="G4" s="1375"/>
      <c r="H4" s="1375"/>
      <c r="I4" s="1375"/>
      <c r="J4" s="1375"/>
      <c r="K4" s="1375"/>
      <c r="L4" s="1375"/>
      <c r="M4" s="1375"/>
      <c r="N4" s="1375"/>
      <c r="O4" s="1375"/>
      <c r="P4" s="1376"/>
      <c r="Q4" s="1392" t="s">
        <v>498</v>
      </c>
      <c r="R4" s="1393"/>
      <c r="S4" s="1393"/>
      <c r="T4" s="1393"/>
      <c r="U4" s="1393"/>
      <c r="V4" s="1393"/>
      <c r="W4" s="1394"/>
      <c r="X4" s="1392" t="s">
        <v>499</v>
      </c>
      <c r="Y4" s="1393"/>
      <c r="Z4" s="1393"/>
      <c r="AA4" s="1393"/>
      <c r="AB4" s="1393"/>
      <c r="AC4" s="1394"/>
      <c r="AD4" s="1386"/>
      <c r="AE4" s="1387"/>
      <c r="AF4" s="1387"/>
      <c r="AG4" s="1387"/>
      <c r="AH4" s="1387"/>
      <c r="AI4" s="1388"/>
    </row>
    <row r="5" spans="1:35" ht="19.5" customHeight="1">
      <c r="A5" s="1377"/>
      <c r="B5" s="1378"/>
      <c r="C5" s="1378"/>
      <c r="D5" s="1378"/>
      <c r="E5" s="1378"/>
      <c r="F5" s="1378"/>
      <c r="G5" s="1378"/>
      <c r="H5" s="1378"/>
      <c r="I5" s="1378"/>
      <c r="J5" s="1378"/>
      <c r="K5" s="1378"/>
      <c r="L5" s="1378"/>
      <c r="M5" s="1378"/>
      <c r="N5" s="1378"/>
      <c r="O5" s="1378"/>
      <c r="P5" s="1379"/>
      <c r="Q5" s="1364" t="s">
        <v>500</v>
      </c>
      <c r="R5" s="1365"/>
      <c r="S5" s="1366"/>
      <c r="T5" s="1395" t="s">
        <v>501</v>
      </c>
      <c r="U5" s="1396"/>
      <c r="V5" s="1396"/>
      <c r="W5" s="1397"/>
      <c r="X5" s="1364" t="s">
        <v>500</v>
      </c>
      <c r="Y5" s="1365"/>
      <c r="Z5" s="1366"/>
      <c r="AA5" s="1364" t="s">
        <v>502</v>
      </c>
      <c r="AB5" s="1365"/>
      <c r="AC5" s="1366"/>
      <c r="AD5" s="1389"/>
      <c r="AE5" s="1390"/>
      <c r="AF5" s="1390"/>
      <c r="AG5" s="1390"/>
      <c r="AH5" s="1390"/>
      <c r="AI5" s="1391"/>
    </row>
    <row r="6" spans="1:35" ht="17.45" customHeight="1">
      <c r="A6" s="1259" t="s">
        <v>503</v>
      </c>
      <c r="B6" s="927"/>
      <c r="C6" s="927"/>
      <c r="D6" s="927"/>
      <c r="E6" s="927"/>
      <c r="F6" s="927"/>
      <c r="G6" s="927"/>
      <c r="H6" s="927"/>
      <c r="I6" s="927"/>
      <c r="J6" s="927"/>
      <c r="K6" s="927"/>
      <c r="L6" s="927"/>
      <c r="M6" s="927"/>
      <c r="N6" s="927"/>
      <c r="O6" s="927"/>
      <c r="P6" s="927"/>
      <c r="Q6" s="927"/>
      <c r="R6" s="927"/>
      <c r="S6" s="927"/>
      <c r="T6" s="927"/>
      <c r="U6" s="927"/>
      <c r="V6" s="927"/>
      <c r="W6" s="927"/>
      <c r="X6" s="927"/>
      <c r="Y6" s="927"/>
      <c r="Z6" s="927"/>
      <c r="AA6" s="927"/>
      <c r="AB6" s="927"/>
      <c r="AC6" s="927"/>
      <c r="AD6" s="927"/>
      <c r="AE6" s="927"/>
      <c r="AF6" s="927"/>
      <c r="AG6" s="927"/>
      <c r="AH6" s="927"/>
      <c r="AI6" s="1260"/>
    </row>
    <row r="7" spans="1:35">
      <c r="A7" s="427">
        <v>1</v>
      </c>
      <c r="B7" s="986" t="s">
        <v>504</v>
      </c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9"/>
      <c r="Q7" s="428">
        <v>1592</v>
      </c>
      <c r="R7" s="900"/>
      <c r="S7" s="902"/>
      <c r="T7" s="429">
        <v>1024</v>
      </c>
      <c r="U7" s="900"/>
      <c r="V7" s="901"/>
      <c r="W7" s="902"/>
      <c r="X7" s="428">
        <v>1593</v>
      </c>
      <c r="Y7" s="900"/>
      <c r="Z7" s="902"/>
      <c r="AA7" s="429">
        <v>1025</v>
      </c>
      <c r="AB7" s="900"/>
      <c r="AC7" s="902"/>
      <c r="AD7" s="428">
        <v>104</v>
      </c>
      <c r="AE7" s="1203"/>
      <c r="AF7" s="1204"/>
      <c r="AG7" s="1204"/>
      <c r="AH7" s="1246"/>
      <c r="AI7" s="430" t="s">
        <v>505</v>
      </c>
    </row>
    <row r="8" spans="1:35">
      <c r="A8" s="427">
        <v>2</v>
      </c>
      <c r="B8" s="986" t="s">
        <v>506</v>
      </c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9"/>
      <c r="Q8" s="428">
        <v>1594</v>
      </c>
      <c r="R8" s="900"/>
      <c r="S8" s="902"/>
      <c r="T8" s="429">
        <v>1026</v>
      </c>
      <c r="U8" s="900"/>
      <c r="V8" s="901"/>
      <c r="W8" s="902"/>
      <c r="X8" s="428">
        <v>1595</v>
      </c>
      <c r="Y8" s="900"/>
      <c r="Z8" s="902"/>
      <c r="AA8" s="429">
        <v>1027</v>
      </c>
      <c r="AB8" s="900"/>
      <c r="AC8" s="902"/>
      <c r="AD8" s="428">
        <v>105</v>
      </c>
      <c r="AE8" s="1203"/>
      <c r="AF8" s="1204"/>
      <c r="AG8" s="1204"/>
      <c r="AH8" s="1246"/>
      <c r="AI8" s="431" t="s">
        <v>505</v>
      </c>
    </row>
    <row r="9" spans="1:35">
      <c r="A9" s="427">
        <v>3</v>
      </c>
      <c r="B9" s="986" t="s">
        <v>507</v>
      </c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8"/>
      <c r="Z9" s="898"/>
      <c r="AA9" s="898"/>
      <c r="AB9" s="898"/>
      <c r="AC9" s="899"/>
      <c r="AD9" s="428">
        <v>106</v>
      </c>
      <c r="AE9" s="1203"/>
      <c r="AF9" s="1204"/>
      <c r="AG9" s="1204"/>
      <c r="AH9" s="1246"/>
      <c r="AI9" s="431" t="s">
        <v>505</v>
      </c>
    </row>
    <row r="10" spans="1:35">
      <c r="A10" s="427">
        <v>4</v>
      </c>
      <c r="B10" s="986" t="s">
        <v>508</v>
      </c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8"/>
      <c r="Z10" s="899"/>
      <c r="AA10" s="429">
        <v>603</v>
      </c>
      <c r="AB10" s="900"/>
      <c r="AC10" s="902"/>
      <c r="AD10" s="428">
        <v>108</v>
      </c>
      <c r="AE10" s="1203"/>
      <c r="AF10" s="1204"/>
      <c r="AG10" s="1204"/>
      <c r="AH10" s="1246"/>
      <c r="AI10" s="431" t="s">
        <v>505</v>
      </c>
    </row>
    <row r="11" spans="1:35" ht="20.45" customHeight="1">
      <c r="A11" s="427">
        <v>5</v>
      </c>
      <c r="B11" s="1337" t="s">
        <v>3</v>
      </c>
      <c r="C11" s="907"/>
      <c r="D11" s="907"/>
      <c r="E11" s="907"/>
      <c r="F11" s="907"/>
      <c r="G11" s="907"/>
      <c r="H11" s="907"/>
      <c r="I11" s="907"/>
      <c r="J11" s="907"/>
      <c r="K11" s="907"/>
      <c r="L11" s="907"/>
      <c r="M11" s="907"/>
      <c r="N11" s="907"/>
      <c r="O11" s="907"/>
      <c r="P11" s="908"/>
      <c r="Q11" s="428">
        <v>1721</v>
      </c>
      <c r="R11" s="909"/>
      <c r="S11" s="911"/>
      <c r="T11" s="429">
        <v>1722</v>
      </c>
      <c r="U11" s="909"/>
      <c r="V11" s="910"/>
      <c r="W11" s="911"/>
      <c r="X11" s="428">
        <v>1596</v>
      </c>
      <c r="Y11" s="1307"/>
      <c r="Z11" s="1308"/>
      <c r="AA11" s="429">
        <v>954</v>
      </c>
      <c r="AB11" s="1307"/>
      <c r="AC11" s="1308"/>
      <c r="AD11" s="428">
        <v>955</v>
      </c>
      <c r="AE11" s="1307"/>
      <c r="AF11" s="1308"/>
      <c r="AG11" s="1307"/>
      <c r="AH11" s="1308"/>
      <c r="AI11" s="431" t="s">
        <v>505</v>
      </c>
    </row>
    <row r="12" spans="1:35">
      <c r="A12" s="427">
        <v>6</v>
      </c>
      <c r="B12" s="986" t="s">
        <v>509</v>
      </c>
      <c r="C12" s="898"/>
      <c r="D12" s="898"/>
      <c r="E12" s="898"/>
      <c r="F12" s="898"/>
      <c r="G12" s="898"/>
      <c r="H12" s="898"/>
      <c r="I12" s="898"/>
      <c r="J12" s="898"/>
      <c r="K12" s="898"/>
      <c r="L12" s="898"/>
      <c r="M12" s="898"/>
      <c r="N12" s="898"/>
      <c r="O12" s="898"/>
      <c r="P12" s="899"/>
      <c r="Q12" s="428">
        <v>1597</v>
      </c>
      <c r="R12" s="900"/>
      <c r="S12" s="902"/>
      <c r="T12" s="429">
        <v>1598</v>
      </c>
      <c r="U12" s="900"/>
      <c r="V12" s="901"/>
      <c r="W12" s="902"/>
      <c r="X12" s="428">
        <v>1599</v>
      </c>
      <c r="Y12" s="900"/>
      <c r="Z12" s="902"/>
      <c r="AA12" s="429">
        <v>1631</v>
      </c>
      <c r="AB12" s="900"/>
      <c r="AC12" s="902"/>
      <c r="AD12" s="428">
        <v>1632</v>
      </c>
      <c r="AE12" s="1203"/>
      <c r="AF12" s="1204"/>
      <c r="AG12" s="1204"/>
      <c r="AH12" s="1246"/>
      <c r="AI12" s="431" t="s">
        <v>505</v>
      </c>
    </row>
    <row r="13" spans="1:35">
      <c r="A13" s="427">
        <v>7</v>
      </c>
      <c r="B13" s="986" t="s">
        <v>510</v>
      </c>
      <c r="C13" s="898"/>
      <c r="D13" s="898"/>
      <c r="E13" s="898"/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898"/>
      <c r="Q13" s="898"/>
      <c r="R13" s="898"/>
      <c r="S13" s="898"/>
      <c r="T13" s="898"/>
      <c r="U13" s="898"/>
      <c r="V13" s="898"/>
      <c r="W13" s="898"/>
      <c r="X13" s="898"/>
      <c r="Y13" s="898"/>
      <c r="Z13" s="898"/>
      <c r="AA13" s="898"/>
      <c r="AB13" s="898"/>
      <c r="AC13" s="899"/>
      <c r="AD13" s="428">
        <v>110</v>
      </c>
      <c r="AE13" s="1203"/>
      <c r="AF13" s="1204"/>
      <c r="AG13" s="1204"/>
      <c r="AH13" s="1246"/>
      <c r="AI13" s="431" t="s">
        <v>505</v>
      </c>
    </row>
    <row r="14" spans="1:35">
      <c r="A14" s="427">
        <v>8</v>
      </c>
      <c r="B14" s="1206" t="s">
        <v>511</v>
      </c>
      <c r="C14" s="907"/>
      <c r="D14" s="907"/>
      <c r="E14" s="907"/>
      <c r="F14" s="907"/>
      <c r="G14" s="907"/>
      <c r="H14" s="907"/>
      <c r="I14" s="907"/>
      <c r="J14" s="907"/>
      <c r="K14" s="907"/>
      <c r="L14" s="907"/>
      <c r="M14" s="907"/>
      <c r="N14" s="907"/>
      <c r="O14" s="907"/>
      <c r="P14" s="907"/>
      <c r="Q14" s="907"/>
      <c r="R14" s="907"/>
      <c r="S14" s="907"/>
      <c r="T14" s="907"/>
      <c r="U14" s="907"/>
      <c r="V14" s="907"/>
      <c r="W14" s="907"/>
      <c r="X14" s="907"/>
      <c r="Y14" s="907"/>
      <c r="Z14" s="908"/>
      <c r="AA14" s="429">
        <v>605</v>
      </c>
      <c r="AB14" s="909"/>
      <c r="AC14" s="911"/>
      <c r="AD14" s="428">
        <v>155</v>
      </c>
      <c r="AE14" s="1352"/>
      <c r="AF14" s="1353"/>
      <c r="AG14" s="1353"/>
      <c r="AH14" s="1354"/>
      <c r="AI14" s="431" t="s">
        <v>505</v>
      </c>
    </row>
    <row r="15" spans="1:35">
      <c r="A15" s="427">
        <v>9</v>
      </c>
      <c r="B15" s="986" t="s">
        <v>512</v>
      </c>
      <c r="C15" s="898"/>
      <c r="D15" s="898"/>
      <c r="E15" s="898"/>
      <c r="F15" s="898"/>
      <c r="G15" s="898"/>
      <c r="H15" s="898"/>
      <c r="I15" s="898"/>
      <c r="J15" s="898"/>
      <c r="K15" s="898"/>
      <c r="L15" s="898"/>
      <c r="M15" s="898"/>
      <c r="N15" s="898"/>
      <c r="O15" s="898"/>
      <c r="P15" s="899"/>
      <c r="Q15" s="428">
        <v>1633</v>
      </c>
      <c r="R15" s="900"/>
      <c r="S15" s="902"/>
      <c r="T15" s="429">
        <v>1105</v>
      </c>
      <c r="U15" s="900"/>
      <c r="V15" s="901"/>
      <c r="W15" s="902"/>
      <c r="X15" s="428">
        <v>1634</v>
      </c>
      <c r="Y15" s="900"/>
      <c r="Z15" s="902"/>
      <c r="AA15" s="429">
        <v>606</v>
      </c>
      <c r="AB15" s="900"/>
      <c r="AC15" s="902"/>
      <c r="AD15" s="428">
        <v>152</v>
      </c>
      <c r="AE15" s="1203"/>
      <c r="AF15" s="1204"/>
      <c r="AG15" s="1204"/>
      <c r="AH15" s="1246"/>
      <c r="AI15" s="431" t="s">
        <v>505</v>
      </c>
    </row>
    <row r="16" spans="1:35">
      <c r="A16" s="427">
        <v>10</v>
      </c>
      <c r="B16" s="986" t="s">
        <v>513</v>
      </c>
      <c r="C16" s="898"/>
      <c r="D16" s="898"/>
      <c r="E16" s="898"/>
      <c r="F16" s="898"/>
      <c r="G16" s="898"/>
      <c r="H16" s="898"/>
      <c r="I16" s="898"/>
      <c r="J16" s="898"/>
      <c r="K16" s="898"/>
      <c r="L16" s="898"/>
      <c r="M16" s="898"/>
      <c r="N16" s="898"/>
      <c r="O16" s="898"/>
      <c r="P16" s="898"/>
      <c r="Q16" s="898"/>
      <c r="R16" s="898"/>
      <c r="S16" s="898"/>
      <c r="T16" s="898"/>
      <c r="U16" s="898"/>
      <c r="V16" s="898"/>
      <c r="W16" s="899"/>
      <c r="X16" s="428">
        <v>1635</v>
      </c>
      <c r="Y16" s="900"/>
      <c r="Z16" s="902"/>
      <c r="AA16" s="429">
        <v>1031</v>
      </c>
      <c r="AB16" s="900"/>
      <c r="AC16" s="902"/>
      <c r="AD16" s="428">
        <v>1032</v>
      </c>
      <c r="AE16" s="1203"/>
      <c r="AF16" s="1204"/>
      <c r="AG16" s="1204"/>
      <c r="AH16" s="1246"/>
      <c r="AI16" s="431" t="s">
        <v>505</v>
      </c>
    </row>
    <row r="17" spans="1:35">
      <c r="A17" s="427">
        <v>11</v>
      </c>
      <c r="B17" s="986" t="s">
        <v>514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9"/>
      <c r="AD17" s="428">
        <v>1104</v>
      </c>
      <c r="AE17" s="1203"/>
      <c r="AF17" s="1204"/>
      <c r="AG17" s="1204"/>
      <c r="AH17" s="1246"/>
      <c r="AI17" s="431" t="s">
        <v>505</v>
      </c>
    </row>
    <row r="18" spans="1:35" ht="20.45" customHeight="1">
      <c r="A18" s="427">
        <v>12</v>
      </c>
      <c r="B18" s="986" t="s">
        <v>515</v>
      </c>
      <c r="C18" s="898"/>
      <c r="D18" s="898"/>
      <c r="E18" s="898"/>
      <c r="F18" s="898"/>
      <c r="G18" s="898"/>
      <c r="H18" s="898"/>
      <c r="I18" s="898"/>
      <c r="J18" s="898"/>
      <c r="K18" s="899"/>
      <c r="L18" s="432">
        <v>1098</v>
      </c>
      <c r="M18" s="909"/>
      <c r="N18" s="910"/>
      <c r="O18" s="910"/>
      <c r="P18" s="911"/>
      <c r="Q18" s="1337" t="s">
        <v>516</v>
      </c>
      <c r="R18" s="907"/>
      <c r="S18" s="907"/>
      <c r="T18" s="907"/>
      <c r="U18" s="907"/>
      <c r="V18" s="907"/>
      <c r="W18" s="908"/>
      <c r="X18" s="428">
        <v>1030</v>
      </c>
      <c r="Y18" s="909"/>
      <c r="Z18" s="910"/>
      <c r="AA18" s="910"/>
      <c r="AB18" s="910"/>
      <c r="AC18" s="911"/>
      <c r="AD18" s="428">
        <v>161</v>
      </c>
      <c r="AE18" s="1352"/>
      <c r="AF18" s="1353"/>
      <c r="AG18" s="1353"/>
      <c r="AH18" s="1354"/>
      <c r="AI18" s="431" t="s">
        <v>505</v>
      </c>
    </row>
    <row r="19" spans="1:35">
      <c r="A19" s="427">
        <v>13</v>
      </c>
      <c r="B19" s="986" t="s">
        <v>517</v>
      </c>
      <c r="C19" s="898"/>
      <c r="D19" s="898"/>
      <c r="E19" s="898"/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898"/>
      <c r="Q19" s="898"/>
      <c r="R19" s="898"/>
      <c r="S19" s="898"/>
      <c r="T19" s="898"/>
      <c r="U19" s="898"/>
      <c r="V19" s="898"/>
      <c r="W19" s="898"/>
      <c r="X19" s="898"/>
      <c r="Y19" s="898"/>
      <c r="Z19" s="898"/>
      <c r="AA19" s="898"/>
      <c r="AB19" s="898"/>
      <c r="AC19" s="899"/>
      <c r="AD19" s="428">
        <v>1774</v>
      </c>
      <c r="AE19" s="1203"/>
      <c r="AF19" s="1204"/>
      <c r="AG19" s="1204"/>
      <c r="AH19" s="1246"/>
      <c r="AI19" s="431" t="s">
        <v>505</v>
      </c>
    </row>
    <row r="20" spans="1:35" ht="23.45" customHeight="1">
      <c r="A20" s="433">
        <v>14</v>
      </c>
      <c r="B20" s="1343" t="s">
        <v>518</v>
      </c>
      <c r="C20" s="1173"/>
      <c r="D20" s="1173"/>
      <c r="E20" s="1173"/>
      <c r="F20" s="1173"/>
      <c r="G20" s="1173"/>
      <c r="H20" s="1173"/>
      <c r="I20" s="1173"/>
      <c r="J20" s="1173"/>
      <c r="K20" s="1174"/>
      <c r="L20" s="434">
        <v>159</v>
      </c>
      <c r="M20" s="1081"/>
      <c r="N20" s="1082"/>
      <c r="O20" s="1082"/>
      <c r="P20" s="1083"/>
      <c r="Q20" s="1358" t="s">
        <v>519</v>
      </c>
      <c r="R20" s="1359"/>
      <c r="S20" s="1359"/>
      <c r="T20" s="1359"/>
      <c r="U20" s="1359"/>
      <c r="V20" s="1359"/>
      <c r="W20" s="1360"/>
      <c r="X20" s="435">
        <v>748</v>
      </c>
      <c r="Y20" s="1081"/>
      <c r="Z20" s="1082"/>
      <c r="AA20" s="1082"/>
      <c r="AB20" s="1082"/>
      <c r="AC20" s="1083"/>
      <c r="AD20" s="435">
        <v>749</v>
      </c>
      <c r="AE20" s="1361"/>
      <c r="AF20" s="1362"/>
      <c r="AG20" s="1362"/>
      <c r="AH20" s="1363"/>
      <c r="AI20" s="436" t="s">
        <v>505</v>
      </c>
    </row>
    <row r="21" spans="1:35">
      <c r="A21" s="891" t="s">
        <v>520</v>
      </c>
      <c r="B21" s="892"/>
      <c r="C21" s="892"/>
      <c r="D21" s="892"/>
      <c r="E21" s="892"/>
      <c r="F21" s="892"/>
      <c r="G21" s="892"/>
      <c r="H21" s="892"/>
      <c r="I21" s="892"/>
      <c r="J21" s="892"/>
      <c r="K21" s="892"/>
      <c r="L21" s="892"/>
      <c r="M21" s="892"/>
      <c r="N21" s="892"/>
      <c r="O21" s="892"/>
      <c r="P21" s="892"/>
      <c r="Q21" s="892"/>
      <c r="R21" s="892"/>
      <c r="S21" s="892"/>
      <c r="T21" s="892"/>
      <c r="U21" s="892"/>
      <c r="V21" s="892"/>
      <c r="W21" s="892"/>
      <c r="X21" s="892"/>
      <c r="Y21" s="892"/>
      <c r="Z21" s="892"/>
      <c r="AA21" s="892"/>
      <c r="AB21" s="892"/>
      <c r="AC21" s="892"/>
      <c r="AD21" s="892"/>
      <c r="AE21" s="892"/>
      <c r="AF21" s="892"/>
      <c r="AG21" s="892"/>
      <c r="AH21" s="892"/>
      <c r="AI21" s="893"/>
    </row>
    <row r="22" spans="1:35">
      <c r="A22" s="1321" t="s">
        <v>521</v>
      </c>
      <c r="B22" s="1322"/>
      <c r="C22" s="1322"/>
      <c r="D22" s="1322"/>
      <c r="E22" s="1322"/>
      <c r="F22" s="1322"/>
      <c r="G22" s="1322"/>
      <c r="H22" s="1322"/>
      <c r="I22" s="1322"/>
      <c r="J22" s="1322"/>
      <c r="K22" s="1322"/>
      <c r="L22" s="1322"/>
      <c r="M22" s="1322"/>
      <c r="N22" s="1322"/>
      <c r="O22" s="1322"/>
      <c r="P22" s="1322"/>
      <c r="Q22" s="1322"/>
      <c r="R22" s="1322"/>
      <c r="S22" s="1322"/>
      <c r="T22" s="1322"/>
      <c r="U22" s="1322"/>
      <c r="V22" s="1322"/>
      <c r="W22" s="1322"/>
      <c r="X22" s="1322"/>
      <c r="Y22" s="1322"/>
      <c r="Z22" s="1322"/>
      <c r="AA22" s="1322"/>
      <c r="AB22" s="1322"/>
      <c r="AC22" s="1322"/>
      <c r="AD22" s="1322"/>
      <c r="AE22" s="1322"/>
      <c r="AF22" s="1322"/>
      <c r="AG22" s="1322"/>
      <c r="AH22" s="1322"/>
      <c r="AI22" s="1323"/>
    </row>
    <row r="23" spans="1:35" ht="24" customHeight="1">
      <c r="A23" s="427">
        <v>15</v>
      </c>
      <c r="B23" s="1206" t="s">
        <v>522</v>
      </c>
      <c r="C23" s="907"/>
      <c r="D23" s="907"/>
      <c r="E23" s="907"/>
      <c r="F23" s="907"/>
      <c r="G23" s="907"/>
      <c r="H23" s="907"/>
      <c r="I23" s="907"/>
      <c r="J23" s="907"/>
      <c r="K23" s="908"/>
      <c r="L23" s="432">
        <v>166</v>
      </c>
      <c r="M23" s="909"/>
      <c r="N23" s="910"/>
      <c r="O23" s="910"/>
      <c r="P23" s="911"/>
      <c r="Q23" s="1355" t="s">
        <v>523</v>
      </c>
      <c r="R23" s="1356"/>
      <c r="S23" s="1356"/>
      <c r="T23" s="1356"/>
      <c r="U23" s="1356"/>
      <c r="V23" s="1356"/>
      <c r="W23" s="1357"/>
      <c r="X23" s="428">
        <v>907</v>
      </c>
      <c r="Y23" s="909"/>
      <c r="Z23" s="910"/>
      <c r="AA23" s="910"/>
      <c r="AB23" s="910"/>
      <c r="AC23" s="911"/>
      <c r="AD23" s="428">
        <v>764</v>
      </c>
      <c r="AE23" s="1352"/>
      <c r="AF23" s="1353"/>
      <c r="AG23" s="1353"/>
      <c r="AH23" s="1354"/>
      <c r="AI23" s="430" t="s">
        <v>524</v>
      </c>
    </row>
    <row r="24" spans="1:35">
      <c r="A24" s="427">
        <v>16</v>
      </c>
      <c r="B24" s="986" t="s">
        <v>525</v>
      </c>
      <c r="C24" s="898"/>
      <c r="D24" s="898"/>
      <c r="E24" s="898"/>
      <c r="F24" s="898"/>
      <c r="G24" s="898"/>
      <c r="H24" s="898"/>
      <c r="I24" s="898"/>
      <c r="J24" s="898"/>
      <c r="K24" s="898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98"/>
      <c r="X24" s="898"/>
      <c r="Y24" s="898"/>
      <c r="Z24" s="898"/>
      <c r="AA24" s="898"/>
      <c r="AB24" s="898"/>
      <c r="AC24" s="899"/>
      <c r="AD24" s="428">
        <v>169</v>
      </c>
      <c r="AE24" s="1203"/>
      <c r="AF24" s="1204"/>
      <c r="AG24" s="1204"/>
      <c r="AH24" s="1246"/>
      <c r="AI24" s="430" t="s">
        <v>524</v>
      </c>
    </row>
    <row r="25" spans="1:35">
      <c r="A25" s="427">
        <v>17</v>
      </c>
      <c r="B25" s="986" t="s">
        <v>526</v>
      </c>
      <c r="C25" s="898"/>
      <c r="D25" s="898"/>
      <c r="E25" s="898"/>
      <c r="F25" s="898"/>
      <c r="G25" s="898"/>
      <c r="H25" s="898"/>
      <c r="I25" s="898"/>
      <c r="J25" s="898"/>
      <c r="K25" s="898"/>
      <c r="L25" s="898"/>
      <c r="M25" s="898"/>
      <c r="N25" s="898"/>
      <c r="O25" s="898"/>
      <c r="P25" s="898"/>
      <c r="Q25" s="898"/>
      <c r="R25" s="898"/>
      <c r="S25" s="898"/>
      <c r="T25" s="898"/>
      <c r="U25" s="898"/>
      <c r="V25" s="898"/>
      <c r="W25" s="898"/>
      <c r="X25" s="898"/>
      <c r="Y25" s="898"/>
      <c r="Z25" s="898"/>
      <c r="AA25" s="898"/>
      <c r="AB25" s="898"/>
      <c r="AC25" s="899"/>
      <c r="AD25" s="428">
        <v>1833</v>
      </c>
      <c r="AE25" s="1203"/>
      <c r="AF25" s="1204"/>
      <c r="AG25" s="1204"/>
      <c r="AH25" s="1246"/>
      <c r="AI25" s="430" t="s">
        <v>524</v>
      </c>
    </row>
    <row r="26" spans="1:35">
      <c r="A26" s="427">
        <v>18</v>
      </c>
      <c r="B26" s="986" t="s">
        <v>527</v>
      </c>
      <c r="C26" s="898"/>
      <c r="D26" s="898"/>
      <c r="E26" s="898"/>
      <c r="F26" s="898"/>
      <c r="G26" s="898"/>
      <c r="H26" s="898"/>
      <c r="I26" s="898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8"/>
      <c r="V26" s="898"/>
      <c r="W26" s="898"/>
      <c r="X26" s="898"/>
      <c r="Y26" s="898"/>
      <c r="Z26" s="898"/>
      <c r="AA26" s="898"/>
      <c r="AB26" s="898"/>
      <c r="AC26" s="899"/>
      <c r="AD26" s="428">
        <v>158</v>
      </c>
      <c r="AE26" s="1203"/>
      <c r="AF26" s="1204"/>
      <c r="AG26" s="1204"/>
      <c r="AH26" s="1246"/>
      <c r="AI26" s="430" t="s">
        <v>528</v>
      </c>
    </row>
    <row r="27" spans="1:35">
      <c r="A27" s="427">
        <v>19</v>
      </c>
      <c r="B27" s="986" t="s">
        <v>529</v>
      </c>
      <c r="C27" s="898"/>
      <c r="D27" s="898"/>
      <c r="E27" s="898"/>
      <c r="F27" s="898"/>
      <c r="G27" s="898"/>
      <c r="H27" s="898"/>
      <c r="I27" s="898"/>
      <c r="J27" s="898"/>
      <c r="K27" s="898"/>
      <c r="L27" s="898"/>
      <c r="M27" s="898"/>
      <c r="N27" s="898"/>
      <c r="O27" s="898"/>
      <c r="P27" s="898"/>
      <c r="Q27" s="898"/>
      <c r="R27" s="898"/>
      <c r="S27" s="898"/>
      <c r="T27" s="898"/>
      <c r="U27" s="898"/>
      <c r="V27" s="898"/>
      <c r="W27" s="898"/>
      <c r="X27" s="898"/>
      <c r="Y27" s="898"/>
      <c r="Z27" s="898"/>
      <c r="AA27" s="898"/>
      <c r="AB27" s="898"/>
      <c r="AC27" s="899"/>
      <c r="AD27" s="428">
        <v>111</v>
      </c>
      <c r="AE27" s="1203"/>
      <c r="AF27" s="1204"/>
      <c r="AG27" s="1204"/>
      <c r="AH27" s="1246"/>
      <c r="AI27" s="430" t="s">
        <v>524</v>
      </c>
    </row>
    <row r="28" spans="1:35" ht="32.450000000000003" customHeight="1">
      <c r="A28" s="437">
        <v>20</v>
      </c>
      <c r="B28" s="986" t="s">
        <v>530</v>
      </c>
      <c r="C28" s="898"/>
      <c r="D28" s="898"/>
      <c r="E28" s="898"/>
      <c r="F28" s="898"/>
      <c r="G28" s="898"/>
      <c r="H28" s="898"/>
      <c r="I28" s="898"/>
      <c r="J28" s="898"/>
      <c r="K28" s="899"/>
      <c r="L28" s="438">
        <v>750</v>
      </c>
      <c r="M28" s="909"/>
      <c r="N28" s="910"/>
      <c r="O28" s="910"/>
      <c r="P28" s="911"/>
      <c r="Q28" s="1206" t="s">
        <v>531</v>
      </c>
      <c r="R28" s="907"/>
      <c r="S28" s="907"/>
      <c r="T28" s="907"/>
      <c r="U28" s="907"/>
      <c r="V28" s="907"/>
      <c r="W28" s="908"/>
      <c r="X28" s="439">
        <v>740</v>
      </c>
      <c r="Y28" s="909"/>
      <c r="Z28" s="910"/>
      <c r="AA28" s="910"/>
      <c r="AB28" s="910"/>
      <c r="AC28" s="911"/>
      <c r="AD28" s="439">
        <v>751</v>
      </c>
      <c r="AE28" s="1352"/>
      <c r="AF28" s="1353"/>
      <c r="AG28" s="1353"/>
      <c r="AH28" s="1354"/>
      <c r="AI28" s="440" t="s">
        <v>524</v>
      </c>
    </row>
    <row r="29" spans="1:35" ht="26.1" customHeight="1">
      <c r="A29" s="427">
        <v>21</v>
      </c>
      <c r="B29" s="1337" t="s">
        <v>5</v>
      </c>
      <c r="C29" s="907"/>
      <c r="D29" s="907"/>
      <c r="E29" s="907"/>
      <c r="F29" s="907"/>
      <c r="G29" s="907"/>
      <c r="H29" s="907"/>
      <c r="I29" s="907"/>
      <c r="J29" s="907"/>
      <c r="K29" s="908"/>
      <c r="L29" s="432">
        <v>822</v>
      </c>
      <c r="M29" s="909"/>
      <c r="N29" s="910"/>
      <c r="O29" s="910"/>
      <c r="P29" s="911"/>
      <c r="Q29" s="986" t="s">
        <v>532</v>
      </c>
      <c r="R29" s="898"/>
      <c r="S29" s="898"/>
      <c r="T29" s="898"/>
      <c r="U29" s="898"/>
      <c r="V29" s="898"/>
      <c r="W29" s="899"/>
      <c r="X29" s="428">
        <v>765</v>
      </c>
      <c r="Y29" s="909"/>
      <c r="Z29" s="910"/>
      <c r="AA29" s="910"/>
      <c r="AB29" s="910"/>
      <c r="AC29" s="911"/>
      <c r="AD29" s="428">
        <v>766</v>
      </c>
      <c r="AE29" s="1352"/>
      <c r="AF29" s="1353"/>
      <c r="AG29" s="1353"/>
      <c r="AH29" s="1354"/>
      <c r="AI29" s="430" t="s">
        <v>524</v>
      </c>
    </row>
    <row r="30" spans="1:35">
      <c r="A30" s="433">
        <v>22</v>
      </c>
      <c r="B30" s="1343" t="s">
        <v>533</v>
      </c>
      <c r="C30" s="1173"/>
      <c r="D30" s="1173"/>
      <c r="E30" s="1173"/>
      <c r="F30" s="1173"/>
      <c r="G30" s="1173"/>
      <c r="H30" s="1173"/>
      <c r="I30" s="1173"/>
      <c r="J30" s="1173"/>
      <c r="K30" s="1173"/>
      <c r="L30" s="1173"/>
      <c r="M30" s="1173"/>
      <c r="N30" s="1173"/>
      <c r="O30" s="1173"/>
      <c r="P30" s="1173"/>
      <c r="Q30" s="1173"/>
      <c r="R30" s="1173"/>
      <c r="S30" s="1173"/>
      <c r="T30" s="1173"/>
      <c r="U30" s="1173"/>
      <c r="V30" s="1173"/>
      <c r="W30" s="1173"/>
      <c r="X30" s="1173"/>
      <c r="Y30" s="1173"/>
      <c r="Z30" s="1173"/>
      <c r="AA30" s="1173"/>
      <c r="AB30" s="1173"/>
      <c r="AC30" s="1174"/>
      <c r="AD30" s="435">
        <v>170</v>
      </c>
      <c r="AE30" s="1307">
        <f>+AE11</f>
        <v>0</v>
      </c>
      <c r="AF30" s="1308"/>
      <c r="AG30" s="1307"/>
      <c r="AH30" s="1308"/>
      <c r="AI30" s="441" t="s">
        <v>528</v>
      </c>
    </row>
    <row r="31" spans="1:35">
      <c r="A31" s="891" t="s">
        <v>534</v>
      </c>
      <c r="B31" s="892"/>
      <c r="C31" s="892"/>
      <c r="D31" s="892"/>
      <c r="E31" s="892"/>
      <c r="F31" s="892"/>
      <c r="G31" s="892"/>
      <c r="H31" s="892"/>
      <c r="I31" s="892"/>
      <c r="J31" s="892"/>
      <c r="K31" s="892"/>
      <c r="L31" s="892"/>
      <c r="M31" s="892"/>
      <c r="N31" s="892"/>
      <c r="O31" s="892"/>
      <c r="P31" s="892"/>
      <c r="Q31" s="892"/>
      <c r="R31" s="892"/>
      <c r="S31" s="892"/>
      <c r="T31" s="892"/>
      <c r="U31" s="892"/>
      <c r="V31" s="892"/>
      <c r="W31" s="892"/>
      <c r="X31" s="892"/>
      <c r="Y31" s="892"/>
      <c r="Z31" s="892"/>
      <c r="AA31" s="892"/>
      <c r="AB31" s="892"/>
      <c r="AC31" s="892"/>
      <c r="AD31" s="892"/>
      <c r="AE31" s="892"/>
      <c r="AF31" s="892"/>
      <c r="AG31" s="892"/>
      <c r="AH31" s="892"/>
      <c r="AI31" s="893"/>
    </row>
    <row r="32" spans="1:35">
      <c r="A32" s="1344" t="s">
        <v>535</v>
      </c>
      <c r="B32" s="1345"/>
      <c r="C32" s="1345"/>
      <c r="D32" s="1345"/>
      <c r="E32" s="1345"/>
      <c r="F32" s="1345"/>
      <c r="G32" s="1345"/>
      <c r="H32" s="1345"/>
      <c r="I32" s="1345"/>
      <c r="J32" s="1345"/>
      <c r="K32" s="1345"/>
      <c r="L32" s="1345"/>
      <c r="M32" s="1345"/>
      <c r="N32" s="1345"/>
      <c r="O32" s="1345"/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6"/>
    </row>
    <row r="33" spans="1:35" ht="15.6" customHeight="1">
      <c r="A33" s="427">
        <v>23</v>
      </c>
      <c r="B33" s="986" t="s">
        <v>536</v>
      </c>
      <c r="C33" s="898"/>
      <c r="D33" s="898"/>
      <c r="E33" s="898"/>
      <c r="F33" s="898"/>
      <c r="G33" s="898"/>
      <c r="H33" s="898"/>
      <c r="I33" s="898"/>
      <c r="J33" s="898"/>
      <c r="K33" s="898"/>
      <c r="L33" s="898"/>
      <c r="M33" s="898"/>
      <c r="N33" s="898"/>
      <c r="O33" s="898"/>
      <c r="P33" s="898"/>
      <c r="Q33" s="898"/>
      <c r="R33" s="898"/>
      <c r="S33" s="898"/>
      <c r="T33" s="898"/>
      <c r="U33" s="898"/>
      <c r="V33" s="898"/>
      <c r="W33" s="898"/>
      <c r="X33" s="898"/>
      <c r="Y33" s="898"/>
      <c r="Z33" s="898"/>
      <c r="AA33" s="898"/>
      <c r="AB33" s="898"/>
      <c r="AC33" s="899"/>
      <c r="AD33" s="428">
        <v>157</v>
      </c>
      <c r="AE33" s="1307"/>
      <c r="AF33" s="1308"/>
      <c r="AG33" s="1307"/>
      <c r="AH33" s="1308"/>
      <c r="AI33" s="430" t="s">
        <v>505</v>
      </c>
    </row>
    <row r="34" spans="1:35" ht="15.6" customHeight="1">
      <c r="A34" s="427">
        <v>24</v>
      </c>
      <c r="B34" s="986" t="s">
        <v>537</v>
      </c>
      <c r="C34" s="898"/>
      <c r="D34" s="898"/>
      <c r="E34" s="898"/>
      <c r="F34" s="898"/>
      <c r="G34" s="898"/>
      <c r="H34" s="898"/>
      <c r="I34" s="898"/>
      <c r="J34" s="898"/>
      <c r="K34" s="898"/>
      <c r="L34" s="898"/>
      <c r="M34" s="898"/>
      <c r="N34" s="898"/>
      <c r="O34" s="898"/>
      <c r="P34" s="898"/>
      <c r="Q34" s="898"/>
      <c r="R34" s="898"/>
      <c r="S34" s="898"/>
      <c r="T34" s="898"/>
      <c r="U34" s="898"/>
      <c r="V34" s="898"/>
      <c r="W34" s="898"/>
      <c r="X34" s="898"/>
      <c r="Y34" s="898"/>
      <c r="Z34" s="898"/>
      <c r="AA34" s="898"/>
      <c r="AB34" s="898"/>
      <c r="AC34" s="899"/>
      <c r="AD34" s="428">
        <v>1017</v>
      </c>
      <c r="AE34" s="900"/>
      <c r="AF34" s="901"/>
      <c r="AG34" s="901"/>
      <c r="AH34" s="902"/>
      <c r="AI34" s="430" t="s">
        <v>505</v>
      </c>
    </row>
    <row r="35" spans="1:35" ht="15.6" customHeight="1">
      <c r="A35" s="427">
        <v>25</v>
      </c>
      <c r="B35" s="986" t="s">
        <v>538</v>
      </c>
      <c r="C35" s="898"/>
      <c r="D35" s="898"/>
      <c r="E35" s="898"/>
      <c r="F35" s="898"/>
      <c r="G35" s="898"/>
      <c r="H35" s="898"/>
      <c r="I35" s="898"/>
      <c r="J35" s="898"/>
      <c r="K35" s="898"/>
      <c r="L35" s="898"/>
      <c r="M35" s="898"/>
      <c r="N35" s="898"/>
      <c r="O35" s="898"/>
      <c r="P35" s="898"/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  <c r="AC35" s="899"/>
      <c r="AD35" s="428">
        <v>1033</v>
      </c>
      <c r="AE35" s="900"/>
      <c r="AF35" s="901"/>
      <c r="AG35" s="901"/>
      <c r="AH35" s="902"/>
      <c r="AI35" s="430" t="s">
        <v>505</v>
      </c>
    </row>
    <row r="36" spans="1:35" ht="15.6" customHeight="1">
      <c r="A36" s="427">
        <v>26</v>
      </c>
      <c r="B36" s="986" t="s">
        <v>539</v>
      </c>
      <c r="C36" s="898"/>
      <c r="D36" s="898"/>
      <c r="E36" s="898"/>
      <c r="F36" s="898"/>
      <c r="G36" s="898"/>
      <c r="H36" s="898"/>
      <c r="I36" s="898"/>
      <c r="J36" s="898"/>
      <c r="K36" s="898"/>
      <c r="L36" s="898"/>
      <c r="M36" s="898"/>
      <c r="N36" s="898"/>
      <c r="O36" s="898"/>
      <c r="P36" s="898"/>
      <c r="Q36" s="898"/>
      <c r="R36" s="898"/>
      <c r="S36" s="898"/>
      <c r="T36" s="898"/>
      <c r="U36" s="898"/>
      <c r="V36" s="898"/>
      <c r="W36" s="898"/>
      <c r="X36" s="898"/>
      <c r="Y36" s="898"/>
      <c r="Z36" s="898"/>
      <c r="AA36" s="898"/>
      <c r="AB36" s="898"/>
      <c r="AC36" s="899"/>
      <c r="AD36" s="428">
        <v>201</v>
      </c>
      <c r="AE36" s="900"/>
      <c r="AF36" s="901"/>
      <c r="AG36" s="901"/>
      <c r="AH36" s="902"/>
      <c r="AI36" s="430" t="s">
        <v>505</v>
      </c>
    </row>
    <row r="37" spans="1:35" ht="15.6" customHeight="1">
      <c r="A37" s="427">
        <v>27</v>
      </c>
      <c r="B37" s="986" t="s">
        <v>540</v>
      </c>
      <c r="C37" s="898"/>
      <c r="D37" s="898"/>
      <c r="E37" s="898"/>
      <c r="F37" s="898"/>
      <c r="G37" s="898"/>
      <c r="H37" s="898"/>
      <c r="I37" s="898"/>
      <c r="J37" s="898"/>
      <c r="K37" s="898"/>
      <c r="L37" s="898"/>
      <c r="M37" s="898"/>
      <c r="N37" s="898"/>
      <c r="O37" s="898"/>
      <c r="P37" s="898"/>
      <c r="Q37" s="898"/>
      <c r="R37" s="898"/>
      <c r="S37" s="898"/>
      <c r="T37" s="898"/>
      <c r="U37" s="898"/>
      <c r="V37" s="898"/>
      <c r="W37" s="898"/>
      <c r="X37" s="898"/>
      <c r="Y37" s="898"/>
      <c r="Z37" s="898"/>
      <c r="AA37" s="898"/>
      <c r="AB37" s="898"/>
      <c r="AC37" s="899"/>
      <c r="AD37" s="428">
        <v>1035</v>
      </c>
      <c r="AE37" s="900"/>
      <c r="AF37" s="901"/>
      <c r="AG37" s="901"/>
      <c r="AH37" s="902"/>
      <c r="AI37" s="430" t="s">
        <v>505</v>
      </c>
    </row>
    <row r="38" spans="1:35" ht="15.6" customHeight="1">
      <c r="A38" s="427">
        <v>28</v>
      </c>
      <c r="B38" s="986" t="s">
        <v>541</v>
      </c>
      <c r="C38" s="898"/>
      <c r="D38" s="898"/>
      <c r="E38" s="898"/>
      <c r="F38" s="898"/>
      <c r="G38" s="898"/>
      <c r="H38" s="898"/>
      <c r="I38" s="898"/>
      <c r="J38" s="898"/>
      <c r="K38" s="898"/>
      <c r="L38" s="898"/>
      <c r="M38" s="898"/>
      <c r="N38" s="898"/>
      <c r="O38" s="898"/>
      <c r="P38" s="898"/>
      <c r="Q38" s="898"/>
      <c r="R38" s="898"/>
      <c r="S38" s="898"/>
      <c r="T38" s="898"/>
      <c r="U38" s="898"/>
      <c r="V38" s="898"/>
      <c r="W38" s="898"/>
      <c r="X38" s="898"/>
      <c r="Y38" s="898"/>
      <c r="Z38" s="898"/>
      <c r="AA38" s="898"/>
      <c r="AB38" s="898"/>
      <c r="AC38" s="899"/>
      <c r="AD38" s="428">
        <v>910</v>
      </c>
      <c r="AE38" s="900"/>
      <c r="AF38" s="901"/>
      <c r="AG38" s="901"/>
      <c r="AH38" s="902"/>
      <c r="AI38" s="430" t="s">
        <v>505</v>
      </c>
    </row>
    <row r="39" spans="1:35" ht="15.6" customHeight="1">
      <c r="A39" s="427">
        <v>29</v>
      </c>
      <c r="B39" s="986" t="s">
        <v>542</v>
      </c>
      <c r="C39" s="898"/>
      <c r="D39" s="898"/>
      <c r="E39" s="898"/>
      <c r="F39" s="898"/>
      <c r="G39" s="898"/>
      <c r="H39" s="898"/>
      <c r="I39" s="898"/>
      <c r="J39" s="898"/>
      <c r="K39" s="898"/>
      <c r="L39" s="898"/>
      <c r="M39" s="898"/>
      <c r="N39" s="898"/>
      <c r="O39" s="898"/>
      <c r="P39" s="898"/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8"/>
      <c r="AC39" s="899"/>
      <c r="AD39" s="428">
        <v>1036</v>
      </c>
      <c r="AE39" s="900"/>
      <c r="AF39" s="901"/>
      <c r="AG39" s="901"/>
      <c r="AH39" s="902"/>
      <c r="AI39" s="430" t="s">
        <v>524</v>
      </c>
    </row>
    <row r="40" spans="1:35" ht="15.6" customHeight="1">
      <c r="A40" s="427">
        <v>30</v>
      </c>
      <c r="B40" s="986" t="s">
        <v>543</v>
      </c>
      <c r="C40" s="898"/>
      <c r="D40" s="898"/>
      <c r="E40" s="898"/>
      <c r="F40" s="898"/>
      <c r="G40" s="898"/>
      <c r="H40" s="898"/>
      <c r="I40" s="898"/>
      <c r="J40" s="898"/>
      <c r="K40" s="898"/>
      <c r="L40" s="898"/>
      <c r="M40" s="898"/>
      <c r="N40" s="898"/>
      <c r="O40" s="898"/>
      <c r="P40" s="898"/>
      <c r="Q40" s="898"/>
      <c r="R40" s="898"/>
      <c r="S40" s="898"/>
      <c r="T40" s="898"/>
      <c r="U40" s="898"/>
      <c r="V40" s="898"/>
      <c r="W40" s="898"/>
      <c r="X40" s="898"/>
      <c r="Y40" s="898"/>
      <c r="Z40" s="898"/>
      <c r="AA40" s="898"/>
      <c r="AB40" s="898"/>
      <c r="AC40" s="899"/>
      <c r="AD40" s="428">
        <v>1101</v>
      </c>
      <c r="AE40" s="900"/>
      <c r="AF40" s="901"/>
      <c r="AG40" s="901"/>
      <c r="AH40" s="902"/>
      <c r="AI40" s="430" t="s">
        <v>524</v>
      </c>
    </row>
    <row r="41" spans="1:35" ht="15.6" customHeight="1">
      <c r="A41" s="427">
        <v>31</v>
      </c>
      <c r="B41" s="986" t="s">
        <v>544</v>
      </c>
      <c r="C41" s="898"/>
      <c r="D41" s="898"/>
      <c r="E41" s="898"/>
      <c r="F41" s="898"/>
      <c r="G41" s="898"/>
      <c r="H41" s="898"/>
      <c r="I41" s="898"/>
      <c r="J41" s="898"/>
      <c r="K41" s="898"/>
      <c r="L41" s="898"/>
      <c r="M41" s="898"/>
      <c r="N41" s="898"/>
      <c r="O41" s="898"/>
      <c r="P41" s="898"/>
      <c r="Q41" s="898"/>
      <c r="R41" s="898"/>
      <c r="S41" s="898"/>
      <c r="T41" s="898"/>
      <c r="U41" s="898"/>
      <c r="V41" s="898"/>
      <c r="W41" s="898"/>
      <c r="X41" s="898"/>
      <c r="Y41" s="898"/>
      <c r="Z41" s="898"/>
      <c r="AA41" s="898"/>
      <c r="AB41" s="898"/>
      <c r="AC41" s="899"/>
      <c r="AD41" s="428">
        <v>135</v>
      </c>
      <c r="AE41" s="900"/>
      <c r="AF41" s="901"/>
      <c r="AG41" s="901"/>
      <c r="AH41" s="902"/>
      <c r="AI41" s="430" t="s">
        <v>524</v>
      </c>
    </row>
    <row r="42" spans="1:35" ht="15.6" customHeight="1">
      <c r="A42" s="427">
        <v>32</v>
      </c>
      <c r="B42" s="986" t="s">
        <v>545</v>
      </c>
      <c r="C42" s="898"/>
      <c r="D42" s="898"/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898"/>
      <c r="AB42" s="898"/>
      <c r="AC42" s="899"/>
      <c r="AD42" s="428">
        <v>136</v>
      </c>
      <c r="AE42" s="900"/>
      <c r="AF42" s="901"/>
      <c r="AG42" s="901"/>
      <c r="AH42" s="902"/>
      <c r="AI42" s="430" t="s">
        <v>524</v>
      </c>
    </row>
    <row r="43" spans="1:35" ht="15.6" customHeight="1">
      <c r="A43" s="427">
        <v>33</v>
      </c>
      <c r="B43" s="986" t="s">
        <v>546</v>
      </c>
      <c r="C43" s="898"/>
      <c r="D43" s="898"/>
      <c r="E43" s="898"/>
      <c r="F43" s="898"/>
      <c r="G43" s="898"/>
      <c r="H43" s="898"/>
      <c r="I43" s="898"/>
      <c r="J43" s="898"/>
      <c r="K43" s="898"/>
      <c r="L43" s="898"/>
      <c r="M43" s="898"/>
      <c r="N43" s="898"/>
      <c r="O43" s="898"/>
      <c r="P43" s="898"/>
      <c r="Q43" s="898"/>
      <c r="R43" s="898"/>
      <c r="S43" s="898"/>
      <c r="T43" s="898"/>
      <c r="U43" s="898"/>
      <c r="V43" s="898"/>
      <c r="W43" s="898"/>
      <c r="X43" s="898"/>
      <c r="Y43" s="898"/>
      <c r="Z43" s="898"/>
      <c r="AA43" s="898"/>
      <c r="AB43" s="898"/>
      <c r="AC43" s="899"/>
      <c r="AD43" s="428">
        <v>176</v>
      </c>
      <c r="AE43" s="900"/>
      <c r="AF43" s="901"/>
      <c r="AG43" s="901"/>
      <c r="AH43" s="902"/>
      <c r="AI43" s="430" t="s">
        <v>524</v>
      </c>
    </row>
    <row r="44" spans="1:35" ht="15.6" customHeight="1">
      <c r="A44" s="427">
        <v>34</v>
      </c>
      <c r="B44" s="986" t="s">
        <v>547</v>
      </c>
      <c r="C44" s="898"/>
      <c r="D44" s="898"/>
      <c r="E44" s="898"/>
      <c r="F44" s="898"/>
      <c r="G44" s="898"/>
      <c r="H44" s="898"/>
      <c r="I44" s="898"/>
      <c r="J44" s="898"/>
      <c r="K44" s="898"/>
      <c r="L44" s="898"/>
      <c r="M44" s="898"/>
      <c r="N44" s="898"/>
      <c r="O44" s="898"/>
      <c r="P44" s="898"/>
      <c r="Q44" s="898"/>
      <c r="R44" s="898"/>
      <c r="S44" s="898"/>
      <c r="T44" s="898"/>
      <c r="U44" s="898"/>
      <c r="V44" s="898"/>
      <c r="W44" s="898"/>
      <c r="X44" s="898"/>
      <c r="Y44" s="898"/>
      <c r="Z44" s="898"/>
      <c r="AA44" s="898"/>
      <c r="AB44" s="898"/>
      <c r="AC44" s="899"/>
      <c r="AD44" s="428">
        <v>752</v>
      </c>
      <c r="AE44" s="900"/>
      <c r="AF44" s="901"/>
      <c r="AG44" s="901"/>
      <c r="AH44" s="902"/>
      <c r="AI44" s="430" t="s">
        <v>524</v>
      </c>
    </row>
    <row r="45" spans="1:35" ht="15.6" customHeight="1">
      <c r="A45" s="427">
        <v>35</v>
      </c>
      <c r="B45" s="986" t="s">
        <v>548</v>
      </c>
      <c r="C45" s="898"/>
      <c r="D45" s="898"/>
      <c r="E45" s="898"/>
      <c r="F45" s="898"/>
      <c r="G45" s="898"/>
      <c r="H45" s="898"/>
      <c r="I45" s="898"/>
      <c r="J45" s="898"/>
      <c r="K45" s="898"/>
      <c r="L45" s="898"/>
      <c r="M45" s="898"/>
      <c r="N45" s="898"/>
      <c r="O45" s="898"/>
      <c r="P45" s="898"/>
      <c r="Q45" s="898"/>
      <c r="R45" s="898"/>
      <c r="S45" s="898"/>
      <c r="T45" s="898"/>
      <c r="U45" s="898"/>
      <c r="V45" s="898"/>
      <c r="W45" s="898"/>
      <c r="X45" s="898"/>
      <c r="Y45" s="898"/>
      <c r="Z45" s="898"/>
      <c r="AA45" s="898"/>
      <c r="AB45" s="898"/>
      <c r="AC45" s="899"/>
      <c r="AD45" s="428">
        <v>608</v>
      </c>
      <c r="AE45" s="1307">
        <f>+Y11</f>
        <v>0</v>
      </c>
      <c r="AF45" s="1308"/>
      <c r="AG45" s="1307"/>
      <c r="AH45" s="1308"/>
      <c r="AI45" s="430" t="s">
        <v>524</v>
      </c>
    </row>
    <row r="46" spans="1:35" ht="15.6" customHeight="1">
      <c r="A46" s="427">
        <v>36</v>
      </c>
      <c r="B46" s="986" t="s">
        <v>549</v>
      </c>
      <c r="C46" s="898"/>
      <c r="D46" s="898"/>
      <c r="E46" s="898"/>
      <c r="F46" s="898"/>
      <c r="G46" s="898"/>
      <c r="H46" s="898"/>
      <c r="I46" s="898"/>
      <c r="J46" s="898"/>
      <c r="K46" s="898"/>
      <c r="L46" s="898"/>
      <c r="M46" s="898"/>
      <c r="N46" s="898"/>
      <c r="O46" s="898"/>
      <c r="P46" s="898"/>
      <c r="Q46" s="898"/>
      <c r="R46" s="898"/>
      <c r="S46" s="898"/>
      <c r="T46" s="898"/>
      <c r="U46" s="898"/>
      <c r="V46" s="898"/>
      <c r="W46" s="898"/>
      <c r="X46" s="898"/>
      <c r="Y46" s="898"/>
      <c r="Z46" s="898"/>
      <c r="AA46" s="898"/>
      <c r="AB46" s="898"/>
      <c r="AC46" s="899"/>
      <c r="AD46" s="428">
        <v>1636</v>
      </c>
      <c r="AE46" s="1307"/>
      <c r="AF46" s="1308"/>
      <c r="AG46" s="1307"/>
      <c r="AH46" s="1308"/>
      <c r="AI46" s="430" t="s">
        <v>524</v>
      </c>
    </row>
    <row r="47" spans="1:35" ht="15.6" customHeight="1">
      <c r="A47" s="442">
        <v>37</v>
      </c>
      <c r="B47" s="1347" t="s">
        <v>550</v>
      </c>
      <c r="C47" s="1348"/>
      <c r="D47" s="1348"/>
      <c r="E47" s="1348"/>
      <c r="F47" s="1348"/>
      <c r="G47" s="1348"/>
      <c r="H47" s="1348"/>
      <c r="I47" s="1348"/>
      <c r="J47" s="1348"/>
      <c r="K47" s="1348"/>
      <c r="L47" s="1348"/>
      <c r="M47" s="1348"/>
      <c r="N47" s="1348"/>
      <c r="O47" s="1348"/>
      <c r="P47" s="1348"/>
      <c r="Q47" s="1348"/>
      <c r="R47" s="1348"/>
      <c r="S47" s="1348"/>
      <c r="T47" s="1348"/>
      <c r="U47" s="1348"/>
      <c r="V47" s="1348"/>
      <c r="W47" s="1348"/>
      <c r="X47" s="1348"/>
      <c r="Y47" s="1348"/>
      <c r="Z47" s="1348"/>
      <c r="AA47" s="1348"/>
      <c r="AB47" s="1348"/>
      <c r="AC47" s="1349"/>
      <c r="AD47" s="443">
        <v>1637</v>
      </c>
      <c r="AE47" s="1350"/>
      <c r="AF47" s="1351"/>
      <c r="AG47" s="1307"/>
      <c r="AH47" s="1308"/>
      <c r="AI47" s="430" t="s">
        <v>524</v>
      </c>
    </row>
    <row r="48" spans="1:35" ht="15.6" customHeight="1">
      <c r="A48" s="427">
        <v>38</v>
      </c>
      <c r="B48" s="986" t="s">
        <v>551</v>
      </c>
      <c r="C48" s="898"/>
      <c r="D48" s="898"/>
      <c r="E48" s="898"/>
      <c r="F48" s="898"/>
      <c r="G48" s="898"/>
      <c r="H48" s="898"/>
      <c r="I48" s="898"/>
      <c r="J48" s="898"/>
      <c r="K48" s="898"/>
      <c r="L48" s="898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9"/>
      <c r="AD48" s="428">
        <v>1638</v>
      </c>
      <c r="AE48" s="1307"/>
      <c r="AF48" s="1308"/>
      <c r="AG48" s="1307"/>
      <c r="AH48" s="1308"/>
      <c r="AI48" s="430" t="s">
        <v>524</v>
      </c>
    </row>
    <row r="49" spans="1:35" ht="15.6" customHeight="1">
      <c r="A49" s="427">
        <v>39</v>
      </c>
      <c r="B49" s="986" t="s">
        <v>552</v>
      </c>
      <c r="C49" s="898"/>
      <c r="D49" s="898"/>
      <c r="E49" s="898"/>
      <c r="F49" s="898"/>
      <c r="G49" s="898"/>
      <c r="H49" s="898"/>
      <c r="I49" s="898"/>
      <c r="J49" s="898"/>
      <c r="K49" s="898"/>
      <c r="L49" s="898"/>
      <c r="M49" s="898"/>
      <c r="N49" s="898"/>
      <c r="O49" s="898"/>
      <c r="P49" s="898"/>
      <c r="Q49" s="898"/>
      <c r="R49" s="898"/>
      <c r="S49" s="898"/>
      <c r="T49" s="898"/>
      <c r="U49" s="898"/>
      <c r="V49" s="898"/>
      <c r="W49" s="898"/>
      <c r="X49" s="898"/>
      <c r="Y49" s="898"/>
      <c r="Z49" s="898"/>
      <c r="AA49" s="898"/>
      <c r="AB49" s="898"/>
      <c r="AC49" s="899"/>
      <c r="AD49" s="428">
        <v>895</v>
      </c>
      <c r="AE49" s="1307"/>
      <c r="AF49" s="1308"/>
      <c r="AG49" s="1307"/>
      <c r="AH49" s="1308"/>
      <c r="AI49" s="430" t="s">
        <v>524</v>
      </c>
    </row>
    <row r="50" spans="1:35" ht="15.6" customHeight="1">
      <c r="A50" s="427">
        <v>40</v>
      </c>
      <c r="B50" s="986" t="s">
        <v>553</v>
      </c>
      <c r="C50" s="898"/>
      <c r="D50" s="898"/>
      <c r="E50" s="898"/>
      <c r="F50" s="898"/>
      <c r="G50" s="898"/>
      <c r="H50" s="898"/>
      <c r="I50" s="898"/>
      <c r="J50" s="898"/>
      <c r="K50" s="898"/>
      <c r="L50" s="898"/>
      <c r="M50" s="898"/>
      <c r="N50" s="898"/>
      <c r="O50" s="898"/>
      <c r="P50" s="898"/>
      <c r="Q50" s="898"/>
      <c r="R50" s="898"/>
      <c r="S50" s="898"/>
      <c r="T50" s="898"/>
      <c r="U50" s="898"/>
      <c r="V50" s="898"/>
      <c r="W50" s="898"/>
      <c r="X50" s="898"/>
      <c r="Y50" s="898"/>
      <c r="Z50" s="898"/>
      <c r="AA50" s="898"/>
      <c r="AB50" s="898"/>
      <c r="AC50" s="899"/>
      <c r="AD50" s="428">
        <v>867</v>
      </c>
      <c r="AE50" s="1307"/>
      <c r="AF50" s="1308"/>
      <c r="AG50" s="1307"/>
      <c r="AH50" s="1308"/>
      <c r="AI50" s="430" t="s">
        <v>524</v>
      </c>
    </row>
    <row r="51" spans="1:35" ht="15.6" customHeight="1">
      <c r="A51" s="427">
        <v>41</v>
      </c>
      <c r="B51" s="986" t="s">
        <v>554</v>
      </c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898"/>
      <c r="T51" s="898"/>
      <c r="U51" s="898"/>
      <c r="V51" s="898"/>
      <c r="W51" s="898"/>
      <c r="X51" s="898"/>
      <c r="Y51" s="898"/>
      <c r="Z51" s="898"/>
      <c r="AA51" s="898"/>
      <c r="AB51" s="898"/>
      <c r="AC51" s="899"/>
      <c r="AD51" s="428">
        <v>609</v>
      </c>
      <c r="AE51" s="1307"/>
      <c r="AF51" s="1308"/>
      <c r="AG51" s="1307"/>
      <c r="AH51" s="1308"/>
      <c r="AI51" s="430" t="s">
        <v>524</v>
      </c>
    </row>
    <row r="52" spans="1:35" ht="15.6" customHeight="1">
      <c r="A52" s="427">
        <v>42</v>
      </c>
      <c r="B52" s="986" t="s">
        <v>555</v>
      </c>
      <c r="C52" s="898"/>
      <c r="D52" s="898"/>
      <c r="E52" s="898"/>
      <c r="F52" s="898"/>
      <c r="G52" s="898"/>
      <c r="H52" s="898"/>
      <c r="I52" s="898"/>
      <c r="J52" s="898"/>
      <c r="K52" s="898"/>
      <c r="L52" s="898"/>
      <c r="M52" s="898"/>
      <c r="N52" s="898"/>
      <c r="O52" s="898"/>
      <c r="P52" s="898"/>
      <c r="Q52" s="898"/>
      <c r="R52" s="898"/>
      <c r="S52" s="898"/>
      <c r="T52" s="898"/>
      <c r="U52" s="898"/>
      <c r="V52" s="898"/>
      <c r="W52" s="898"/>
      <c r="X52" s="898"/>
      <c r="Y52" s="898"/>
      <c r="Z52" s="898"/>
      <c r="AA52" s="898"/>
      <c r="AB52" s="898"/>
      <c r="AC52" s="899"/>
      <c r="AD52" s="428">
        <v>1639</v>
      </c>
      <c r="AE52" s="1307"/>
      <c r="AF52" s="1308"/>
      <c r="AG52" s="1307"/>
      <c r="AH52" s="1308"/>
      <c r="AI52" s="430" t="s">
        <v>524</v>
      </c>
    </row>
    <row r="53" spans="1:35" ht="15.6" customHeight="1">
      <c r="A53" s="427">
        <v>43</v>
      </c>
      <c r="B53" s="986" t="s">
        <v>556</v>
      </c>
      <c r="C53" s="898"/>
      <c r="D53" s="898"/>
      <c r="E53" s="898"/>
      <c r="F53" s="898"/>
      <c r="G53" s="898"/>
      <c r="H53" s="898"/>
      <c r="I53" s="898"/>
      <c r="J53" s="898"/>
      <c r="K53" s="898"/>
      <c r="L53" s="898"/>
      <c r="M53" s="898"/>
      <c r="N53" s="898"/>
      <c r="O53" s="898"/>
      <c r="P53" s="898"/>
      <c r="Q53" s="898"/>
      <c r="R53" s="898"/>
      <c r="S53" s="898"/>
      <c r="T53" s="898"/>
      <c r="U53" s="898"/>
      <c r="V53" s="898"/>
      <c r="W53" s="898"/>
      <c r="X53" s="898"/>
      <c r="Y53" s="898"/>
      <c r="Z53" s="898"/>
      <c r="AA53" s="898"/>
      <c r="AB53" s="898"/>
      <c r="AC53" s="899"/>
      <c r="AD53" s="428">
        <v>1018</v>
      </c>
      <c r="AE53" s="1307"/>
      <c r="AF53" s="1308"/>
      <c r="AG53" s="1307"/>
      <c r="AH53" s="1308"/>
      <c r="AI53" s="430" t="s">
        <v>524</v>
      </c>
    </row>
    <row r="54" spans="1:35" ht="15.6" customHeight="1">
      <c r="A54" s="427">
        <v>44</v>
      </c>
      <c r="B54" s="986" t="s">
        <v>557</v>
      </c>
      <c r="C54" s="898"/>
      <c r="D54" s="898"/>
      <c r="E54" s="898"/>
      <c r="F54" s="898"/>
      <c r="G54" s="898"/>
      <c r="H54" s="898"/>
      <c r="I54" s="898"/>
      <c r="J54" s="898"/>
      <c r="K54" s="898"/>
      <c r="L54" s="898"/>
      <c r="M54" s="898"/>
      <c r="N54" s="898"/>
      <c r="O54" s="898"/>
      <c r="P54" s="898"/>
      <c r="Q54" s="898"/>
      <c r="R54" s="898"/>
      <c r="S54" s="898"/>
      <c r="T54" s="898"/>
      <c r="U54" s="898"/>
      <c r="V54" s="898"/>
      <c r="W54" s="898"/>
      <c r="X54" s="898"/>
      <c r="Y54" s="898"/>
      <c r="Z54" s="898"/>
      <c r="AA54" s="898"/>
      <c r="AB54" s="898"/>
      <c r="AC54" s="899"/>
      <c r="AD54" s="428">
        <v>162</v>
      </c>
      <c r="AE54" s="1307"/>
      <c r="AF54" s="1308"/>
      <c r="AG54" s="1307"/>
      <c r="AH54" s="1308"/>
      <c r="AI54" s="430" t="s">
        <v>524</v>
      </c>
    </row>
    <row r="55" spans="1:35" ht="15.6" customHeight="1">
      <c r="A55" s="427">
        <v>45</v>
      </c>
      <c r="B55" s="986" t="s">
        <v>558</v>
      </c>
      <c r="C55" s="898"/>
      <c r="D55" s="898"/>
      <c r="E55" s="898"/>
      <c r="F55" s="898"/>
      <c r="G55" s="898"/>
      <c r="H55" s="898"/>
      <c r="I55" s="898"/>
      <c r="J55" s="898"/>
      <c r="K55" s="898"/>
      <c r="L55" s="898"/>
      <c r="M55" s="898"/>
      <c r="N55" s="898"/>
      <c r="O55" s="898"/>
      <c r="P55" s="898"/>
      <c r="Q55" s="898"/>
      <c r="R55" s="898"/>
      <c r="S55" s="898"/>
      <c r="T55" s="898"/>
      <c r="U55" s="898"/>
      <c r="V55" s="898"/>
      <c r="W55" s="898"/>
      <c r="X55" s="898"/>
      <c r="Y55" s="898"/>
      <c r="Z55" s="898"/>
      <c r="AA55" s="898"/>
      <c r="AB55" s="898"/>
      <c r="AC55" s="899"/>
      <c r="AD55" s="428">
        <v>174</v>
      </c>
      <c r="AE55" s="1307"/>
      <c r="AF55" s="1308"/>
      <c r="AG55" s="1307"/>
      <c r="AH55" s="1308"/>
      <c r="AI55" s="430" t="s">
        <v>524</v>
      </c>
    </row>
    <row r="56" spans="1:35" ht="15.6" customHeight="1">
      <c r="A56" s="427">
        <v>46</v>
      </c>
      <c r="B56" s="986" t="s">
        <v>559</v>
      </c>
      <c r="C56" s="898"/>
      <c r="D56" s="898"/>
      <c r="E56" s="898"/>
      <c r="F56" s="898"/>
      <c r="G56" s="898"/>
      <c r="H56" s="898"/>
      <c r="I56" s="898"/>
      <c r="J56" s="898"/>
      <c r="K56" s="898"/>
      <c r="L56" s="898"/>
      <c r="M56" s="898"/>
      <c r="N56" s="898"/>
      <c r="O56" s="898"/>
      <c r="P56" s="898"/>
      <c r="Q56" s="898"/>
      <c r="R56" s="898"/>
      <c r="S56" s="898"/>
      <c r="T56" s="898"/>
      <c r="U56" s="898"/>
      <c r="V56" s="898"/>
      <c r="W56" s="898"/>
      <c r="X56" s="898"/>
      <c r="Y56" s="898"/>
      <c r="Z56" s="898"/>
      <c r="AA56" s="898"/>
      <c r="AB56" s="898"/>
      <c r="AC56" s="899"/>
      <c r="AD56" s="428">
        <v>610</v>
      </c>
      <c r="AE56" s="1307">
        <f>+AB11</f>
        <v>0</v>
      </c>
      <c r="AF56" s="1308"/>
      <c r="AG56" s="1307"/>
      <c r="AH56" s="1308"/>
      <c r="AI56" s="430" t="s">
        <v>524</v>
      </c>
    </row>
    <row r="57" spans="1:35" ht="15.6" customHeight="1">
      <c r="A57" s="427">
        <v>47</v>
      </c>
      <c r="B57" s="986" t="s">
        <v>560</v>
      </c>
      <c r="C57" s="898"/>
      <c r="D57" s="898"/>
      <c r="E57" s="898"/>
      <c r="F57" s="898"/>
      <c r="G57" s="898"/>
      <c r="H57" s="898"/>
      <c r="I57" s="898"/>
      <c r="J57" s="898"/>
      <c r="K57" s="898"/>
      <c r="L57" s="898"/>
      <c r="M57" s="898"/>
      <c r="N57" s="898"/>
      <c r="O57" s="898"/>
      <c r="P57" s="898"/>
      <c r="Q57" s="898"/>
      <c r="R57" s="898"/>
      <c r="S57" s="898"/>
      <c r="T57" s="898"/>
      <c r="U57" s="898"/>
      <c r="V57" s="898"/>
      <c r="W57" s="898"/>
      <c r="X57" s="898"/>
      <c r="Y57" s="898"/>
      <c r="Z57" s="898"/>
      <c r="AA57" s="898"/>
      <c r="AB57" s="898"/>
      <c r="AC57" s="899"/>
      <c r="AD57" s="428">
        <v>746</v>
      </c>
      <c r="AE57" s="900"/>
      <c r="AF57" s="901"/>
      <c r="AG57" s="901"/>
      <c r="AH57" s="902"/>
      <c r="AI57" s="430" t="s">
        <v>524</v>
      </c>
    </row>
    <row r="58" spans="1:35" ht="15.6" customHeight="1">
      <c r="A58" s="427">
        <v>48</v>
      </c>
      <c r="B58" s="986" t="s">
        <v>561</v>
      </c>
      <c r="C58" s="898"/>
      <c r="D58" s="898"/>
      <c r="E58" s="898"/>
      <c r="F58" s="898"/>
      <c r="G58" s="898"/>
      <c r="H58" s="898"/>
      <c r="I58" s="898"/>
      <c r="J58" s="898"/>
      <c r="K58" s="898"/>
      <c r="L58" s="898"/>
      <c r="M58" s="898"/>
      <c r="N58" s="898"/>
      <c r="O58" s="898"/>
      <c r="P58" s="898"/>
      <c r="Q58" s="898"/>
      <c r="R58" s="898"/>
      <c r="S58" s="898"/>
      <c r="T58" s="898"/>
      <c r="U58" s="898"/>
      <c r="V58" s="898"/>
      <c r="W58" s="898"/>
      <c r="X58" s="898"/>
      <c r="Y58" s="898"/>
      <c r="Z58" s="898"/>
      <c r="AA58" s="898"/>
      <c r="AB58" s="898"/>
      <c r="AC58" s="899"/>
      <c r="AD58" s="428">
        <v>866</v>
      </c>
      <c r="AE58" s="900"/>
      <c r="AF58" s="901"/>
      <c r="AG58" s="901"/>
      <c r="AH58" s="902"/>
      <c r="AI58" s="430" t="s">
        <v>524</v>
      </c>
    </row>
    <row r="59" spans="1:35" ht="15.6" customHeight="1">
      <c r="A59" s="427">
        <v>49</v>
      </c>
      <c r="B59" s="986" t="s">
        <v>562</v>
      </c>
      <c r="C59" s="898"/>
      <c r="D59" s="898"/>
      <c r="E59" s="898"/>
      <c r="F59" s="898"/>
      <c r="G59" s="898"/>
      <c r="H59" s="898"/>
      <c r="I59" s="898"/>
      <c r="J59" s="898"/>
      <c r="K59" s="898"/>
      <c r="L59" s="898"/>
      <c r="M59" s="898"/>
      <c r="N59" s="898"/>
      <c r="O59" s="898"/>
      <c r="P59" s="898"/>
      <c r="Q59" s="898"/>
      <c r="R59" s="898"/>
      <c r="S59" s="898"/>
      <c r="T59" s="898"/>
      <c r="U59" s="898"/>
      <c r="V59" s="898"/>
      <c r="W59" s="898"/>
      <c r="X59" s="898"/>
      <c r="Y59" s="898"/>
      <c r="Z59" s="898"/>
      <c r="AA59" s="898"/>
      <c r="AB59" s="898"/>
      <c r="AC59" s="899"/>
      <c r="AD59" s="428">
        <v>607</v>
      </c>
      <c r="AE59" s="900"/>
      <c r="AF59" s="901"/>
      <c r="AG59" s="901"/>
      <c r="AH59" s="902"/>
      <c r="AI59" s="430" t="s">
        <v>524</v>
      </c>
    </row>
    <row r="60" spans="1:35" ht="15.6" customHeight="1">
      <c r="A60" s="433">
        <v>50</v>
      </c>
      <c r="B60" s="1343" t="s">
        <v>563</v>
      </c>
      <c r="C60" s="1173"/>
      <c r="D60" s="1173"/>
      <c r="E60" s="1173"/>
      <c r="F60" s="1173"/>
      <c r="G60" s="1173"/>
      <c r="H60" s="1173"/>
      <c r="I60" s="1173"/>
      <c r="J60" s="1173"/>
      <c r="K60" s="1173"/>
      <c r="L60" s="1173"/>
      <c r="M60" s="1173"/>
      <c r="N60" s="1173"/>
      <c r="O60" s="1173"/>
      <c r="P60" s="1173"/>
      <c r="Q60" s="1173"/>
      <c r="R60" s="1173"/>
      <c r="S60" s="1173"/>
      <c r="T60" s="1173"/>
      <c r="U60" s="1173"/>
      <c r="V60" s="1173"/>
      <c r="W60" s="1173"/>
      <c r="X60" s="1173"/>
      <c r="Y60" s="1173"/>
      <c r="Z60" s="1173"/>
      <c r="AA60" s="1173"/>
      <c r="AB60" s="1173"/>
      <c r="AC60" s="1174"/>
      <c r="AD60" s="435">
        <v>304</v>
      </c>
      <c r="AE60" s="1307">
        <f>+AE33-AE45-AE47</f>
        <v>0</v>
      </c>
      <c r="AF60" s="1308"/>
      <c r="AG60" s="1307"/>
      <c r="AH60" s="1308"/>
      <c r="AI60" s="441" t="s">
        <v>528</v>
      </c>
    </row>
    <row r="61" spans="1:35">
      <c r="A61" s="891" t="s">
        <v>564</v>
      </c>
      <c r="B61" s="892"/>
      <c r="C61" s="892"/>
      <c r="D61" s="892"/>
      <c r="E61" s="892"/>
      <c r="F61" s="892"/>
      <c r="G61" s="892"/>
      <c r="H61" s="892"/>
      <c r="I61" s="892"/>
      <c r="J61" s="892"/>
      <c r="K61" s="892"/>
      <c r="L61" s="892"/>
      <c r="M61" s="892"/>
      <c r="N61" s="892"/>
      <c r="O61" s="892"/>
      <c r="P61" s="892"/>
      <c r="Q61" s="892"/>
      <c r="R61" s="892"/>
      <c r="S61" s="892"/>
      <c r="T61" s="892"/>
      <c r="U61" s="892"/>
      <c r="V61" s="892"/>
      <c r="W61" s="892"/>
      <c r="X61" s="892"/>
      <c r="Y61" s="892"/>
      <c r="Z61" s="892"/>
      <c r="AA61" s="892"/>
      <c r="AB61" s="892"/>
      <c r="AC61" s="892"/>
      <c r="AD61" s="892"/>
      <c r="AE61" s="892"/>
      <c r="AF61" s="892"/>
      <c r="AG61" s="892"/>
      <c r="AH61" s="892"/>
      <c r="AI61" s="893"/>
    </row>
    <row r="62" spans="1:35">
      <c r="A62" s="1344" t="s">
        <v>565</v>
      </c>
      <c r="B62" s="1345"/>
      <c r="C62" s="1345"/>
      <c r="D62" s="1345"/>
      <c r="E62" s="1345"/>
      <c r="F62" s="1345"/>
      <c r="G62" s="1345"/>
      <c r="H62" s="1345"/>
      <c r="I62" s="1345"/>
      <c r="J62" s="1345"/>
      <c r="K62" s="1345"/>
      <c r="L62" s="1345"/>
      <c r="M62" s="1345"/>
      <c r="N62" s="1345"/>
      <c r="O62" s="1345"/>
      <c r="P62" s="1345"/>
      <c r="Q62" s="1345"/>
      <c r="R62" s="1345"/>
      <c r="S62" s="1345"/>
      <c r="T62" s="1345"/>
      <c r="U62" s="1345"/>
      <c r="V62" s="1345"/>
      <c r="W62" s="1345"/>
      <c r="X62" s="1345"/>
      <c r="Y62" s="1345"/>
      <c r="Z62" s="1345"/>
      <c r="AA62" s="1345"/>
      <c r="AB62" s="1345"/>
      <c r="AC62" s="1345"/>
      <c r="AD62" s="1345"/>
      <c r="AE62" s="1345"/>
      <c r="AF62" s="1345"/>
      <c r="AG62" s="1345"/>
      <c r="AH62" s="1345"/>
      <c r="AI62" s="1346"/>
    </row>
    <row r="63" spans="1:35">
      <c r="A63" s="1259" t="s">
        <v>566</v>
      </c>
      <c r="B63" s="927"/>
      <c r="C63" s="927"/>
      <c r="D63" s="927"/>
      <c r="E63" s="927"/>
      <c r="F63" s="927"/>
      <c r="G63" s="927"/>
      <c r="H63" s="927"/>
      <c r="I63" s="927"/>
      <c r="J63" s="927"/>
      <c r="K63" s="927"/>
      <c r="L63" s="927"/>
      <c r="M63" s="927"/>
      <c r="N63" s="927"/>
      <c r="O63" s="927"/>
      <c r="P63" s="927"/>
      <c r="Q63" s="927"/>
      <c r="R63" s="927"/>
      <c r="S63" s="927"/>
      <c r="T63" s="927"/>
      <c r="U63" s="927"/>
      <c r="V63" s="927"/>
      <c r="W63" s="927"/>
      <c r="X63" s="927"/>
      <c r="Y63" s="927"/>
      <c r="Z63" s="927"/>
      <c r="AA63" s="927"/>
      <c r="AB63" s="927"/>
      <c r="AC63" s="927"/>
      <c r="AD63" s="927"/>
      <c r="AE63" s="927"/>
      <c r="AF63" s="927"/>
      <c r="AG63" s="927"/>
      <c r="AH63" s="927"/>
      <c r="AI63" s="1260"/>
    </row>
    <row r="64" spans="1:35">
      <c r="A64" s="444">
        <v>51</v>
      </c>
      <c r="B64" s="926" t="s">
        <v>567</v>
      </c>
      <c r="C64" s="927"/>
      <c r="D64" s="927"/>
      <c r="E64" s="927"/>
      <c r="F64" s="927"/>
      <c r="G64" s="927"/>
      <c r="H64" s="927"/>
      <c r="I64" s="927"/>
      <c r="J64" s="927"/>
      <c r="K64" s="927"/>
      <c r="L64" s="927"/>
      <c r="M64" s="927"/>
      <c r="N64" s="927"/>
      <c r="O64" s="927"/>
      <c r="P64" s="927"/>
      <c r="Q64" s="928"/>
      <c r="R64" s="1339" t="s">
        <v>568</v>
      </c>
      <c r="S64" s="1340"/>
      <c r="T64" s="1340"/>
      <c r="U64" s="1340"/>
      <c r="V64" s="1340"/>
      <c r="W64" s="1341"/>
      <c r="X64" s="1339" t="s">
        <v>569</v>
      </c>
      <c r="Y64" s="1340"/>
      <c r="Z64" s="1340"/>
      <c r="AA64" s="1340"/>
      <c r="AB64" s="1340"/>
      <c r="AC64" s="1341"/>
      <c r="AD64" s="445">
        <v>31</v>
      </c>
      <c r="AE64" s="1203"/>
      <c r="AF64" s="1204"/>
      <c r="AG64" s="1204"/>
      <c r="AH64" s="1246"/>
      <c r="AI64" s="430" t="s">
        <v>505</v>
      </c>
    </row>
    <row r="65" spans="1:35" ht="14.45" customHeight="1">
      <c r="A65" s="427">
        <v>52</v>
      </c>
      <c r="B65" s="986" t="s">
        <v>570</v>
      </c>
      <c r="C65" s="898"/>
      <c r="D65" s="898"/>
      <c r="E65" s="898"/>
      <c r="F65" s="898"/>
      <c r="G65" s="898"/>
      <c r="H65" s="898"/>
      <c r="I65" s="898"/>
      <c r="J65" s="898"/>
      <c r="K65" s="898"/>
      <c r="L65" s="898"/>
      <c r="M65" s="898"/>
      <c r="N65" s="898"/>
      <c r="O65" s="898"/>
      <c r="P65" s="898"/>
      <c r="Q65" s="899"/>
      <c r="R65" s="428">
        <v>18</v>
      </c>
      <c r="S65" s="1342">
        <f>+'BASE IMPONIBLE'!G69</f>
        <v>9383902</v>
      </c>
      <c r="T65" s="901"/>
      <c r="U65" s="901"/>
      <c r="V65" s="901"/>
      <c r="W65" s="902"/>
      <c r="X65" s="428">
        <v>19</v>
      </c>
      <c r="Y65" s="900"/>
      <c r="Z65" s="901"/>
      <c r="AA65" s="901"/>
      <c r="AB65" s="901"/>
      <c r="AC65" s="902"/>
      <c r="AD65" s="428">
        <v>20</v>
      </c>
      <c r="AE65" s="1342">
        <f>+S65*10%</f>
        <v>938390.20000000007</v>
      </c>
      <c r="AF65" s="901"/>
      <c r="AG65" s="901"/>
      <c r="AH65" s="902"/>
      <c r="AI65" s="430" t="s">
        <v>505</v>
      </c>
    </row>
    <row r="66" spans="1:35" ht="14.45" customHeight="1">
      <c r="A66" s="427">
        <v>53</v>
      </c>
      <c r="B66" s="986" t="s">
        <v>571</v>
      </c>
      <c r="C66" s="898"/>
      <c r="D66" s="898"/>
      <c r="E66" s="898"/>
      <c r="F66" s="898"/>
      <c r="G66" s="898"/>
      <c r="H66" s="898"/>
      <c r="I66" s="898"/>
      <c r="J66" s="898"/>
      <c r="K66" s="898"/>
      <c r="L66" s="898"/>
      <c r="M66" s="898"/>
      <c r="N66" s="898"/>
      <c r="O66" s="898"/>
      <c r="P66" s="898"/>
      <c r="Q66" s="899"/>
      <c r="R66" s="428">
        <v>1109</v>
      </c>
      <c r="S66" s="900"/>
      <c r="T66" s="901"/>
      <c r="U66" s="901"/>
      <c r="V66" s="901"/>
      <c r="W66" s="902"/>
      <c r="X66" s="428">
        <v>1111</v>
      </c>
      <c r="Y66" s="900"/>
      <c r="Z66" s="901"/>
      <c r="AA66" s="901"/>
      <c r="AB66" s="901"/>
      <c r="AC66" s="902"/>
      <c r="AD66" s="428">
        <v>1113</v>
      </c>
      <c r="AE66" s="900"/>
      <c r="AF66" s="901"/>
      <c r="AG66" s="901"/>
      <c r="AH66" s="902"/>
      <c r="AI66" s="430" t="s">
        <v>505</v>
      </c>
    </row>
    <row r="67" spans="1:35">
      <c r="A67" s="427">
        <v>54</v>
      </c>
      <c r="B67" s="1337" t="s">
        <v>572</v>
      </c>
      <c r="C67" s="907"/>
      <c r="D67" s="907"/>
      <c r="E67" s="907"/>
      <c r="F67" s="907"/>
      <c r="G67" s="907"/>
      <c r="H67" s="907"/>
      <c r="I67" s="907"/>
      <c r="J67" s="907"/>
      <c r="K67" s="907"/>
      <c r="L67" s="907"/>
      <c r="M67" s="907"/>
      <c r="N67" s="907"/>
      <c r="O67" s="907"/>
      <c r="P67" s="907"/>
      <c r="Q67" s="908"/>
      <c r="R67" s="428">
        <v>1640</v>
      </c>
      <c r="S67" s="909"/>
      <c r="T67" s="910"/>
      <c r="U67" s="910"/>
      <c r="V67" s="910"/>
      <c r="W67" s="911"/>
      <c r="X67" s="428">
        <v>1641</v>
      </c>
      <c r="Y67" s="909"/>
      <c r="Z67" s="910"/>
      <c r="AA67" s="910"/>
      <c r="AB67" s="910"/>
      <c r="AC67" s="911"/>
      <c r="AD67" s="428">
        <v>1642</v>
      </c>
      <c r="AE67" s="909"/>
      <c r="AF67" s="910"/>
      <c r="AG67" s="910"/>
      <c r="AH67" s="911"/>
      <c r="AI67" s="430" t="s">
        <v>505</v>
      </c>
    </row>
    <row r="68" spans="1:35" ht="14.45" customHeight="1">
      <c r="A68" s="427">
        <v>55</v>
      </c>
      <c r="B68" s="986" t="s">
        <v>573</v>
      </c>
      <c r="C68" s="898"/>
      <c r="D68" s="898"/>
      <c r="E68" s="898"/>
      <c r="F68" s="898"/>
      <c r="G68" s="898"/>
      <c r="H68" s="898"/>
      <c r="I68" s="898"/>
      <c r="J68" s="898"/>
      <c r="K68" s="898"/>
      <c r="L68" s="898"/>
      <c r="M68" s="898"/>
      <c r="N68" s="898"/>
      <c r="O68" s="898"/>
      <c r="P68" s="898"/>
      <c r="Q68" s="899"/>
      <c r="R68" s="428">
        <v>187</v>
      </c>
      <c r="S68" s="900"/>
      <c r="T68" s="901"/>
      <c r="U68" s="901"/>
      <c r="V68" s="901"/>
      <c r="W68" s="902"/>
      <c r="X68" s="428">
        <v>188</v>
      </c>
      <c r="Y68" s="900"/>
      <c r="Z68" s="901"/>
      <c r="AA68" s="901"/>
      <c r="AB68" s="901"/>
      <c r="AC68" s="902"/>
      <c r="AD68" s="428">
        <v>189</v>
      </c>
      <c r="AE68" s="900"/>
      <c r="AF68" s="901"/>
      <c r="AG68" s="901"/>
      <c r="AH68" s="902"/>
      <c r="AI68" s="430" t="s">
        <v>505</v>
      </c>
    </row>
    <row r="69" spans="1:35" ht="14.45" customHeight="1">
      <c r="A69" s="427">
        <v>56</v>
      </c>
      <c r="B69" s="986" t="s">
        <v>574</v>
      </c>
      <c r="C69" s="898"/>
      <c r="D69" s="898"/>
      <c r="E69" s="898"/>
      <c r="F69" s="898"/>
      <c r="G69" s="898"/>
      <c r="H69" s="898"/>
      <c r="I69" s="898"/>
      <c r="J69" s="898"/>
      <c r="K69" s="898"/>
      <c r="L69" s="898"/>
      <c r="M69" s="898"/>
      <c r="N69" s="898"/>
      <c r="O69" s="898"/>
      <c r="P69" s="898"/>
      <c r="Q69" s="899"/>
      <c r="R69" s="428">
        <v>1037</v>
      </c>
      <c r="S69" s="1307"/>
      <c r="T69" s="1308"/>
      <c r="U69" s="1307"/>
      <c r="V69" s="1308"/>
      <c r="W69" s="446"/>
      <c r="X69" s="428">
        <v>1038</v>
      </c>
      <c r="Y69" s="1307"/>
      <c r="Z69" s="1308"/>
      <c r="AA69" s="1307"/>
      <c r="AB69" s="1308"/>
      <c r="AC69" s="446"/>
      <c r="AD69" s="428">
        <v>1039</v>
      </c>
      <c r="AE69" s="1307">
        <v>0</v>
      </c>
      <c r="AF69" s="1308"/>
      <c r="AG69" s="1307"/>
      <c r="AH69" s="1308"/>
      <c r="AI69" s="430" t="s">
        <v>505</v>
      </c>
    </row>
    <row r="70" spans="1:35" ht="14.45" customHeight="1">
      <c r="A70" s="427">
        <v>57</v>
      </c>
      <c r="B70" s="986" t="s">
        <v>575</v>
      </c>
      <c r="C70" s="898"/>
      <c r="D70" s="898"/>
      <c r="E70" s="898"/>
      <c r="F70" s="898"/>
      <c r="G70" s="898"/>
      <c r="H70" s="898"/>
      <c r="I70" s="898"/>
      <c r="J70" s="898"/>
      <c r="K70" s="898"/>
      <c r="L70" s="898"/>
      <c r="M70" s="898"/>
      <c r="N70" s="898"/>
      <c r="O70" s="898"/>
      <c r="P70" s="898"/>
      <c r="Q70" s="899"/>
      <c r="R70" s="428">
        <v>77</v>
      </c>
      <c r="S70" s="900"/>
      <c r="T70" s="901"/>
      <c r="U70" s="901"/>
      <c r="V70" s="901"/>
      <c r="W70" s="902"/>
      <c r="X70" s="428">
        <v>74</v>
      </c>
      <c r="Y70" s="900"/>
      <c r="Z70" s="901"/>
      <c r="AA70" s="901"/>
      <c r="AB70" s="901"/>
      <c r="AC70" s="902"/>
      <c r="AD70" s="428">
        <v>79</v>
      </c>
      <c r="AE70" s="900"/>
      <c r="AF70" s="901"/>
      <c r="AG70" s="901"/>
      <c r="AH70" s="902"/>
      <c r="AI70" s="430" t="s">
        <v>505</v>
      </c>
    </row>
    <row r="71" spans="1:35" ht="14.45" customHeight="1">
      <c r="A71" s="427">
        <v>58</v>
      </c>
      <c r="B71" s="986" t="s">
        <v>576</v>
      </c>
      <c r="C71" s="898"/>
      <c r="D71" s="898"/>
      <c r="E71" s="898"/>
      <c r="F71" s="898"/>
      <c r="G71" s="898"/>
      <c r="H71" s="898"/>
      <c r="I71" s="898"/>
      <c r="J71" s="898"/>
      <c r="K71" s="898"/>
      <c r="L71" s="898"/>
      <c r="M71" s="898"/>
      <c r="N71" s="898"/>
      <c r="O71" s="898"/>
      <c r="P71" s="898"/>
      <c r="Q71" s="899"/>
      <c r="R71" s="428">
        <v>1040</v>
      </c>
      <c r="S71" s="900"/>
      <c r="T71" s="901"/>
      <c r="U71" s="901"/>
      <c r="V71" s="901"/>
      <c r="W71" s="902"/>
      <c r="X71" s="1247"/>
      <c r="Y71" s="1248"/>
      <c r="Z71" s="1248"/>
      <c r="AA71" s="1248"/>
      <c r="AB71" s="1248"/>
      <c r="AC71" s="1249"/>
      <c r="AD71" s="428">
        <v>1041</v>
      </c>
      <c r="AE71" s="900"/>
      <c r="AF71" s="901"/>
      <c r="AG71" s="901"/>
      <c r="AH71" s="902"/>
      <c r="AI71" s="430" t="s">
        <v>505</v>
      </c>
    </row>
    <row r="72" spans="1:35" ht="14.45" customHeight="1">
      <c r="A72" s="427">
        <v>59</v>
      </c>
      <c r="B72" s="986" t="s">
        <v>577</v>
      </c>
      <c r="C72" s="898"/>
      <c r="D72" s="898"/>
      <c r="E72" s="898"/>
      <c r="F72" s="898"/>
      <c r="G72" s="898"/>
      <c r="H72" s="898"/>
      <c r="I72" s="898"/>
      <c r="J72" s="898"/>
      <c r="K72" s="898"/>
      <c r="L72" s="898"/>
      <c r="M72" s="898"/>
      <c r="N72" s="898"/>
      <c r="O72" s="898"/>
      <c r="P72" s="898"/>
      <c r="Q72" s="899"/>
      <c r="R72" s="1247"/>
      <c r="S72" s="1248"/>
      <c r="T72" s="1248"/>
      <c r="U72" s="1248"/>
      <c r="V72" s="1248"/>
      <c r="W72" s="1249"/>
      <c r="X72" s="1247"/>
      <c r="Y72" s="1248"/>
      <c r="Z72" s="1248"/>
      <c r="AA72" s="1248"/>
      <c r="AB72" s="1248"/>
      <c r="AC72" s="1249"/>
      <c r="AD72" s="428">
        <v>1042</v>
      </c>
      <c r="AE72" s="900"/>
      <c r="AF72" s="901"/>
      <c r="AG72" s="901"/>
      <c r="AH72" s="902"/>
      <c r="AI72" s="430" t="s">
        <v>505</v>
      </c>
    </row>
    <row r="73" spans="1:35" ht="14.45" customHeight="1">
      <c r="A73" s="427">
        <v>60</v>
      </c>
      <c r="B73" s="986" t="s">
        <v>578</v>
      </c>
      <c r="C73" s="898"/>
      <c r="D73" s="898"/>
      <c r="E73" s="898"/>
      <c r="F73" s="898"/>
      <c r="G73" s="898"/>
      <c r="H73" s="898"/>
      <c r="I73" s="898"/>
      <c r="J73" s="898"/>
      <c r="K73" s="898"/>
      <c r="L73" s="898"/>
      <c r="M73" s="898"/>
      <c r="N73" s="898"/>
      <c r="O73" s="898"/>
      <c r="P73" s="898"/>
      <c r="Q73" s="899"/>
      <c r="R73" s="428">
        <v>824</v>
      </c>
      <c r="S73" s="900"/>
      <c r="T73" s="901"/>
      <c r="U73" s="901"/>
      <c r="V73" s="901"/>
      <c r="W73" s="902"/>
      <c r="X73" s="1247"/>
      <c r="Y73" s="1248"/>
      <c r="Z73" s="1248"/>
      <c r="AA73" s="1248"/>
      <c r="AB73" s="1248"/>
      <c r="AC73" s="1249"/>
      <c r="AD73" s="428">
        <v>825</v>
      </c>
      <c r="AE73" s="900"/>
      <c r="AF73" s="901"/>
      <c r="AG73" s="901"/>
      <c r="AH73" s="902"/>
      <c r="AI73" s="430" t="s">
        <v>505</v>
      </c>
    </row>
    <row r="74" spans="1:35" ht="14.45" customHeight="1">
      <c r="A74" s="427">
        <v>61</v>
      </c>
      <c r="B74" s="986" t="s">
        <v>579</v>
      </c>
      <c r="C74" s="898"/>
      <c r="D74" s="898"/>
      <c r="E74" s="898"/>
      <c r="F74" s="898"/>
      <c r="G74" s="898"/>
      <c r="H74" s="898"/>
      <c r="I74" s="898"/>
      <c r="J74" s="898"/>
      <c r="K74" s="898"/>
      <c r="L74" s="898"/>
      <c r="M74" s="898"/>
      <c r="N74" s="898"/>
      <c r="O74" s="898"/>
      <c r="P74" s="898"/>
      <c r="Q74" s="899"/>
      <c r="R74" s="428">
        <v>1043</v>
      </c>
      <c r="S74" s="909"/>
      <c r="T74" s="910"/>
      <c r="U74" s="910"/>
      <c r="V74" s="910"/>
      <c r="W74" s="911"/>
      <c r="X74" s="428">
        <v>1102</v>
      </c>
      <c r="Y74" s="909"/>
      <c r="Z74" s="910"/>
      <c r="AA74" s="910"/>
      <c r="AB74" s="910"/>
      <c r="AC74" s="911"/>
      <c r="AD74" s="428">
        <v>1044</v>
      </c>
      <c r="AE74" s="909"/>
      <c r="AF74" s="910"/>
      <c r="AG74" s="910"/>
      <c r="AH74" s="911"/>
      <c r="AI74" s="430" t="s">
        <v>505</v>
      </c>
    </row>
    <row r="75" spans="1:35" ht="14.45" customHeight="1">
      <c r="A75" s="427">
        <v>62</v>
      </c>
      <c r="B75" s="986" t="s">
        <v>580</v>
      </c>
      <c r="C75" s="898"/>
      <c r="D75" s="898"/>
      <c r="E75" s="898"/>
      <c r="F75" s="898"/>
      <c r="G75" s="898"/>
      <c r="H75" s="898"/>
      <c r="I75" s="898"/>
      <c r="J75" s="898"/>
      <c r="K75" s="898"/>
      <c r="L75" s="898"/>
      <c r="M75" s="898"/>
      <c r="N75" s="898"/>
      <c r="O75" s="898"/>
      <c r="P75" s="898"/>
      <c r="Q75" s="899"/>
      <c r="R75" s="428">
        <v>113</v>
      </c>
      <c r="S75" s="1324"/>
      <c r="T75" s="910"/>
      <c r="U75" s="910"/>
      <c r="V75" s="910"/>
      <c r="W75" s="911"/>
      <c r="X75" s="428">
        <v>1007</v>
      </c>
      <c r="Y75" s="909"/>
      <c r="Z75" s="910"/>
      <c r="AA75" s="910"/>
      <c r="AB75" s="910"/>
      <c r="AC75" s="911"/>
      <c r="AD75" s="428">
        <v>114</v>
      </c>
      <c r="AE75" s="1324"/>
      <c r="AF75" s="910"/>
      <c r="AG75" s="910"/>
      <c r="AH75" s="911"/>
      <c r="AI75" s="430" t="s">
        <v>505</v>
      </c>
    </row>
    <row r="76" spans="1:35" ht="24.6" customHeight="1">
      <c r="A76" s="427">
        <v>63</v>
      </c>
      <c r="B76" s="1206" t="s">
        <v>581</v>
      </c>
      <c r="C76" s="907"/>
      <c r="D76" s="907"/>
      <c r="E76" s="907"/>
      <c r="F76" s="907"/>
      <c r="G76" s="907"/>
      <c r="H76" s="907"/>
      <c r="I76" s="907"/>
      <c r="J76" s="907"/>
      <c r="K76" s="907"/>
      <c r="L76" s="907"/>
      <c r="M76" s="907"/>
      <c r="N76" s="907"/>
      <c r="O76" s="907"/>
      <c r="P76" s="907"/>
      <c r="Q76" s="908"/>
      <c r="R76" s="428">
        <v>1829</v>
      </c>
      <c r="S76" s="909"/>
      <c r="T76" s="910"/>
      <c r="U76" s="910"/>
      <c r="V76" s="910"/>
      <c r="W76" s="911"/>
      <c r="X76" s="1247"/>
      <c r="Y76" s="1248"/>
      <c r="Z76" s="1248"/>
      <c r="AA76" s="1248"/>
      <c r="AB76" s="1248"/>
      <c r="AC76" s="1249"/>
      <c r="AD76" s="428">
        <v>1830</v>
      </c>
      <c r="AE76" s="909"/>
      <c r="AF76" s="910"/>
      <c r="AG76" s="910"/>
      <c r="AH76" s="911"/>
      <c r="AI76" s="430" t="s">
        <v>505</v>
      </c>
    </row>
    <row r="77" spans="1:35" ht="14.45" customHeight="1">
      <c r="A77" s="427">
        <v>64</v>
      </c>
      <c r="B77" s="986" t="s">
        <v>582</v>
      </c>
      <c r="C77" s="898"/>
      <c r="D77" s="898"/>
      <c r="E77" s="898"/>
      <c r="F77" s="898"/>
      <c r="G77" s="898"/>
      <c r="H77" s="898"/>
      <c r="I77" s="898"/>
      <c r="J77" s="898"/>
      <c r="K77" s="898"/>
      <c r="L77" s="898"/>
      <c r="M77" s="898"/>
      <c r="N77" s="898"/>
      <c r="O77" s="898"/>
      <c r="P77" s="898"/>
      <c r="Q77" s="899"/>
      <c r="R77" s="428">
        <v>1835</v>
      </c>
      <c r="S77" s="900"/>
      <c r="T77" s="901"/>
      <c r="U77" s="901"/>
      <c r="V77" s="901"/>
      <c r="W77" s="902"/>
      <c r="X77" s="428">
        <v>1836</v>
      </c>
      <c r="Y77" s="900"/>
      <c r="Z77" s="901"/>
      <c r="AA77" s="901"/>
      <c r="AB77" s="901"/>
      <c r="AC77" s="902"/>
      <c r="AD77" s="428">
        <v>1837</v>
      </c>
      <c r="AE77" s="900"/>
      <c r="AF77" s="901"/>
      <c r="AG77" s="901"/>
      <c r="AH77" s="902"/>
      <c r="AI77" s="430" t="s">
        <v>505</v>
      </c>
    </row>
    <row r="78" spans="1:35" ht="14.45" customHeight="1">
      <c r="A78" s="427">
        <v>65</v>
      </c>
      <c r="B78" s="986" t="s">
        <v>583</v>
      </c>
      <c r="C78" s="898"/>
      <c r="D78" s="898"/>
      <c r="E78" s="898"/>
      <c r="F78" s="898"/>
      <c r="G78" s="898"/>
      <c r="H78" s="898"/>
      <c r="I78" s="898"/>
      <c r="J78" s="898"/>
      <c r="K78" s="898"/>
      <c r="L78" s="898"/>
      <c r="M78" s="898"/>
      <c r="N78" s="898"/>
      <c r="O78" s="898"/>
      <c r="P78" s="898"/>
      <c r="Q78" s="899"/>
      <c r="R78" s="428">
        <v>908</v>
      </c>
      <c r="S78" s="900"/>
      <c r="T78" s="901"/>
      <c r="U78" s="901"/>
      <c r="V78" s="901"/>
      <c r="W78" s="902"/>
      <c r="X78" s="1247"/>
      <c r="Y78" s="1248"/>
      <c r="Z78" s="1248"/>
      <c r="AA78" s="1248"/>
      <c r="AB78" s="1248"/>
      <c r="AC78" s="1249"/>
      <c r="AD78" s="428">
        <v>909</v>
      </c>
      <c r="AE78" s="900"/>
      <c r="AF78" s="901"/>
      <c r="AG78" s="901"/>
      <c r="AH78" s="902"/>
      <c r="AI78" s="430" t="s">
        <v>505</v>
      </c>
    </row>
    <row r="79" spans="1:35" ht="14.45" customHeight="1">
      <c r="A79" s="427">
        <v>66</v>
      </c>
      <c r="B79" s="986" t="s">
        <v>584</v>
      </c>
      <c r="C79" s="898"/>
      <c r="D79" s="898"/>
      <c r="E79" s="898"/>
      <c r="F79" s="898"/>
      <c r="G79" s="898"/>
      <c r="H79" s="898"/>
      <c r="I79" s="898"/>
      <c r="J79" s="898"/>
      <c r="K79" s="898"/>
      <c r="L79" s="898"/>
      <c r="M79" s="898"/>
      <c r="N79" s="898"/>
      <c r="O79" s="898"/>
      <c r="P79" s="898"/>
      <c r="Q79" s="899"/>
      <c r="R79" s="428">
        <v>951</v>
      </c>
      <c r="S79" s="900"/>
      <c r="T79" s="901"/>
      <c r="U79" s="901"/>
      <c r="V79" s="901"/>
      <c r="W79" s="902"/>
      <c r="X79" s="1247"/>
      <c r="Y79" s="1248"/>
      <c r="Z79" s="1248"/>
      <c r="AA79" s="1248"/>
      <c r="AB79" s="1248"/>
      <c r="AC79" s="1249"/>
      <c r="AD79" s="428">
        <v>952</v>
      </c>
      <c r="AE79" s="900"/>
      <c r="AF79" s="901"/>
      <c r="AG79" s="901"/>
      <c r="AH79" s="902"/>
      <c r="AI79" s="430" t="s">
        <v>505</v>
      </c>
    </row>
    <row r="80" spans="1:35" ht="14.45" customHeight="1">
      <c r="A80" s="427">
        <v>67</v>
      </c>
      <c r="B80" s="986" t="s">
        <v>585</v>
      </c>
      <c r="C80" s="898"/>
      <c r="D80" s="898"/>
      <c r="E80" s="898"/>
      <c r="F80" s="898"/>
      <c r="G80" s="898"/>
      <c r="H80" s="898"/>
      <c r="I80" s="898"/>
      <c r="J80" s="898"/>
      <c r="K80" s="898"/>
      <c r="L80" s="898"/>
      <c r="M80" s="898"/>
      <c r="N80" s="898"/>
      <c r="O80" s="898"/>
      <c r="P80" s="898"/>
      <c r="Q80" s="899"/>
      <c r="R80" s="428">
        <v>753</v>
      </c>
      <c r="S80" s="900"/>
      <c r="T80" s="901"/>
      <c r="U80" s="901"/>
      <c r="V80" s="901"/>
      <c r="W80" s="902"/>
      <c r="X80" s="428">
        <v>754</v>
      </c>
      <c r="Y80" s="900"/>
      <c r="Z80" s="901"/>
      <c r="AA80" s="901"/>
      <c r="AB80" s="901"/>
      <c r="AC80" s="902"/>
      <c r="AD80" s="428">
        <v>755</v>
      </c>
      <c r="AE80" s="900"/>
      <c r="AF80" s="901"/>
      <c r="AG80" s="901"/>
      <c r="AH80" s="902"/>
      <c r="AI80" s="430" t="s">
        <v>505</v>
      </c>
    </row>
    <row r="81" spans="1:35" ht="14.45" customHeight="1">
      <c r="A81" s="427">
        <v>68</v>
      </c>
      <c r="B81" s="986" t="s">
        <v>586</v>
      </c>
      <c r="C81" s="898"/>
      <c r="D81" s="898"/>
      <c r="E81" s="898"/>
      <c r="F81" s="898"/>
      <c r="G81" s="898"/>
      <c r="H81" s="898"/>
      <c r="I81" s="898"/>
      <c r="J81" s="898"/>
      <c r="K81" s="898"/>
      <c r="L81" s="898"/>
      <c r="M81" s="898"/>
      <c r="N81" s="898"/>
      <c r="O81" s="898"/>
      <c r="P81" s="898"/>
      <c r="Q81" s="899"/>
      <c r="R81" s="428">
        <v>133</v>
      </c>
      <c r="S81" s="900"/>
      <c r="T81" s="901"/>
      <c r="U81" s="901"/>
      <c r="V81" s="901"/>
      <c r="W81" s="902"/>
      <c r="X81" s="428">
        <v>138</v>
      </c>
      <c r="Y81" s="900"/>
      <c r="Z81" s="901"/>
      <c r="AA81" s="901"/>
      <c r="AB81" s="901"/>
      <c r="AC81" s="902"/>
      <c r="AD81" s="428">
        <v>134</v>
      </c>
      <c r="AE81" s="900"/>
      <c r="AF81" s="901"/>
      <c r="AG81" s="901"/>
      <c r="AH81" s="902"/>
      <c r="AI81" s="430" t="s">
        <v>505</v>
      </c>
    </row>
    <row r="82" spans="1:35" ht="14.45" customHeight="1">
      <c r="A82" s="427">
        <v>69</v>
      </c>
      <c r="B82" s="986" t="s">
        <v>587</v>
      </c>
      <c r="C82" s="898"/>
      <c r="D82" s="898"/>
      <c r="E82" s="898"/>
      <c r="F82" s="898"/>
      <c r="G82" s="898"/>
      <c r="H82" s="898"/>
      <c r="I82" s="898"/>
      <c r="J82" s="898"/>
      <c r="K82" s="898"/>
      <c r="L82" s="898"/>
      <c r="M82" s="898"/>
      <c r="N82" s="898"/>
      <c r="O82" s="898"/>
      <c r="P82" s="898"/>
      <c r="Q82" s="899"/>
      <c r="R82" s="428">
        <v>32</v>
      </c>
      <c r="S82" s="900"/>
      <c r="T82" s="901"/>
      <c r="U82" s="901"/>
      <c r="V82" s="901"/>
      <c r="W82" s="902"/>
      <c r="X82" s="428">
        <v>76</v>
      </c>
      <c r="Y82" s="900"/>
      <c r="Z82" s="901"/>
      <c r="AA82" s="901"/>
      <c r="AB82" s="901"/>
      <c r="AC82" s="902"/>
      <c r="AD82" s="428">
        <v>34</v>
      </c>
      <c r="AE82" s="900"/>
      <c r="AF82" s="901"/>
      <c r="AG82" s="901"/>
      <c r="AH82" s="902"/>
      <c r="AI82" s="430" t="s">
        <v>505</v>
      </c>
    </row>
    <row r="83" spans="1:35" ht="14.45" customHeight="1">
      <c r="A83" s="427">
        <v>70</v>
      </c>
      <c r="B83" s="986" t="s">
        <v>588</v>
      </c>
      <c r="C83" s="898"/>
      <c r="D83" s="898"/>
      <c r="E83" s="898"/>
      <c r="F83" s="898"/>
      <c r="G83" s="898"/>
      <c r="H83" s="898"/>
      <c r="I83" s="898"/>
      <c r="J83" s="898"/>
      <c r="K83" s="898"/>
      <c r="L83" s="898"/>
      <c r="M83" s="898"/>
      <c r="N83" s="898"/>
      <c r="O83" s="898"/>
      <c r="P83" s="898"/>
      <c r="Q83" s="899"/>
      <c r="R83" s="428">
        <v>1643</v>
      </c>
      <c r="S83" s="900"/>
      <c r="T83" s="901"/>
      <c r="U83" s="901"/>
      <c r="V83" s="901"/>
      <c r="W83" s="902"/>
      <c r="X83" s="1247"/>
      <c r="Y83" s="1248"/>
      <c r="Z83" s="1248"/>
      <c r="AA83" s="1248"/>
      <c r="AB83" s="1248"/>
      <c r="AC83" s="1249"/>
      <c r="AD83" s="428">
        <v>1644</v>
      </c>
      <c r="AE83" s="900"/>
      <c r="AF83" s="901"/>
      <c r="AG83" s="901"/>
      <c r="AH83" s="902"/>
      <c r="AI83" s="430" t="s">
        <v>505</v>
      </c>
    </row>
    <row r="84" spans="1:35" ht="23.45" customHeight="1">
      <c r="A84" s="437">
        <v>71</v>
      </c>
      <c r="B84" s="1337" t="s">
        <v>589</v>
      </c>
      <c r="C84" s="907"/>
      <c r="D84" s="907"/>
      <c r="E84" s="907"/>
      <c r="F84" s="907"/>
      <c r="G84" s="907"/>
      <c r="H84" s="907"/>
      <c r="I84" s="907"/>
      <c r="J84" s="907"/>
      <c r="K84" s="907"/>
      <c r="L84" s="907"/>
      <c r="M84" s="908"/>
      <c r="N84" s="447">
        <v>911</v>
      </c>
      <c r="O84" s="909"/>
      <c r="P84" s="910"/>
      <c r="Q84" s="910"/>
      <c r="R84" s="911"/>
      <c r="S84" s="913" t="s">
        <v>590</v>
      </c>
      <c r="T84" s="914"/>
      <c r="U84" s="914"/>
      <c r="V84" s="914"/>
      <c r="W84" s="1338"/>
      <c r="X84" s="439">
        <v>913</v>
      </c>
      <c r="Y84" s="909"/>
      <c r="Z84" s="910"/>
      <c r="AA84" s="910"/>
      <c r="AB84" s="910"/>
      <c r="AC84" s="911"/>
      <c r="AD84" s="439">
        <v>914</v>
      </c>
      <c r="AE84" s="909"/>
      <c r="AF84" s="910"/>
      <c r="AG84" s="910"/>
      <c r="AH84" s="911"/>
      <c r="AI84" s="440" t="s">
        <v>505</v>
      </c>
    </row>
    <row r="85" spans="1:35" ht="14.45" customHeight="1">
      <c r="A85" s="437">
        <v>72</v>
      </c>
      <c r="B85" s="986" t="s">
        <v>591</v>
      </c>
      <c r="C85" s="898"/>
      <c r="D85" s="898"/>
      <c r="E85" s="898"/>
      <c r="F85" s="898"/>
      <c r="G85" s="898"/>
      <c r="H85" s="898"/>
      <c r="I85" s="898"/>
      <c r="J85" s="898"/>
      <c r="K85" s="898"/>
      <c r="L85" s="898"/>
      <c r="M85" s="899"/>
      <c r="N85" s="447">
        <v>923</v>
      </c>
      <c r="O85" s="909"/>
      <c r="P85" s="910"/>
      <c r="Q85" s="910"/>
      <c r="R85" s="911"/>
      <c r="S85" s="913" t="s">
        <v>592</v>
      </c>
      <c r="T85" s="914"/>
      <c r="U85" s="914"/>
      <c r="V85" s="914"/>
      <c r="W85" s="1338"/>
      <c r="X85" s="439">
        <v>924</v>
      </c>
      <c r="Y85" s="909"/>
      <c r="Z85" s="910"/>
      <c r="AA85" s="910"/>
      <c r="AB85" s="910"/>
      <c r="AC85" s="911"/>
      <c r="AD85" s="439">
        <v>925</v>
      </c>
      <c r="AE85" s="909"/>
      <c r="AF85" s="910"/>
      <c r="AG85" s="910"/>
      <c r="AH85" s="911"/>
      <c r="AI85" s="440" t="s">
        <v>505</v>
      </c>
    </row>
    <row r="86" spans="1:35" ht="21.95" customHeight="1">
      <c r="A86" s="437">
        <v>73</v>
      </c>
      <c r="B86" s="986" t="s">
        <v>593</v>
      </c>
      <c r="C86" s="898"/>
      <c r="D86" s="898"/>
      <c r="E86" s="898"/>
      <c r="F86" s="898"/>
      <c r="G86" s="898"/>
      <c r="H86" s="898"/>
      <c r="I86" s="898"/>
      <c r="J86" s="898"/>
      <c r="K86" s="898"/>
      <c r="L86" s="898"/>
      <c r="M86" s="899"/>
      <c r="N86" s="447">
        <v>1051</v>
      </c>
      <c r="O86" s="909"/>
      <c r="P86" s="910"/>
      <c r="Q86" s="910"/>
      <c r="R86" s="911"/>
      <c r="S86" s="986" t="s">
        <v>594</v>
      </c>
      <c r="T86" s="898"/>
      <c r="U86" s="898"/>
      <c r="V86" s="898"/>
      <c r="W86" s="899"/>
      <c r="X86" s="439">
        <v>1052</v>
      </c>
      <c r="Y86" s="909"/>
      <c r="Z86" s="910"/>
      <c r="AA86" s="910"/>
      <c r="AB86" s="910"/>
      <c r="AC86" s="911"/>
      <c r="AD86" s="439">
        <v>1053</v>
      </c>
      <c r="AE86" s="909"/>
      <c r="AF86" s="910"/>
      <c r="AG86" s="910"/>
      <c r="AH86" s="911"/>
      <c r="AI86" s="440" t="s">
        <v>505</v>
      </c>
    </row>
    <row r="87" spans="1:35" ht="14.45" customHeight="1">
      <c r="A87" s="427">
        <v>74</v>
      </c>
      <c r="B87" s="986" t="s">
        <v>595</v>
      </c>
      <c r="C87" s="898"/>
      <c r="D87" s="898"/>
      <c r="E87" s="898"/>
      <c r="F87" s="898"/>
      <c r="G87" s="898"/>
      <c r="H87" s="898"/>
      <c r="I87" s="898"/>
      <c r="J87" s="898"/>
      <c r="K87" s="898"/>
      <c r="L87" s="898"/>
      <c r="M87" s="899"/>
      <c r="N87" s="429">
        <v>21</v>
      </c>
      <c r="O87" s="909"/>
      <c r="P87" s="910"/>
      <c r="Q87" s="910"/>
      <c r="R87" s="911"/>
      <c r="S87" s="1334" t="s">
        <v>596</v>
      </c>
      <c r="T87" s="1335"/>
      <c r="U87" s="1335"/>
      <c r="V87" s="1335"/>
      <c r="W87" s="1336"/>
      <c r="X87" s="428">
        <v>43</v>
      </c>
      <c r="Y87" s="909"/>
      <c r="Z87" s="910"/>
      <c r="AA87" s="910"/>
      <c r="AB87" s="910"/>
      <c r="AC87" s="911"/>
      <c r="AD87" s="428">
        <v>756</v>
      </c>
      <c r="AE87" s="909"/>
      <c r="AF87" s="910"/>
      <c r="AG87" s="910"/>
      <c r="AH87" s="911"/>
      <c r="AI87" s="430" t="s">
        <v>505</v>
      </c>
    </row>
    <row r="88" spans="1:35" ht="14.45" customHeight="1">
      <c r="A88" s="448">
        <v>75</v>
      </c>
      <c r="B88" s="1325" t="s">
        <v>597</v>
      </c>
      <c r="C88" s="1326"/>
      <c r="D88" s="1326"/>
      <c r="E88" s="1326"/>
      <c r="F88" s="1326"/>
      <c r="G88" s="1326"/>
      <c r="H88" s="1326"/>
      <c r="I88" s="1326"/>
      <c r="J88" s="1326"/>
      <c r="K88" s="1326"/>
      <c r="L88" s="1326"/>
      <c r="M88" s="1327"/>
      <c r="N88" s="449">
        <v>767</v>
      </c>
      <c r="O88" s="1081"/>
      <c r="P88" s="1082"/>
      <c r="Q88" s="1082"/>
      <c r="R88" s="1083"/>
      <c r="S88" s="1328" t="s">
        <v>598</v>
      </c>
      <c r="T88" s="1329"/>
      <c r="U88" s="1329"/>
      <c r="V88" s="1329"/>
      <c r="W88" s="1330"/>
      <c r="X88" s="450">
        <v>862</v>
      </c>
      <c r="Y88" s="1081"/>
      <c r="Z88" s="1082"/>
      <c r="AA88" s="1082"/>
      <c r="AB88" s="1082"/>
      <c r="AC88" s="1083"/>
      <c r="AD88" s="450">
        <v>863</v>
      </c>
      <c r="AE88" s="1081"/>
      <c r="AF88" s="1082"/>
      <c r="AG88" s="1082"/>
      <c r="AH88" s="1083"/>
      <c r="AI88" s="451" t="s">
        <v>505</v>
      </c>
    </row>
    <row r="89" spans="1:35">
      <c r="A89" s="1331" t="s">
        <v>599</v>
      </c>
      <c r="B89" s="1332"/>
      <c r="C89" s="1332"/>
      <c r="D89" s="1332"/>
      <c r="E89" s="1332"/>
      <c r="F89" s="1332"/>
      <c r="G89" s="1332"/>
      <c r="H89" s="1332"/>
      <c r="I89" s="1332"/>
      <c r="J89" s="1332"/>
      <c r="K89" s="1332"/>
      <c r="L89" s="1332"/>
      <c r="M89" s="1332"/>
      <c r="N89" s="1332"/>
      <c r="O89" s="1332"/>
      <c r="P89" s="1332"/>
      <c r="Q89" s="1332"/>
      <c r="R89" s="1332"/>
      <c r="S89" s="1332"/>
      <c r="T89" s="1332"/>
      <c r="U89" s="1332"/>
      <c r="V89" s="1332"/>
      <c r="W89" s="1332"/>
      <c r="X89" s="1332"/>
      <c r="Y89" s="1332"/>
      <c r="Z89" s="1332"/>
      <c r="AA89" s="1332"/>
      <c r="AB89" s="1332"/>
      <c r="AC89" s="1332"/>
      <c r="AD89" s="1332"/>
      <c r="AE89" s="1332"/>
      <c r="AF89" s="1332"/>
      <c r="AG89" s="1332"/>
      <c r="AH89" s="1332"/>
      <c r="AI89" s="1333"/>
    </row>
    <row r="90" spans="1:35">
      <c r="A90" s="1321" t="s">
        <v>600</v>
      </c>
      <c r="B90" s="1322"/>
      <c r="C90" s="1322"/>
      <c r="D90" s="1322"/>
      <c r="E90" s="1322"/>
      <c r="F90" s="1322"/>
      <c r="G90" s="1322"/>
      <c r="H90" s="1322"/>
      <c r="I90" s="1322"/>
      <c r="J90" s="1322"/>
      <c r="K90" s="1322"/>
      <c r="L90" s="1322"/>
      <c r="M90" s="1322"/>
      <c r="N90" s="1322"/>
      <c r="O90" s="1322"/>
      <c r="P90" s="1322"/>
      <c r="Q90" s="1322"/>
      <c r="R90" s="1322"/>
      <c r="S90" s="1322"/>
      <c r="T90" s="1322"/>
      <c r="U90" s="1322"/>
      <c r="V90" s="1322"/>
      <c r="W90" s="1322"/>
      <c r="X90" s="1322"/>
      <c r="Y90" s="1322"/>
      <c r="Z90" s="1322"/>
      <c r="AA90" s="1322"/>
      <c r="AB90" s="1322"/>
      <c r="AC90" s="1322"/>
      <c r="AD90" s="1322"/>
      <c r="AE90" s="1322"/>
      <c r="AF90" s="1322"/>
      <c r="AG90" s="1322"/>
      <c r="AH90" s="1322"/>
      <c r="AI90" s="1323"/>
    </row>
    <row r="91" spans="1:35" ht="29.1" customHeight="1">
      <c r="A91" s="427">
        <v>76</v>
      </c>
      <c r="B91" s="1206" t="s">
        <v>601</v>
      </c>
      <c r="C91" s="907"/>
      <c r="D91" s="907"/>
      <c r="E91" s="907"/>
      <c r="F91" s="907"/>
      <c r="G91" s="907"/>
      <c r="H91" s="907"/>
      <c r="I91" s="907"/>
      <c r="J91" s="907"/>
      <c r="K91" s="907"/>
      <c r="L91" s="907"/>
      <c r="M91" s="907"/>
      <c r="N91" s="907"/>
      <c r="O91" s="907"/>
      <c r="P91" s="907"/>
      <c r="Q91" s="908"/>
      <c r="R91" s="428">
        <v>51</v>
      </c>
      <c r="S91" s="909"/>
      <c r="T91" s="910"/>
      <c r="U91" s="910"/>
      <c r="V91" s="910"/>
      <c r="W91" s="911"/>
      <c r="X91" s="428">
        <v>63</v>
      </c>
      <c r="Y91" s="909"/>
      <c r="Z91" s="910"/>
      <c r="AA91" s="910"/>
      <c r="AB91" s="910"/>
      <c r="AC91" s="911"/>
      <c r="AD91" s="428">
        <v>71</v>
      </c>
      <c r="AE91" s="909"/>
      <c r="AF91" s="910"/>
      <c r="AG91" s="910"/>
      <c r="AH91" s="911"/>
      <c r="AI91" s="430" t="s">
        <v>524</v>
      </c>
    </row>
    <row r="92" spans="1:35" ht="29.1" customHeight="1">
      <c r="A92" s="437">
        <v>77</v>
      </c>
      <c r="B92" s="986" t="s">
        <v>602</v>
      </c>
      <c r="C92" s="898"/>
      <c r="D92" s="898"/>
      <c r="E92" s="898"/>
      <c r="F92" s="898"/>
      <c r="G92" s="898"/>
      <c r="H92" s="898"/>
      <c r="I92" s="898"/>
      <c r="J92" s="898"/>
      <c r="K92" s="898"/>
      <c r="L92" s="898"/>
      <c r="M92" s="899"/>
      <c r="N92" s="447">
        <v>36</v>
      </c>
      <c r="O92" s="1324">
        <f>+'BALANCE 2022 '!F13</f>
        <v>17072</v>
      </c>
      <c r="P92" s="910"/>
      <c r="Q92" s="910"/>
      <c r="R92" s="911"/>
      <c r="S92" s="986" t="s">
        <v>603</v>
      </c>
      <c r="T92" s="898"/>
      <c r="U92" s="898"/>
      <c r="V92" s="898"/>
      <c r="W92" s="899"/>
      <c r="X92" s="439">
        <v>848</v>
      </c>
      <c r="Y92" s="909"/>
      <c r="Z92" s="910"/>
      <c r="AA92" s="910"/>
      <c r="AB92" s="910"/>
      <c r="AC92" s="911"/>
      <c r="AD92" s="439">
        <v>849</v>
      </c>
      <c r="AE92" s="1324">
        <f>+O92</f>
        <v>17072</v>
      </c>
      <c r="AF92" s="910"/>
      <c r="AG92" s="910"/>
      <c r="AH92" s="911"/>
      <c r="AI92" s="430" t="s">
        <v>524</v>
      </c>
    </row>
    <row r="93" spans="1:35" ht="29.1" customHeight="1">
      <c r="A93" s="437">
        <v>78</v>
      </c>
      <c r="B93" s="1318" t="s">
        <v>604</v>
      </c>
      <c r="C93" s="1319"/>
      <c r="D93" s="1319"/>
      <c r="E93" s="1319"/>
      <c r="F93" s="1319"/>
      <c r="G93" s="1319"/>
      <c r="H93" s="1319"/>
      <c r="I93" s="1319"/>
      <c r="J93" s="1319"/>
      <c r="K93" s="1319"/>
      <c r="L93" s="1319"/>
      <c r="M93" s="1320"/>
      <c r="N93" s="447">
        <v>82</v>
      </c>
      <c r="O93" s="909"/>
      <c r="P93" s="910"/>
      <c r="Q93" s="910"/>
      <c r="R93" s="911"/>
      <c r="S93" s="1206" t="s">
        <v>605</v>
      </c>
      <c r="T93" s="907"/>
      <c r="U93" s="907"/>
      <c r="V93" s="907"/>
      <c r="W93" s="908"/>
      <c r="X93" s="439">
        <v>1123</v>
      </c>
      <c r="Y93" s="909"/>
      <c r="Z93" s="910"/>
      <c r="AA93" s="910"/>
      <c r="AB93" s="910"/>
      <c r="AC93" s="911"/>
      <c r="AD93" s="439">
        <v>1125</v>
      </c>
      <c r="AE93" s="909"/>
      <c r="AF93" s="910"/>
      <c r="AG93" s="910"/>
      <c r="AH93" s="911"/>
      <c r="AI93" s="430" t="s">
        <v>524</v>
      </c>
    </row>
    <row r="94" spans="1:35" ht="29.1" customHeight="1">
      <c r="A94" s="437">
        <v>79</v>
      </c>
      <c r="B94" s="986" t="s">
        <v>606</v>
      </c>
      <c r="C94" s="898"/>
      <c r="D94" s="898"/>
      <c r="E94" s="898"/>
      <c r="F94" s="898"/>
      <c r="G94" s="898"/>
      <c r="H94" s="898"/>
      <c r="I94" s="898"/>
      <c r="J94" s="898"/>
      <c r="K94" s="898"/>
      <c r="L94" s="898"/>
      <c r="M94" s="899"/>
      <c r="N94" s="447">
        <v>83</v>
      </c>
      <c r="O94" s="909"/>
      <c r="P94" s="910"/>
      <c r="Q94" s="910"/>
      <c r="R94" s="911"/>
      <c r="S94" s="986" t="s">
        <v>607</v>
      </c>
      <c r="T94" s="898"/>
      <c r="U94" s="898"/>
      <c r="V94" s="898"/>
      <c r="W94" s="899"/>
      <c r="X94" s="439">
        <v>173</v>
      </c>
      <c r="Y94" s="909"/>
      <c r="Z94" s="910"/>
      <c r="AA94" s="910"/>
      <c r="AB94" s="910"/>
      <c r="AC94" s="911"/>
      <c r="AD94" s="439">
        <v>612</v>
      </c>
      <c r="AE94" s="909"/>
      <c r="AF94" s="910"/>
      <c r="AG94" s="910"/>
      <c r="AH94" s="911"/>
      <c r="AI94" s="430" t="s">
        <v>524</v>
      </c>
    </row>
    <row r="95" spans="1:35" ht="29.1" customHeight="1">
      <c r="A95" s="437">
        <v>80</v>
      </c>
      <c r="B95" s="1318" t="s">
        <v>608</v>
      </c>
      <c r="C95" s="1319"/>
      <c r="D95" s="1319"/>
      <c r="E95" s="1319"/>
      <c r="F95" s="1319"/>
      <c r="G95" s="1319"/>
      <c r="H95" s="1319"/>
      <c r="I95" s="1319"/>
      <c r="J95" s="1319"/>
      <c r="K95" s="1319"/>
      <c r="L95" s="1319"/>
      <c r="M95" s="1320"/>
      <c r="N95" s="447">
        <v>198</v>
      </c>
      <c r="O95" s="909"/>
      <c r="P95" s="910"/>
      <c r="Q95" s="910"/>
      <c r="R95" s="911"/>
      <c r="S95" s="1206" t="s">
        <v>609</v>
      </c>
      <c r="T95" s="907"/>
      <c r="U95" s="907"/>
      <c r="V95" s="907"/>
      <c r="W95" s="908"/>
      <c r="X95" s="439">
        <v>54</v>
      </c>
      <c r="Y95" s="909"/>
      <c r="Z95" s="910"/>
      <c r="AA95" s="910"/>
      <c r="AB95" s="910"/>
      <c r="AC95" s="911"/>
      <c r="AD95" s="439">
        <v>611</v>
      </c>
      <c r="AE95" s="909"/>
      <c r="AF95" s="910"/>
      <c r="AG95" s="910"/>
      <c r="AH95" s="911"/>
      <c r="AI95" s="440" t="s">
        <v>524</v>
      </c>
    </row>
    <row r="96" spans="1:35" ht="29.1" customHeight="1">
      <c r="A96" s="437">
        <v>81</v>
      </c>
      <c r="B96" s="1318" t="s">
        <v>610</v>
      </c>
      <c r="C96" s="1319"/>
      <c r="D96" s="1319"/>
      <c r="E96" s="1319"/>
      <c r="F96" s="1319"/>
      <c r="G96" s="1319"/>
      <c r="H96" s="1319"/>
      <c r="I96" s="1319"/>
      <c r="J96" s="1319"/>
      <c r="K96" s="1319"/>
      <c r="L96" s="1319"/>
      <c r="M96" s="1320"/>
      <c r="N96" s="447">
        <v>832</v>
      </c>
      <c r="O96" s="909"/>
      <c r="P96" s="910"/>
      <c r="Q96" s="910"/>
      <c r="R96" s="911"/>
      <c r="S96" s="1206" t="s">
        <v>611</v>
      </c>
      <c r="T96" s="907"/>
      <c r="U96" s="907"/>
      <c r="V96" s="907"/>
      <c r="W96" s="908"/>
      <c r="X96" s="439">
        <v>833</v>
      </c>
      <c r="Y96" s="909"/>
      <c r="Z96" s="910"/>
      <c r="AA96" s="910"/>
      <c r="AB96" s="910"/>
      <c r="AC96" s="911"/>
      <c r="AD96" s="439">
        <v>834</v>
      </c>
      <c r="AE96" s="909"/>
      <c r="AF96" s="910"/>
      <c r="AG96" s="910"/>
      <c r="AH96" s="911"/>
      <c r="AI96" s="430" t="s">
        <v>524</v>
      </c>
    </row>
    <row r="97" spans="1:35" ht="29.1" customHeight="1">
      <c r="A97" s="437">
        <v>82</v>
      </c>
      <c r="B97" s="1318" t="s">
        <v>612</v>
      </c>
      <c r="C97" s="1319"/>
      <c r="D97" s="1319"/>
      <c r="E97" s="1319"/>
      <c r="F97" s="1319"/>
      <c r="G97" s="1319"/>
      <c r="H97" s="1319"/>
      <c r="I97" s="1319"/>
      <c r="J97" s="1319"/>
      <c r="K97" s="1319"/>
      <c r="L97" s="1319"/>
      <c r="M97" s="1320"/>
      <c r="N97" s="447">
        <v>912</v>
      </c>
      <c r="O97" s="909"/>
      <c r="P97" s="910"/>
      <c r="Q97" s="910"/>
      <c r="R97" s="911"/>
      <c r="S97" s="1206" t="s">
        <v>613</v>
      </c>
      <c r="T97" s="907"/>
      <c r="U97" s="907"/>
      <c r="V97" s="907"/>
      <c r="W97" s="908"/>
      <c r="X97" s="439">
        <v>167</v>
      </c>
      <c r="Y97" s="909"/>
      <c r="Z97" s="910"/>
      <c r="AA97" s="910"/>
      <c r="AB97" s="910"/>
      <c r="AC97" s="911"/>
      <c r="AD97" s="439">
        <v>747</v>
      </c>
      <c r="AE97" s="909"/>
      <c r="AF97" s="910"/>
      <c r="AG97" s="910"/>
      <c r="AH97" s="911"/>
      <c r="AI97" s="440" t="s">
        <v>524</v>
      </c>
    </row>
    <row r="98" spans="1:35" ht="29.1" customHeight="1">
      <c r="A98" s="437">
        <v>83</v>
      </c>
      <c r="B98" s="986" t="s">
        <v>614</v>
      </c>
      <c r="C98" s="898"/>
      <c r="D98" s="898"/>
      <c r="E98" s="898"/>
      <c r="F98" s="898"/>
      <c r="G98" s="898"/>
      <c r="H98" s="898"/>
      <c r="I98" s="898"/>
      <c r="J98" s="898"/>
      <c r="K98" s="898"/>
      <c r="L98" s="898"/>
      <c r="M98" s="899"/>
      <c r="N98" s="447">
        <v>119</v>
      </c>
      <c r="O98" s="909"/>
      <c r="P98" s="910"/>
      <c r="Q98" s="910"/>
      <c r="R98" s="911"/>
      <c r="S98" s="986" t="s">
        <v>615</v>
      </c>
      <c r="T98" s="898"/>
      <c r="U98" s="898"/>
      <c r="V98" s="898"/>
      <c r="W98" s="899"/>
      <c r="X98" s="439">
        <v>116</v>
      </c>
      <c r="Y98" s="1307"/>
      <c r="Z98" s="1308"/>
      <c r="AA98" s="1307"/>
      <c r="AB98" s="1308"/>
      <c r="AC98" s="446"/>
      <c r="AD98" s="439">
        <v>757</v>
      </c>
      <c r="AE98" s="1307"/>
      <c r="AF98" s="1308"/>
      <c r="AG98" s="1307"/>
      <c r="AH98" s="1308"/>
      <c r="AI98" s="440" t="s">
        <v>524</v>
      </c>
    </row>
    <row r="99" spans="1:35" ht="29.1" customHeight="1">
      <c r="A99" s="437">
        <v>84</v>
      </c>
      <c r="B99" s="986" t="s">
        <v>616</v>
      </c>
      <c r="C99" s="898"/>
      <c r="D99" s="898"/>
      <c r="E99" s="898"/>
      <c r="F99" s="898"/>
      <c r="G99" s="898"/>
      <c r="H99" s="898"/>
      <c r="I99" s="898"/>
      <c r="J99" s="898"/>
      <c r="K99" s="898"/>
      <c r="L99" s="898"/>
      <c r="M99" s="899"/>
      <c r="N99" s="447">
        <v>58</v>
      </c>
      <c r="O99" s="909"/>
      <c r="P99" s="910"/>
      <c r="Q99" s="910"/>
      <c r="R99" s="911"/>
      <c r="S99" s="986" t="s">
        <v>617</v>
      </c>
      <c r="T99" s="898"/>
      <c r="U99" s="898"/>
      <c r="V99" s="898"/>
      <c r="W99" s="899"/>
      <c r="X99" s="439">
        <v>870</v>
      </c>
      <c r="Y99" s="909"/>
      <c r="Z99" s="910"/>
      <c r="AA99" s="910"/>
      <c r="AB99" s="910"/>
      <c r="AC99" s="911"/>
      <c r="AD99" s="439">
        <v>871</v>
      </c>
      <c r="AE99" s="909"/>
      <c r="AF99" s="910"/>
      <c r="AG99" s="910"/>
      <c r="AH99" s="911"/>
      <c r="AI99" s="430" t="s">
        <v>524</v>
      </c>
    </row>
    <row r="100" spans="1:35" ht="29.1" customHeight="1">
      <c r="A100" s="427">
        <v>85</v>
      </c>
      <c r="B100" s="986" t="s">
        <v>618</v>
      </c>
      <c r="C100" s="898"/>
      <c r="D100" s="898"/>
      <c r="E100" s="898"/>
      <c r="F100" s="898"/>
      <c r="G100" s="898"/>
      <c r="H100" s="898"/>
      <c r="I100" s="898"/>
      <c r="J100" s="898"/>
      <c r="K100" s="898"/>
      <c r="L100" s="898"/>
      <c r="M100" s="898"/>
      <c r="N100" s="898"/>
      <c r="O100" s="898"/>
      <c r="P100" s="898"/>
      <c r="Q100" s="898"/>
      <c r="R100" s="898"/>
      <c r="S100" s="898"/>
      <c r="T100" s="898"/>
      <c r="U100" s="898"/>
      <c r="V100" s="898"/>
      <c r="W100" s="898"/>
      <c r="X100" s="898"/>
      <c r="Y100" s="898"/>
      <c r="Z100" s="898"/>
      <c r="AA100" s="898"/>
      <c r="AB100" s="898"/>
      <c r="AC100" s="899"/>
      <c r="AD100" s="428">
        <v>1645</v>
      </c>
      <c r="AE100" s="900"/>
      <c r="AF100" s="901"/>
      <c r="AG100" s="901"/>
      <c r="AH100" s="902"/>
      <c r="AI100" s="430" t="s">
        <v>524</v>
      </c>
    </row>
    <row r="101" spans="1:35" ht="29.1" customHeight="1">
      <c r="A101" s="427">
        <v>86</v>
      </c>
      <c r="B101" s="986" t="s">
        <v>619</v>
      </c>
      <c r="C101" s="898"/>
      <c r="D101" s="898"/>
      <c r="E101" s="898"/>
      <c r="F101" s="898"/>
      <c r="G101" s="898"/>
      <c r="H101" s="898"/>
      <c r="I101" s="898"/>
      <c r="J101" s="898"/>
      <c r="K101" s="898"/>
      <c r="L101" s="898"/>
      <c r="M101" s="899"/>
      <c r="N101" s="429">
        <v>181</v>
      </c>
      <c r="O101" s="909"/>
      <c r="P101" s="910"/>
      <c r="Q101" s="910"/>
      <c r="R101" s="911"/>
      <c r="S101" s="1206" t="s">
        <v>620</v>
      </c>
      <c r="T101" s="907"/>
      <c r="U101" s="907"/>
      <c r="V101" s="907"/>
      <c r="W101" s="908"/>
      <c r="X101" s="428">
        <v>881</v>
      </c>
      <c r="Y101" s="909"/>
      <c r="Z101" s="910"/>
      <c r="AA101" s="910"/>
      <c r="AB101" s="910"/>
      <c r="AC101" s="911"/>
      <c r="AD101" s="428">
        <v>882</v>
      </c>
      <c r="AE101" s="909"/>
      <c r="AF101" s="910"/>
      <c r="AG101" s="910"/>
      <c r="AH101" s="911"/>
      <c r="AI101" s="430" t="s">
        <v>524</v>
      </c>
    </row>
    <row r="102" spans="1:35" ht="29.1" customHeight="1">
      <c r="A102" s="427">
        <v>87</v>
      </c>
      <c r="B102" s="986" t="s">
        <v>621</v>
      </c>
      <c r="C102" s="898"/>
      <c r="D102" s="898"/>
      <c r="E102" s="898"/>
      <c r="F102" s="898"/>
      <c r="G102" s="898"/>
      <c r="H102" s="898"/>
      <c r="I102" s="898"/>
      <c r="J102" s="898"/>
      <c r="K102" s="898"/>
      <c r="L102" s="898"/>
      <c r="M102" s="899"/>
      <c r="N102" s="429">
        <v>1646</v>
      </c>
      <c r="O102" s="909"/>
      <c r="P102" s="910"/>
      <c r="Q102" s="910"/>
      <c r="R102" s="911"/>
      <c r="S102" s="1206" t="s">
        <v>622</v>
      </c>
      <c r="T102" s="907"/>
      <c r="U102" s="907"/>
      <c r="V102" s="907"/>
      <c r="W102" s="908"/>
      <c r="X102" s="428">
        <v>1647</v>
      </c>
      <c r="Y102" s="909"/>
      <c r="Z102" s="910"/>
      <c r="AA102" s="910"/>
      <c r="AB102" s="910"/>
      <c r="AC102" s="911"/>
      <c r="AD102" s="428">
        <v>1648</v>
      </c>
      <c r="AE102" s="909"/>
      <c r="AF102" s="910"/>
      <c r="AG102" s="910"/>
      <c r="AH102" s="911"/>
      <c r="AI102" s="430" t="s">
        <v>524</v>
      </c>
    </row>
    <row r="103" spans="1:35">
      <c r="A103" s="1259" t="s">
        <v>623</v>
      </c>
      <c r="B103" s="927"/>
      <c r="C103" s="927"/>
      <c r="D103" s="927"/>
      <c r="E103" s="927"/>
      <c r="F103" s="927"/>
      <c r="G103" s="927"/>
      <c r="H103" s="927"/>
      <c r="I103" s="927"/>
      <c r="J103" s="927"/>
      <c r="K103" s="927"/>
      <c r="L103" s="927"/>
      <c r="M103" s="927"/>
      <c r="N103" s="927"/>
      <c r="O103" s="927"/>
      <c r="P103" s="927"/>
      <c r="Q103" s="927"/>
      <c r="R103" s="927"/>
      <c r="S103" s="927"/>
      <c r="T103" s="927"/>
      <c r="U103" s="927"/>
      <c r="V103" s="927"/>
      <c r="W103" s="927"/>
      <c r="X103" s="927"/>
      <c r="Y103" s="927"/>
      <c r="Z103" s="927"/>
      <c r="AA103" s="927"/>
      <c r="AB103" s="927"/>
      <c r="AC103" s="927"/>
      <c r="AD103" s="927"/>
      <c r="AE103" s="927"/>
      <c r="AF103" s="927"/>
      <c r="AG103" s="927"/>
      <c r="AH103" s="927"/>
      <c r="AI103" s="1260"/>
    </row>
    <row r="104" spans="1:35" ht="15" customHeight="1">
      <c r="A104" s="427">
        <v>88</v>
      </c>
      <c r="B104" s="986" t="s">
        <v>624</v>
      </c>
      <c r="C104" s="898"/>
      <c r="D104" s="898"/>
      <c r="E104" s="898"/>
      <c r="F104" s="898"/>
      <c r="G104" s="898"/>
      <c r="H104" s="898"/>
      <c r="I104" s="898"/>
      <c r="J104" s="898"/>
      <c r="K104" s="898"/>
      <c r="L104" s="898"/>
      <c r="M104" s="898"/>
      <c r="N104" s="898"/>
      <c r="O104" s="898"/>
      <c r="P104" s="898"/>
      <c r="Q104" s="898"/>
      <c r="R104" s="898"/>
      <c r="S104" s="898"/>
      <c r="T104" s="898"/>
      <c r="U104" s="898"/>
      <c r="V104" s="898"/>
      <c r="W104" s="898"/>
      <c r="X104" s="898"/>
      <c r="Y104" s="898"/>
      <c r="Z104" s="898"/>
      <c r="AA104" s="898"/>
      <c r="AB104" s="898"/>
      <c r="AC104" s="899"/>
      <c r="AD104" s="445">
        <v>900</v>
      </c>
      <c r="AE104" s="1203"/>
      <c r="AF104" s="1204"/>
      <c r="AG104" s="1204"/>
      <c r="AH104" s="1246"/>
      <c r="AI104" s="430" t="s">
        <v>505</v>
      </c>
    </row>
    <row r="105" spans="1:35" ht="15" customHeight="1">
      <c r="A105" s="427">
        <v>89</v>
      </c>
      <c r="B105" s="986" t="s">
        <v>625</v>
      </c>
      <c r="C105" s="898"/>
      <c r="D105" s="898"/>
      <c r="E105" s="898"/>
      <c r="F105" s="898"/>
      <c r="G105" s="898"/>
      <c r="H105" s="898"/>
      <c r="I105" s="898"/>
      <c r="J105" s="898"/>
      <c r="K105" s="898"/>
      <c r="L105" s="898"/>
      <c r="M105" s="898"/>
      <c r="N105" s="898"/>
      <c r="O105" s="898"/>
      <c r="P105" s="898"/>
      <c r="Q105" s="898"/>
      <c r="R105" s="898"/>
      <c r="S105" s="898"/>
      <c r="T105" s="898"/>
      <c r="U105" s="898"/>
      <c r="V105" s="898"/>
      <c r="W105" s="898"/>
      <c r="X105" s="898"/>
      <c r="Y105" s="898"/>
      <c r="Z105" s="898"/>
      <c r="AA105" s="898"/>
      <c r="AB105" s="898"/>
      <c r="AC105" s="899"/>
      <c r="AD105" s="452">
        <v>1796</v>
      </c>
      <c r="AE105" s="1203"/>
      <c r="AF105" s="1204"/>
      <c r="AG105" s="1204"/>
      <c r="AH105" s="1246"/>
      <c r="AI105" s="430" t="s">
        <v>626</v>
      </c>
    </row>
    <row r="106" spans="1:35" ht="15" customHeight="1">
      <c r="A106" s="427">
        <v>90</v>
      </c>
      <c r="B106" s="986" t="s">
        <v>627</v>
      </c>
      <c r="C106" s="898"/>
      <c r="D106" s="898"/>
      <c r="E106" s="898"/>
      <c r="F106" s="898"/>
      <c r="G106" s="898"/>
      <c r="H106" s="898"/>
      <c r="I106" s="898"/>
      <c r="J106" s="898"/>
      <c r="K106" s="898"/>
      <c r="L106" s="898"/>
      <c r="M106" s="898"/>
      <c r="N106" s="898"/>
      <c r="O106" s="898"/>
      <c r="P106" s="898"/>
      <c r="Q106" s="898"/>
      <c r="R106" s="898"/>
      <c r="S106" s="898"/>
      <c r="T106" s="898"/>
      <c r="U106" s="898"/>
      <c r="V106" s="898"/>
      <c r="W106" s="898"/>
      <c r="X106" s="898"/>
      <c r="Y106" s="898"/>
      <c r="Z106" s="898"/>
      <c r="AA106" s="898"/>
      <c r="AB106" s="898"/>
      <c r="AC106" s="899"/>
      <c r="AD106" s="452">
        <v>1827</v>
      </c>
      <c r="AE106" s="1203"/>
      <c r="AF106" s="1204"/>
      <c r="AG106" s="1204"/>
      <c r="AH106" s="1246"/>
      <c r="AI106" s="430" t="s">
        <v>626</v>
      </c>
    </row>
    <row r="107" spans="1:35">
      <c r="A107" s="427">
        <v>91</v>
      </c>
      <c r="B107" s="1309" t="s">
        <v>628</v>
      </c>
      <c r="C107" s="1310"/>
      <c r="D107" s="1310"/>
      <c r="E107" s="1310"/>
      <c r="F107" s="1310"/>
      <c r="G107" s="1310"/>
      <c r="H107" s="1310"/>
      <c r="I107" s="1310"/>
      <c r="J107" s="1310"/>
      <c r="K107" s="1310"/>
      <c r="L107" s="1310"/>
      <c r="M107" s="1310"/>
      <c r="N107" s="1310"/>
      <c r="O107" s="1310"/>
      <c r="P107" s="1310"/>
      <c r="Q107" s="1310"/>
      <c r="R107" s="1310"/>
      <c r="S107" s="1310"/>
      <c r="T107" s="1310"/>
      <c r="U107" s="1310"/>
      <c r="V107" s="1310"/>
      <c r="W107" s="1310"/>
      <c r="X107" s="1310"/>
      <c r="Y107" s="1310"/>
      <c r="Z107" s="1310"/>
      <c r="AA107" s="1310"/>
      <c r="AB107" s="1310"/>
      <c r="AC107" s="1311"/>
      <c r="AD107" s="453">
        <v>305</v>
      </c>
      <c r="AE107" s="1307">
        <f>+AE65+AE75-AE92</f>
        <v>921318.20000000007</v>
      </c>
      <c r="AF107" s="1308"/>
      <c r="AG107" s="1307"/>
      <c r="AH107" s="1308"/>
      <c r="AI107" s="441" t="s">
        <v>629</v>
      </c>
    </row>
    <row r="108" spans="1:35">
      <c r="A108" s="891" t="s">
        <v>630</v>
      </c>
      <c r="B108" s="892"/>
      <c r="C108" s="892"/>
      <c r="D108" s="892"/>
      <c r="E108" s="892"/>
      <c r="F108" s="892"/>
      <c r="G108" s="892"/>
      <c r="H108" s="892"/>
      <c r="I108" s="892"/>
      <c r="J108" s="892"/>
      <c r="K108" s="892"/>
      <c r="L108" s="892"/>
      <c r="M108" s="892"/>
      <c r="N108" s="892"/>
      <c r="O108" s="892"/>
      <c r="P108" s="892"/>
      <c r="Q108" s="892"/>
      <c r="R108" s="892"/>
      <c r="S108" s="892"/>
      <c r="T108" s="892"/>
      <c r="U108" s="892"/>
      <c r="V108" s="892"/>
      <c r="W108" s="892"/>
      <c r="X108" s="892"/>
      <c r="Y108" s="892"/>
      <c r="Z108" s="892"/>
      <c r="AA108" s="892"/>
      <c r="AB108" s="892"/>
      <c r="AC108" s="892"/>
      <c r="AD108" s="892"/>
      <c r="AE108" s="892"/>
      <c r="AF108" s="892"/>
      <c r="AG108" s="892"/>
      <c r="AH108" s="892"/>
      <c r="AI108" s="893"/>
    </row>
    <row r="109" spans="1:35">
      <c r="A109" s="1312" t="s">
        <v>631</v>
      </c>
      <c r="B109" s="1313"/>
      <c r="C109" s="1313"/>
      <c r="D109" s="1313"/>
      <c r="E109" s="1313"/>
      <c r="F109" s="1313"/>
      <c r="G109" s="1313"/>
      <c r="H109" s="1313"/>
      <c r="I109" s="1313"/>
      <c r="J109" s="1313"/>
      <c r="K109" s="1313"/>
      <c r="L109" s="1313"/>
      <c r="M109" s="1313"/>
      <c r="N109" s="1313"/>
      <c r="O109" s="1313"/>
      <c r="P109" s="1313"/>
      <c r="Q109" s="1313"/>
      <c r="R109" s="1313"/>
      <c r="S109" s="1313"/>
      <c r="T109" s="1313"/>
      <c r="U109" s="1313"/>
      <c r="V109" s="1313"/>
      <c r="W109" s="1313"/>
      <c r="X109" s="1313"/>
      <c r="Y109" s="1313"/>
      <c r="Z109" s="1313"/>
      <c r="AA109" s="1313"/>
      <c r="AB109" s="1313"/>
      <c r="AC109" s="1313"/>
      <c r="AD109" s="1314"/>
      <c r="AE109" s="1315"/>
      <c r="AF109" s="1316"/>
      <c r="AG109" s="1316"/>
      <c r="AH109" s="1316"/>
      <c r="AI109" s="1317"/>
    </row>
    <row r="110" spans="1:35">
      <c r="A110" s="427">
        <v>92</v>
      </c>
      <c r="B110" s="1045" t="s">
        <v>632</v>
      </c>
      <c r="C110" s="1046"/>
      <c r="D110" s="1046"/>
      <c r="E110" s="1046"/>
      <c r="F110" s="1046"/>
      <c r="G110" s="1046"/>
      <c r="H110" s="1046"/>
      <c r="I110" s="1046"/>
      <c r="J110" s="1046"/>
      <c r="K110" s="1046"/>
      <c r="L110" s="1046"/>
      <c r="M110" s="1047"/>
      <c r="N110" s="452">
        <v>85</v>
      </c>
      <c r="O110" s="1203"/>
      <c r="P110" s="1204"/>
      <c r="Q110" s="1246"/>
      <c r="R110" s="454" t="s">
        <v>633</v>
      </c>
      <c r="S110" s="1306" t="s">
        <v>634</v>
      </c>
      <c r="T110" s="895"/>
      <c r="U110" s="895"/>
      <c r="V110" s="895"/>
      <c r="W110" s="895"/>
      <c r="X110" s="895"/>
      <c r="Y110" s="895"/>
      <c r="Z110" s="895"/>
      <c r="AA110" s="895"/>
      <c r="AB110" s="895"/>
      <c r="AC110" s="895"/>
      <c r="AD110" s="895"/>
      <c r="AE110" s="895"/>
      <c r="AF110" s="895"/>
      <c r="AG110" s="895"/>
      <c r="AH110" s="895"/>
      <c r="AI110" s="896"/>
    </row>
    <row r="111" spans="1:35">
      <c r="A111" s="427">
        <v>93</v>
      </c>
      <c r="B111" s="1045" t="s">
        <v>635</v>
      </c>
      <c r="C111" s="1046"/>
      <c r="D111" s="1046"/>
      <c r="E111" s="1046"/>
      <c r="F111" s="1046"/>
      <c r="G111" s="1046"/>
      <c r="H111" s="1046"/>
      <c r="I111" s="1046"/>
      <c r="J111" s="1046"/>
      <c r="K111" s="1046"/>
      <c r="L111" s="1046"/>
      <c r="M111" s="1047"/>
      <c r="N111" s="452">
        <v>86</v>
      </c>
      <c r="O111" s="1203"/>
      <c r="P111" s="1204"/>
      <c r="Q111" s="1246"/>
      <c r="R111" s="454" t="s">
        <v>636</v>
      </c>
      <c r="S111" s="455">
        <v>95</v>
      </c>
      <c r="T111" s="1045" t="s">
        <v>637</v>
      </c>
      <c r="U111" s="1046"/>
      <c r="V111" s="1046"/>
      <c r="W111" s="1046"/>
      <c r="X111" s="1046"/>
      <c r="Y111" s="1046"/>
      <c r="Z111" s="1046"/>
      <c r="AA111" s="1046"/>
      <c r="AB111" s="1046"/>
      <c r="AC111" s="1047"/>
      <c r="AD111" s="452">
        <v>90</v>
      </c>
      <c r="AE111" s="1307">
        <f>+AE107</f>
        <v>921318.20000000007</v>
      </c>
      <c r="AF111" s="1308"/>
      <c r="AG111" s="1307"/>
      <c r="AH111" s="1308"/>
      <c r="AI111" s="430" t="s">
        <v>626</v>
      </c>
    </row>
    <row r="112" spans="1:35">
      <c r="A112" s="894" t="s">
        <v>638</v>
      </c>
      <c r="B112" s="895"/>
      <c r="C112" s="895"/>
      <c r="D112" s="895"/>
      <c r="E112" s="895"/>
      <c r="F112" s="895"/>
      <c r="G112" s="895"/>
      <c r="H112" s="895"/>
      <c r="I112" s="895"/>
      <c r="J112" s="895"/>
      <c r="K112" s="895"/>
      <c r="L112" s="895"/>
      <c r="M112" s="895"/>
      <c r="N112" s="895"/>
      <c r="O112" s="895"/>
      <c r="P112" s="895"/>
      <c r="Q112" s="895"/>
      <c r="R112" s="1302"/>
      <c r="S112" s="455">
        <v>96</v>
      </c>
      <c r="T112" s="1045" t="s">
        <v>639</v>
      </c>
      <c r="U112" s="1046"/>
      <c r="V112" s="1046"/>
      <c r="W112" s="1046"/>
      <c r="X112" s="1046"/>
      <c r="Y112" s="1046"/>
      <c r="Z112" s="1046"/>
      <c r="AA112" s="1046"/>
      <c r="AB112" s="1046"/>
      <c r="AC112" s="1047"/>
      <c r="AD112" s="452">
        <v>39</v>
      </c>
      <c r="AE112" s="1203"/>
      <c r="AF112" s="1204"/>
      <c r="AG112" s="1204"/>
      <c r="AH112" s="1246"/>
      <c r="AI112" s="430" t="s">
        <v>626</v>
      </c>
    </row>
    <row r="113" spans="1:35">
      <c r="A113" s="427">
        <v>94</v>
      </c>
      <c r="B113" s="1045" t="s">
        <v>640</v>
      </c>
      <c r="C113" s="1046"/>
      <c r="D113" s="1046"/>
      <c r="E113" s="1046"/>
      <c r="F113" s="1046"/>
      <c r="G113" s="1046"/>
      <c r="H113" s="1046"/>
      <c r="I113" s="1046"/>
      <c r="J113" s="1046"/>
      <c r="K113" s="1046"/>
      <c r="L113" s="1046"/>
      <c r="M113" s="1047"/>
      <c r="N113" s="452">
        <v>87</v>
      </c>
      <c r="O113" s="1203"/>
      <c r="P113" s="1204"/>
      <c r="Q113" s="1246"/>
      <c r="R113" s="454" t="s">
        <v>641</v>
      </c>
      <c r="S113" s="455">
        <v>97</v>
      </c>
      <c r="T113" s="1303" t="s">
        <v>642</v>
      </c>
      <c r="U113" s="1304"/>
      <c r="V113" s="1304"/>
      <c r="W113" s="1304"/>
      <c r="X113" s="1304"/>
      <c r="Y113" s="1304"/>
      <c r="Z113" s="1304"/>
      <c r="AA113" s="1304"/>
      <c r="AB113" s="1304"/>
      <c r="AC113" s="1305"/>
      <c r="AD113" s="452">
        <v>91</v>
      </c>
      <c r="AE113" s="1203"/>
      <c r="AF113" s="1204"/>
      <c r="AG113" s="1204"/>
      <c r="AH113" s="1246"/>
      <c r="AI113" s="430" t="s">
        <v>629</v>
      </c>
    </row>
    <row r="114" spans="1:35">
      <c r="A114" s="1293" t="s">
        <v>643</v>
      </c>
      <c r="B114" s="1294"/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5"/>
      <c r="S114" s="1015"/>
      <c r="T114" s="1016"/>
      <c r="U114" s="1016"/>
      <c r="V114" s="1016"/>
      <c r="W114" s="1016"/>
      <c r="X114" s="1016"/>
      <c r="Y114" s="1016"/>
      <c r="Z114" s="1016"/>
      <c r="AA114" s="1016"/>
      <c r="AB114" s="1016"/>
      <c r="AC114" s="1016"/>
      <c r="AD114" s="1016"/>
      <c r="AE114" s="1016"/>
      <c r="AF114" s="1016"/>
      <c r="AG114" s="1016"/>
      <c r="AH114" s="1016"/>
      <c r="AI114" s="1016"/>
    </row>
    <row r="115" spans="1:35">
      <c r="A115" s="1199" t="s">
        <v>644</v>
      </c>
      <c r="B115" s="1016"/>
      <c r="C115" s="1016"/>
      <c r="D115" s="1016"/>
      <c r="E115" s="1016"/>
      <c r="F115" s="1016"/>
      <c r="G115" s="1016"/>
      <c r="H115" s="1016"/>
      <c r="I115" s="1016"/>
      <c r="J115" s="1016"/>
      <c r="K115" s="1016"/>
      <c r="L115" s="1016"/>
      <c r="M115" s="1017"/>
      <c r="N115" s="1200" t="s">
        <v>645</v>
      </c>
      <c r="O115" s="1201"/>
      <c r="P115" s="1201"/>
      <c r="Q115" s="1201"/>
      <c r="R115" s="1202"/>
      <c r="S115" s="1296" t="s">
        <v>646</v>
      </c>
      <c r="T115" s="1297"/>
      <c r="U115" s="1297"/>
      <c r="V115" s="1297"/>
      <c r="W115" s="1297"/>
      <c r="X115" s="1297"/>
      <c r="Y115" s="1297"/>
      <c r="Z115" s="1297"/>
      <c r="AA115" s="1297"/>
      <c r="AB115" s="1297"/>
      <c r="AC115" s="1297"/>
      <c r="AD115" s="1297"/>
      <c r="AE115" s="1297"/>
      <c r="AF115" s="1297"/>
      <c r="AG115" s="1297"/>
      <c r="AH115" s="1297"/>
      <c r="AI115" s="1298"/>
    </row>
    <row r="116" spans="1:35">
      <c r="A116" s="456">
        <v>301</v>
      </c>
      <c r="B116" s="1203"/>
      <c r="C116" s="1204"/>
      <c r="D116" s="1204"/>
      <c r="E116" s="1204"/>
      <c r="F116" s="1204"/>
      <c r="G116" s="1204"/>
      <c r="H116" s="1204"/>
      <c r="I116" s="1204"/>
      <c r="J116" s="1204"/>
      <c r="K116" s="1204"/>
      <c r="L116" s="1204"/>
      <c r="M116" s="1246"/>
      <c r="N116" s="452">
        <v>306</v>
      </c>
      <c r="O116" s="1299"/>
      <c r="P116" s="1300"/>
      <c r="Q116" s="1300"/>
      <c r="R116" s="1301"/>
      <c r="S116" s="455">
        <v>98</v>
      </c>
      <c r="T116" s="1045" t="s">
        <v>647</v>
      </c>
      <c r="U116" s="1046"/>
      <c r="V116" s="1046"/>
      <c r="W116" s="1046"/>
      <c r="X116" s="1046"/>
      <c r="Y116" s="1046"/>
      <c r="Z116" s="1046"/>
      <c r="AA116" s="1046"/>
      <c r="AB116" s="1046"/>
      <c r="AC116" s="1047"/>
      <c r="AD116" s="452">
        <v>92</v>
      </c>
      <c r="AE116" s="1203"/>
      <c r="AF116" s="1204"/>
      <c r="AG116" s="1204"/>
      <c r="AH116" s="1246"/>
      <c r="AI116" s="430" t="s">
        <v>626</v>
      </c>
    </row>
    <row r="117" spans="1:35">
      <c r="A117" s="1281">
        <v>780</v>
      </c>
      <c r="B117" s="1284" t="s">
        <v>648</v>
      </c>
      <c r="C117" s="1285"/>
      <c r="D117" s="1285"/>
      <c r="E117" s="1285"/>
      <c r="F117" s="1285"/>
      <c r="G117" s="1285"/>
      <c r="H117" s="1285"/>
      <c r="I117" s="1285"/>
      <c r="J117" s="1285"/>
      <c r="K117" s="1285"/>
      <c r="L117" s="1285"/>
      <c r="M117" s="1286"/>
      <c r="N117" s="457"/>
      <c r="O117" s="1045" t="s">
        <v>649</v>
      </c>
      <c r="P117" s="1046"/>
      <c r="Q117" s="1046"/>
      <c r="R117" s="1047"/>
      <c r="S117" s="1015"/>
      <c r="T117" s="1016"/>
      <c r="U117" s="1016"/>
      <c r="V117" s="1016"/>
      <c r="W117" s="1016"/>
      <c r="X117" s="1016"/>
      <c r="Y117" s="1016"/>
      <c r="Z117" s="1016"/>
      <c r="AA117" s="1016"/>
      <c r="AB117" s="1016"/>
      <c r="AC117" s="1016"/>
      <c r="AD117" s="1016"/>
      <c r="AE117" s="1016"/>
      <c r="AF117" s="1016"/>
      <c r="AG117" s="1016"/>
      <c r="AH117" s="1016"/>
      <c r="AI117" s="1016"/>
    </row>
    <row r="118" spans="1:35">
      <c r="A118" s="1282"/>
      <c r="B118" s="1287"/>
      <c r="C118" s="1288"/>
      <c r="D118" s="1288"/>
      <c r="E118" s="1288"/>
      <c r="F118" s="1288"/>
      <c r="G118" s="1288"/>
      <c r="H118" s="1288"/>
      <c r="I118" s="1288"/>
      <c r="J118" s="1288"/>
      <c r="K118" s="1288"/>
      <c r="L118" s="1288"/>
      <c r="M118" s="1289"/>
      <c r="N118" s="457"/>
      <c r="O118" s="1045" t="s">
        <v>650</v>
      </c>
      <c r="P118" s="1046"/>
      <c r="Q118" s="1046"/>
      <c r="R118" s="1047"/>
      <c r="S118" s="455">
        <v>99</v>
      </c>
      <c r="T118" s="1045" t="s">
        <v>651</v>
      </c>
      <c r="U118" s="1046"/>
      <c r="V118" s="1046"/>
      <c r="W118" s="1046"/>
      <c r="X118" s="1046"/>
      <c r="Y118" s="1046"/>
      <c r="Z118" s="1046"/>
      <c r="AA118" s="1046"/>
      <c r="AB118" s="1046"/>
      <c r="AC118" s="1047"/>
      <c r="AD118" s="452">
        <v>93</v>
      </c>
      <c r="AE118" s="1203"/>
      <c r="AF118" s="1204"/>
      <c r="AG118" s="1204"/>
      <c r="AH118" s="1246"/>
      <c r="AI118" s="430" t="s">
        <v>626</v>
      </c>
    </row>
    <row r="119" spans="1:35">
      <c r="A119" s="1282"/>
      <c r="B119" s="1287"/>
      <c r="C119" s="1288"/>
      <c r="D119" s="1288"/>
      <c r="E119" s="1288"/>
      <c r="F119" s="1288"/>
      <c r="G119" s="1288"/>
      <c r="H119" s="1288"/>
      <c r="I119" s="1288"/>
      <c r="J119" s="1288"/>
      <c r="K119" s="1288"/>
      <c r="L119" s="1288"/>
      <c r="M119" s="1289"/>
      <c r="N119" s="457"/>
      <c r="O119" s="1045" t="s">
        <v>652</v>
      </c>
      <c r="P119" s="1046"/>
      <c r="Q119" s="1046"/>
      <c r="R119" s="1047"/>
      <c r="S119" s="1015"/>
      <c r="T119" s="1016"/>
      <c r="U119" s="1016"/>
      <c r="V119" s="1016"/>
      <c r="W119" s="1016"/>
      <c r="X119" s="1016"/>
      <c r="Y119" s="1016"/>
      <c r="Z119" s="1016"/>
      <c r="AA119" s="1016"/>
      <c r="AB119" s="1016"/>
      <c r="AC119" s="1016"/>
      <c r="AD119" s="1016"/>
      <c r="AE119" s="1016"/>
      <c r="AF119" s="1016"/>
      <c r="AG119" s="1016"/>
      <c r="AH119" s="1016"/>
      <c r="AI119" s="1016"/>
    </row>
    <row r="120" spans="1:35">
      <c r="A120" s="1282"/>
      <c r="B120" s="1287"/>
      <c r="C120" s="1288"/>
      <c r="D120" s="1288"/>
      <c r="E120" s="1288"/>
      <c r="F120" s="1288"/>
      <c r="G120" s="1288"/>
      <c r="H120" s="1288"/>
      <c r="I120" s="1288"/>
      <c r="J120" s="1288"/>
      <c r="K120" s="1288"/>
      <c r="L120" s="1288"/>
      <c r="M120" s="1289"/>
      <c r="N120" s="457"/>
      <c r="O120" s="1045" t="s">
        <v>653</v>
      </c>
      <c r="P120" s="1046"/>
      <c r="Q120" s="1046"/>
      <c r="R120" s="1047"/>
      <c r="S120" s="455">
        <v>100</v>
      </c>
      <c r="T120" s="1045" t="s">
        <v>654</v>
      </c>
      <c r="U120" s="1046"/>
      <c r="V120" s="1046"/>
      <c r="W120" s="1046"/>
      <c r="X120" s="1046"/>
      <c r="Y120" s="1046"/>
      <c r="Z120" s="1046"/>
      <c r="AA120" s="1046"/>
      <c r="AB120" s="1046"/>
      <c r="AC120" s="1047"/>
      <c r="AD120" s="452">
        <v>94</v>
      </c>
      <c r="AE120" s="1203"/>
      <c r="AF120" s="1204"/>
      <c r="AG120" s="1204"/>
      <c r="AH120" s="1246"/>
      <c r="AI120" s="430" t="s">
        <v>629</v>
      </c>
    </row>
    <row r="121" spans="1:35">
      <c r="A121" s="1283"/>
      <c r="B121" s="1290"/>
      <c r="C121" s="1291"/>
      <c r="D121" s="1291"/>
      <c r="E121" s="1291"/>
      <c r="F121" s="1291"/>
      <c r="G121" s="1291"/>
      <c r="H121" s="1291"/>
      <c r="I121" s="1291"/>
      <c r="J121" s="1291"/>
      <c r="K121" s="1291"/>
      <c r="L121" s="1291"/>
      <c r="M121" s="1292"/>
      <c r="N121" s="458"/>
      <c r="O121" s="1277" t="s">
        <v>655</v>
      </c>
      <c r="P121" s="877"/>
      <c r="Q121" s="877"/>
      <c r="R121" s="878"/>
      <c r="S121" s="1015"/>
      <c r="T121" s="1016"/>
      <c r="U121" s="1016"/>
      <c r="V121" s="1016"/>
      <c r="W121" s="1016"/>
      <c r="X121" s="1016"/>
      <c r="Y121" s="1016"/>
      <c r="Z121" s="1016"/>
      <c r="AA121" s="1016"/>
      <c r="AB121" s="1016"/>
      <c r="AC121" s="1016"/>
      <c r="AD121" s="1016"/>
      <c r="AE121" s="1016"/>
      <c r="AF121" s="1016"/>
      <c r="AG121" s="1016"/>
      <c r="AH121" s="1016"/>
      <c r="AI121" s="1016"/>
    </row>
    <row r="122" spans="1:35">
      <c r="A122" s="891" t="s">
        <v>656</v>
      </c>
      <c r="B122" s="892"/>
      <c r="C122" s="892"/>
      <c r="D122" s="892"/>
      <c r="E122" s="892"/>
      <c r="F122" s="892"/>
      <c r="G122" s="892"/>
      <c r="H122" s="892"/>
      <c r="I122" s="892"/>
      <c r="J122" s="892"/>
      <c r="K122" s="892"/>
      <c r="L122" s="892"/>
      <c r="M122" s="892"/>
      <c r="N122" s="892"/>
      <c r="O122" s="892"/>
      <c r="P122" s="892"/>
      <c r="Q122" s="892"/>
      <c r="R122" s="892"/>
      <c r="S122" s="892"/>
      <c r="T122" s="892"/>
      <c r="U122" s="892"/>
      <c r="V122" s="892"/>
      <c r="W122" s="892"/>
      <c r="X122" s="892"/>
      <c r="Y122" s="892"/>
      <c r="Z122" s="892"/>
      <c r="AA122" s="892"/>
      <c r="AB122" s="892"/>
      <c r="AC122" s="892"/>
      <c r="AD122" s="892"/>
      <c r="AE122" s="892"/>
      <c r="AF122" s="892"/>
      <c r="AG122" s="892"/>
      <c r="AH122" s="892"/>
      <c r="AI122" s="893"/>
    </row>
    <row r="123" spans="1:35">
      <c r="A123" s="1278" t="s">
        <v>657</v>
      </c>
      <c r="B123" s="1279"/>
      <c r="C123" s="1279"/>
      <c r="D123" s="1279"/>
      <c r="E123" s="1279"/>
      <c r="F123" s="1279"/>
      <c r="G123" s="1279"/>
      <c r="H123" s="1279"/>
      <c r="I123" s="1279"/>
      <c r="J123" s="1279"/>
      <c r="K123" s="1279"/>
      <c r="L123" s="1279"/>
      <c r="M123" s="1279"/>
      <c r="N123" s="1279"/>
      <c r="O123" s="1279"/>
      <c r="P123" s="1279"/>
      <c r="Q123" s="1279"/>
      <c r="R123" s="1279"/>
      <c r="S123" s="1279"/>
      <c r="T123" s="1279"/>
      <c r="U123" s="1279"/>
      <c r="V123" s="1279"/>
      <c r="W123" s="1279"/>
      <c r="X123" s="1279"/>
      <c r="Y123" s="1279"/>
      <c r="Z123" s="1279"/>
      <c r="AA123" s="1279"/>
      <c r="AB123" s="1279"/>
      <c r="AC123" s="1279"/>
      <c r="AD123" s="1279"/>
      <c r="AE123" s="1279"/>
      <c r="AF123" s="1279"/>
      <c r="AG123" s="1279"/>
      <c r="AH123" s="1279"/>
      <c r="AI123" s="1280"/>
    </row>
    <row r="124" spans="1:35">
      <c r="A124" s="882" t="s">
        <v>658</v>
      </c>
      <c r="B124" s="883"/>
      <c r="C124" s="883"/>
      <c r="D124" s="883"/>
      <c r="E124" s="883"/>
      <c r="F124" s="883"/>
      <c r="G124" s="883"/>
      <c r="H124" s="883"/>
      <c r="I124" s="883"/>
      <c r="J124" s="883"/>
      <c r="K124" s="883"/>
      <c r="L124" s="883"/>
      <c r="M124" s="883"/>
      <c r="N124" s="883"/>
      <c r="O124" s="883"/>
      <c r="P124" s="883"/>
      <c r="Q124" s="883"/>
      <c r="R124" s="883"/>
      <c r="S124" s="883"/>
      <c r="T124" s="883"/>
      <c r="U124" s="883"/>
      <c r="V124" s="883"/>
      <c r="W124" s="883"/>
      <c r="X124" s="883"/>
      <c r="Y124" s="883"/>
      <c r="Z124" s="883"/>
      <c r="AA124" s="883"/>
      <c r="AB124" s="883"/>
      <c r="AC124" s="883"/>
      <c r="AD124" s="883"/>
      <c r="AE124" s="883"/>
      <c r="AF124" s="883"/>
      <c r="AG124" s="883"/>
      <c r="AH124" s="883"/>
      <c r="AI124" s="884"/>
    </row>
    <row r="125" spans="1:35">
      <c r="A125" s="1176" t="s">
        <v>659</v>
      </c>
      <c r="B125" s="1177"/>
      <c r="C125" s="1177"/>
      <c r="D125" s="1177"/>
      <c r="E125" s="1177"/>
      <c r="F125" s="1177"/>
      <c r="G125" s="1177"/>
      <c r="H125" s="1177"/>
      <c r="I125" s="1177"/>
      <c r="J125" s="1177"/>
      <c r="K125" s="1177"/>
      <c r="L125" s="1177"/>
      <c r="M125" s="1177"/>
      <c r="N125" s="1177"/>
      <c r="O125" s="1177"/>
      <c r="P125" s="1177"/>
      <c r="Q125" s="1177"/>
      <c r="R125" s="1177"/>
      <c r="S125" s="1177"/>
      <c r="T125" s="1177"/>
      <c r="U125" s="1275"/>
      <c r="V125" s="1276" t="s">
        <v>660</v>
      </c>
      <c r="W125" s="1177"/>
      <c r="X125" s="1177"/>
      <c r="Y125" s="1177"/>
      <c r="Z125" s="1177"/>
      <c r="AA125" s="1177"/>
      <c r="AB125" s="1177"/>
      <c r="AC125" s="1177"/>
      <c r="AD125" s="1177"/>
      <c r="AE125" s="1177"/>
      <c r="AF125" s="1177"/>
      <c r="AG125" s="1177"/>
      <c r="AH125" s="1177"/>
      <c r="AI125" s="1178"/>
    </row>
    <row r="126" spans="1:35" ht="15.6" customHeight="1">
      <c r="A126" s="897" t="s">
        <v>661</v>
      </c>
      <c r="B126" s="898"/>
      <c r="C126" s="898"/>
      <c r="D126" s="898"/>
      <c r="E126" s="898"/>
      <c r="F126" s="898"/>
      <c r="G126" s="898"/>
      <c r="H126" s="898"/>
      <c r="I126" s="898"/>
      <c r="J126" s="898"/>
      <c r="K126" s="898"/>
      <c r="L126" s="898"/>
      <c r="M126" s="898"/>
      <c r="N126" s="898"/>
      <c r="O126" s="898"/>
      <c r="P126" s="898"/>
      <c r="Q126" s="898"/>
      <c r="R126" s="898"/>
      <c r="S126" s="898"/>
      <c r="T126" s="898"/>
      <c r="U126" s="899"/>
      <c r="V126" s="428">
        <v>461</v>
      </c>
      <c r="W126" s="900"/>
      <c r="X126" s="901"/>
      <c r="Y126" s="901"/>
      <c r="Z126" s="901"/>
      <c r="AA126" s="902"/>
      <c r="AB126" s="459"/>
      <c r="AC126" s="460">
        <v>492</v>
      </c>
      <c r="AD126" s="900"/>
      <c r="AE126" s="901"/>
      <c r="AF126" s="901"/>
      <c r="AG126" s="901"/>
      <c r="AH126" s="902"/>
      <c r="AI126" s="430" t="s">
        <v>626</v>
      </c>
    </row>
    <row r="127" spans="1:35" ht="15.6" customHeight="1">
      <c r="A127" s="897" t="s">
        <v>662</v>
      </c>
      <c r="B127" s="898"/>
      <c r="C127" s="898"/>
      <c r="D127" s="898"/>
      <c r="E127" s="898"/>
      <c r="F127" s="898"/>
      <c r="G127" s="898"/>
      <c r="H127" s="898"/>
      <c r="I127" s="898"/>
      <c r="J127" s="898"/>
      <c r="K127" s="898"/>
      <c r="L127" s="898"/>
      <c r="M127" s="898"/>
      <c r="N127" s="898"/>
      <c r="O127" s="898"/>
      <c r="P127" s="898"/>
      <c r="Q127" s="898"/>
      <c r="R127" s="898"/>
      <c r="S127" s="898"/>
      <c r="T127" s="898"/>
      <c r="U127" s="899"/>
      <c r="V127" s="428">
        <v>545</v>
      </c>
      <c r="W127" s="900"/>
      <c r="X127" s="901"/>
      <c r="Y127" s="901"/>
      <c r="Z127" s="901"/>
      <c r="AA127" s="902"/>
      <c r="AB127" s="461" t="s">
        <v>626</v>
      </c>
      <c r="AC127" s="462"/>
      <c r="AD127" s="463"/>
      <c r="AE127" s="463"/>
      <c r="AF127" s="463"/>
      <c r="AG127" s="463"/>
      <c r="AH127" s="463"/>
      <c r="AI127" s="464"/>
    </row>
    <row r="128" spans="1:35" ht="15.6" customHeight="1">
      <c r="A128" s="897" t="s">
        <v>663</v>
      </c>
      <c r="B128" s="898"/>
      <c r="C128" s="898"/>
      <c r="D128" s="898"/>
      <c r="E128" s="898"/>
      <c r="F128" s="898"/>
      <c r="G128" s="898"/>
      <c r="H128" s="898"/>
      <c r="I128" s="898"/>
      <c r="J128" s="898"/>
      <c r="K128" s="898"/>
      <c r="L128" s="898"/>
      <c r="M128" s="898"/>
      <c r="N128" s="898"/>
      <c r="O128" s="898"/>
      <c r="P128" s="898"/>
      <c r="Q128" s="898"/>
      <c r="R128" s="898"/>
      <c r="S128" s="898"/>
      <c r="T128" s="898"/>
      <c r="U128" s="899"/>
      <c r="V128" s="428">
        <v>1650</v>
      </c>
      <c r="W128" s="900"/>
      <c r="X128" s="901"/>
      <c r="Y128" s="901"/>
      <c r="Z128" s="901"/>
      <c r="AA128" s="902"/>
      <c r="AB128" s="461" t="s">
        <v>626</v>
      </c>
      <c r="AC128" s="462"/>
      <c r="AD128" s="463"/>
      <c r="AE128" s="463"/>
      <c r="AF128" s="463"/>
      <c r="AG128" s="463"/>
      <c r="AH128" s="463"/>
      <c r="AI128" s="464"/>
    </row>
    <row r="129" spans="1:35" ht="15.6" customHeight="1">
      <c r="A129" s="897" t="s">
        <v>664</v>
      </c>
      <c r="B129" s="898"/>
      <c r="C129" s="898"/>
      <c r="D129" s="898"/>
      <c r="E129" s="898"/>
      <c r="F129" s="898"/>
      <c r="G129" s="898"/>
      <c r="H129" s="898"/>
      <c r="I129" s="898"/>
      <c r="J129" s="898"/>
      <c r="K129" s="898"/>
      <c r="L129" s="898"/>
      <c r="M129" s="898"/>
      <c r="N129" s="898"/>
      <c r="O129" s="898"/>
      <c r="P129" s="898"/>
      <c r="Q129" s="898"/>
      <c r="R129" s="898"/>
      <c r="S129" s="898"/>
      <c r="T129" s="898"/>
      <c r="U129" s="899"/>
      <c r="V129" s="428">
        <v>856</v>
      </c>
      <c r="W129" s="900"/>
      <c r="X129" s="901"/>
      <c r="Y129" s="901"/>
      <c r="Z129" s="901"/>
      <c r="AA129" s="902"/>
      <c r="AB129" s="461" t="s">
        <v>626</v>
      </c>
      <c r="AC129" s="462"/>
      <c r="AD129" s="463"/>
      <c r="AE129" s="463"/>
      <c r="AF129" s="463"/>
      <c r="AG129" s="463"/>
      <c r="AH129" s="463"/>
      <c r="AI129" s="464"/>
    </row>
    <row r="130" spans="1:35" ht="15.6" customHeight="1">
      <c r="A130" s="932" t="s">
        <v>665</v>
      </c>
      <c r="B130" s="933"/>
      <c r="C130" s="933"/>
      <c r="D130" s="933"/>
      <c r="E130" s="933"/>
      <c r="F130" s="933"/>
      <c r="G130" s="933"/>
      <c r="H130" s="933"/>
      <c r="I130" s="933"/>
      <c r="J130" s="933"/>
      <c r="K130" s="933"/>
      <c r="L130" s="933"/>
      <c r="M130" s="933"/>
      <c r="N130" s="933"/>
      <c r="O130" s="933"/>
      <c r="P130" s="933"/>
      <c r="Q130" s="933"/>
      <c r="R130" s="933"/>
      <c r="S130" s="933"/>
      <c r="T130" s="933"/>
      <c r="U130" s="934"/>
      <c r="V130" s="428">
        <v>547</v>
      </c>
      <c r="W130" s="900"/>
      <c r="X130" s="901"/>
      <c r="Y130" s="901"/>
      <c r="Z130" s="901"/>
      <c r="AA130" s="902"/>
      <c r="AB130" s="461" t="s">
        <v>629</v>
      </c>
      <c r="AC130" s="462"/>
      <c r="AD130" s="463"/>
      <c r="AE130" s="463"/>
      <c r="AF130" s="463"/>
      <c r="AG130" s="463"/>
      <c r="AH130" s="463"/>
      <c r="AI130" s="464"/>
    </row>
    <row r="131" spans="1:35" ht="15.6" customHeight="1">
      <c r="A131" s="897" t="s">
        <v>666</v>
      </c>
      <c r="B131" s="898"/>
      <c r="C131" s="898"/>
      <c r="D131" s="898"/>
      <c r="E131" s="898"/>
      <c r="F131" s="898"/>
      <c r="G131" s="898"/>
      <c r="H131" s="898"/>
      <c r="I131" s="898"/>
      <c r="J131" s="898"/>
      <c r="K131" s="898"/>
      <c r="L131" s="898"/>
      <c r="M131" s="898"/>
      <c r="N131" s="898"/>
      <c r="O131" s="898"/>
      <c r="P131" s="898"/>
      <c r="Q131" s="898"/>
      <c r="R131" s="898"/>
      <c r="S131" s="898"/>
      <c r="T131" s="898"/>
      <c r="U131" s="899"/>
      <c r="V131" s="428">
        <v>617</v>
      </c>
      <c r="W131" s="900"/>
      <c r="X131" s="901"/>
      <c r="Y131" s="901"/>
      <c r="Z131" s="901"/>
      <c r="AA131" s="902"/>
      <c r="AB131" s="461" t="s">
        <v>626</v>
      </c>
      <c r="AC131" s="462"/>
      <c r="AD131" s="463"/>
      <c r="AE131" s="463"/>
      <c r="AF131" s="463"/>
      <c r="AG131" s="463"/>
      <c r="AH131" s="463"/>
      <c r="AI131" s="464"/>
    </row>
    <row r="132" spans="1:35" ht="15.6" customHeight="1">
      <c r="A132" s="897" t="s">
        <v>667</v>
      </c>
      <c r="B132" s="898"/>
      <c r="C132" s="898"/>
      <c r="D132" s="898"/>
      <c r="E132" s="898"/>
      <c r="F132" s="898"/>
      <c r="G132" s="898"/>
      <c r="H132" s="898"/>
      <c r="I132" s="898"/>
      <c r="J132" s="898"/>
      <c r="K132" s="898"/>
      <c r="L132" s="898"/>
      <c r="M132" s="898"/>
      <c r="N132" s="898"/>
      <c r="O132" s="898"/>
      <c r="P132" s="898"/>
      <c r="Q132" s="898"/>
      <c r="R132" s="898"/>
      <c r="S132" s="898"/>
      <c r="T132" s="898"/>
      <c r="U132" s="899"/>
      <c r="V132" s="428">
        <v>770</v>
      </c>
      <c r="W132" s="900"/>
      <c r="X132" s="901"/>
      <c r="Y132" s="901"/>
      <c r="Z132" s="901"/>
      <c r="AA132" s="902"/>
      <c r="AB132" s="461" t="s">
        <v>668</v>
      </c>
      <c r="AC132" s="462"/>
      <c r="AD132" s="463"/>
      <c r="AE132" s="463"/>
      <c r="AF132" s="463"/>
      <c r="AG132" s="463"/>
      <c r="AH132" s="463"/>
      <c r="AI132" s="464"/>
    </row>
    <row r="133" spans="1:35" ht="15.6" customHeight="1">
      <c r="A133" s="897" t="s">
        <v>669</v>
      </c>
      <c r="B133" s="898"/>
      <c r="C133" s="898"/>
      <c r="D133" s="898"/>
      <c r="E133" s="898"/>
      <c r="F133" s="898"/>
      <c r="G133" s="898"/>
      <c r="H133" s="898"/>
      <c r="I133" s="898"/>
      <c r="J133" s="898"/>
      <c r="K133" s="898"/>
      <c r="L133" s="898"/>
      <c r="M133" s="898"/>
      <c r="N133" s="898"/>
      <c r="O133" s="898"/>
      <c r="P133" s="898"/>
      <c r="Q133" s="898"/>
      <c r="R133" s="898"/>
      <c r="S133" s="898"/>
      <c r="T133" s="898"/>
      <c r="U133" s="899"/>
      <c r="V133" s="428">
        <v>872</v>
      </c>
      <c r="W133" s="900"/>
      <c r="X133" s="901"/>
      <c r="Y133" s="901"/>
      <c r="Z133" s="901"/>
      <c r="AA133" s="902"/>
      <c r="AB133" s="461" t="s">
        <v>668</v>
      </c>
      <c r="AC133" s="462"/>
      <c r="AD133" s="463"/>
      <c r="AE133" s="463"/>
      <c r="AF133" s="463"/>
      <c r="AG133" s="463"/>
      <c r="AH133" s="463"/>
      <c r="AI133" s="464"/>
    </row>
    <row r="134" spans="1:35" ht="15.6" customHeight="1">
      <c r="A134" s="897" t="s">
        <v>670</v>
      </c>
      <c r="B134" s="898"/>
      <c r="C134" s="898"/>
      <c r="D134" s="898"/>
      <c r="E134" s="898"/>
      <c r="F134" s="898"/>
      <c r="G134" s="898"/>
      <c r="H134" s="898"/>
      <c r="I134" s="898"/>
      <c r="J134" s="898"/>
      <c r="K134" s="898"/>
      <c r="L134" s="898"/>
      <c r="M134" s="898"/>
      <c r="N134" s="898"/>
      <c r="O134" s="898"/>
      <c r="P134" s="898"/>
      <c r="Q134" s="898"/>
      <c r="R134" s="898"/>
      <c r="S134" s="898"/>
      <c r="T134" s="898"/>
      <c r="U134" s="899"/>
      <c r="V134" s="428">
        <v>465</v>
      </c>
      <c r="W134" s="900"/>
      <c r="X134" s="901"/>
      <c r="Y134" s="901"/>
      <c r="Z134" s="901"/>
      <c r="AA134" s="902"/>
      <c r="AB134" s="461" t="s">
        <v>668</v>
      </c>
      <c r="AC134" s="462"/>
      <c r="AD134" s="463"/>
      <c r="AE134" s="463"/>
      <c r="AF134" s="463"/>
      <c r="AG134" s="463"/>
      <c r="AH134" s="463"/>
      <c r="AI134" s="464"/>
    </row>
    <row r="135" spans="1:35" ht="15.6" customHeight="1">
      <c r="A135" s="897" t="s">
        <v>671</v>
      </c>
      <c r="B135" s="898"/>
      <c r="C135" s="898"/>
      <c r="D135" s="898"/>
      <c r="E135" s="898"/>
      <c r="F135" s="898"/>
      <c r="G135" s="898"/>
      <c r="H135" s="898"/>
      <c r="I135" s="898"/>
      <c r="J135" s="898"/>
      <c r="K135" s="898"/>
      <c r="L135" s="898"/>
      <c r="M135" s="898"/>
      <c r="N135" s="898"/>
      <c r="O135" s="898"/>
      <c r="P135" s="898"/>
      <c r="Q135" s="898"/>
      <c r="R135" s="898"/>
      <c r="S135" s="898"/>
      <c r="T135" s="898"/>
      <c r="U135" s="899"/>
      <c r="V135" s="428">
        <v>494</v>
      </c>
      <c r="W135" s="900"/>
      <c r="X135" s="901"/>
      <c r="Y135" s="901"/>
      <c r="Z135" s="901"/>
      <c r="AA135" s="902"/>
      <c r="AB135" s="461" t="s">
        <v>668</v>
      </c>
      <c r="AC135" s="462"/>
      <c r="AD135" s="463"/>
      <c r="AE135" s="463"/>
      <c r="AF135" s="463"/>
      <c r="AG135" s="463"/>
      <c r="AH135" s="463"/>
      <c r="AI135" s="464"/>
    </row>
    <row r="136" spans="1:35" ht="15.6" customHeight="1">
      <c r="A136" s="897" t="s">
        <v>672</v>
      </c>
      <c r="B136" s="898"/>
      <c r="C136" s="898"/>
      <c r="D136" s="898"/>
      <c r="E136" s="898"/>
      <c r="F136" s="898"/>
      <c r="G136" s="898"/>
      <c r="H136" s="898"/>
      <c r="I136" s="898"/>
      <c r="J136" s="898"/>
      <c r="K136" s="898"/>
      <c r="L136" s="898"/>
      <c r="M136" s="898"/>
      <c r="N136" s="898"/>
      <c r="O136" s="898"/>
      <c r="P136" s="898"/>
      <c r="Q136" s="898"/>
      <c r="R136" s="898"/>
      <c r="S136" s="898"/>
      <c r="T136" s="898"/>
      <c r="U136" s="899"/>
      <c r="V136" s="428">
        <v>850</v>
      </c>
      <c r="W136" s="900"/>
      <c r="X136" s="901"/>
      <c r="Y136" s="901"/>
      <c r="Z136" s="901"/>
      <c r="AA136" s="902"/>
      <c r="AB136" s="461" t="s">
        <v>668</v>
      </c>
      <c r="AC136" s="462"/>
      <c r="AD136" s="463"/>
      <c r="AE136" s="463"/>
      <c r="AF136" s="463"/>
      <c r="AG136" s="463"/>
      <c r="AH136" s="463"/>
      <c r="AI136" s="464"/>
    </row>
    <row r="137" spans="1:35" ht="15.6" customHeight="1">
      <c r="A137" s="932" t="s">
        <v>673</v>
      </c>
      <c r="B137" s="933"/>
      <c r="C137" s="933"/>
      <c r="D137" s="933"/>
      <c r="E137" s="933"/>
      <c r="F137" s="933"/>
      <c r="G137" s="933"/>
      <c r="H137" s="933"/>
      <c r="I137" s="933"/>
      <c r="J137" s="933"/>
      <c r="K137" s="933"/>
      <c r="L137" s="933"/>
      <c r="M137" s="933"/>
      <c r="N137" s="933"/>
      <c r="O137" s="933"/>
      <c r="P137" s="933"/>
      <c r="Q137" s="933"/>
      <c r="R137" s="933"/>
      <c r="S137" s="933"/>
      <c r="T137" s="933"/>
      <c r="U137" s="934"/>
      <c r="V137" s="428">
        <v>467</v>
      </c>
      <c r="W137" s="900"/>
      <c r="X137" s="901"/>
      <c r="Y137" s="901"/>
      <c r="Z137" s="901"/>
      <c r="AA137" s="902"/>
      <c r="AB137" s="461" t="s">
        <v>629</v>
      </c>
      <c r="AC137" s="462"/>
      <c r="AD137" s="463"/>
      <c r="AE137" s="463"/>
      <c r="AF137" s="463"/>
      <c r="AG137" s="463"/>
      <c r="AH137" s="463"/>
      <c r="AI137" s="464"/>
    </row>
    <row r="138" spans="1:35" ht="15.6" customHeight="1">
      <c r="A138" s="897" t="s">
        <v>674</v>
      </c>
      <c r="B138" s="898"/>
      <c r="C138" s="898"/>
      <c r="D138" s="898"/>
      <c r="E138" s="898"/>
      <c r="F138" s="898"/>
      <c r="G138" s="898"/>
      <c r="H138" s="898"/>
      <c r="I138" s="898"/>
      <c r="J138" s="898"/>
      <c r="K138" s="898"/>
      <c r="L138" s="898"/>
      <c r="M138" s="898"/>
      <c r="N138" s="898"/>
      <c r="O138" s="898"/>
      <c r="P138" s="898"/>
      <c r="Q138" s="898"/>
      <c r="R138" s="898"/>
      <c r="S138" s="898"/>
      <c r="T138" s="898"/>
      <c r="U138" s="899"/>
      <c r="V138" s="428">
        <v>479</v>
      </c>
      <c r="W138" s="900"/>
      <c r="X138" s="901"/>
      <c r="Y138" s="901"/>
      <c r="Z138" s="901"/>
      <c r="AA138" s="902"/>
      <c r="AB138" s="459"/>
      <c r="AC138" s="460">
        <v>491</v>
      </c>
      <c r="AD138" s="900"/>
      <c r="AE138" s="901"/>
      <c r="AF138" s="901"/>
      <c r="AG138" s="901"/>
      <c r="AH138" s="902"/>
      <c r="AI138" s="430" t="s">
        <v>626</v>
      </c>
    </row>
    <row r="139" spans="1:35" ht="15.6" customHeight="1">
      <c r="A139" s="897" t="s">
        <v>675</v>
      </c>
      <c r="B139" s="898"/>
      <c r="C139" s="898"/>
      <c r="D139" s="898"/>
      <c r="E139" s="898"/>
      <c r="F139" s="898"/>
      <c r="G139" s="898"/>
      <c r="H139" s="898"/>
      <c r="I139" s="898"/>
      <c r="J139" s="898"/>
      <c r="K139" s="898"/>
      <c r="L139" s="898"/>
      <c r="M139" s="898"/>
      <c r="N139" s="898"/>
      <c r="O139" s="898"/>
      <c r="P139" s="898"/>
      <c r="Q139" s="898"/>
      <c r="R139" s="898"/>
      <c r="S139" s="898"/>
      <c r="T139" s="898"/>
      <c r="U139" s="899"/>
      <c r="V139" s="428">
        <v>618</v>
      </c>
      <c r="W139" s="900"/>
      <c r="X139" s="901"/>
      <c r="Y139" s="901"/>
      <c r="Z139" s="901"/>
      <c r="AA139" s="902"/>
      <c r="AB139" s="461" t="s">
        <v>528</v>
      </c>
      <c r="AC139" s="460">
        <v>619</v>
      </c>
      <c r="AD139" s="900"/>
      <c r="AE139" s="901"/>
      <c r="AF139" s="901"/>
      <c r="AG139" s="901"/>
      <c r="AH139" s="902"/>
      <c r="AI139" s="430" t="s">
        <v>629</v>
      </c>
    </row>
    <row r="140" spans="1:35" ht="15.6" customHeight="1">
      <c r="A140" s="897" t="s">
        <v>676</v>
      </c>
      <c r="B140" s="898"/>
      <c r="C140" s="898"/>
      <c r="D140" s="898"/>
      <c r="E140" s="898"/>
      <c r="F140" s="898"/>
      <c r="G140" s="898"/>
      <c r="H140" s="898"/>
      <c r="I140" s="898"/>
      <c r="J140" s="898"/>
      <c r="K140" s="898"/>
      <c r="L140" s="898"/>
      <c r="M140" s="898"/>
      <c r="N140" s="898"/>
      <c r="O140" s="898"/>
      <c r="P140" s="898"/>
      <c r="Q140" s="898"/>
      <c r="R140" s="898"/>
      <c r="S140" s="898"/>
      <c r="T140" s="898"/>
      <c r="U140" s="899"/>
      <c r="V140" s="1261" t="s">
        <v>677</v>
      </c>
      <c r="W140" s="1262"/>
      <c r="X140" s="1262"/>
      <c r="Y140" s="1262"/>
      <c r="Z140" s="1262"/>
      <c r="AA140" s="1263"/>
      <c r="AB140" s="1267" t="s">
        <v>678</v>
      </c>
      <c r="AC140" s="1268"/>
      <c r="AD140" s="1268"/>
      <c r="AE140" s="1268"/>
      <c r="AF140" s="1268"/>
      <c r="AG140" s="1268"/>
      <c r="AH140" s="1268"/>
      <c r="AI140" s="1269"/>
    </row>
    <row r="141" spans="1:35">
      <c r="A141" s="1273">
        <v>896</v>
      </c>
      <c r="B141" s="1274"/>
      <c r="C141" s="938"/>
      <c r="D141" s="939"/>
      <c r="E141" s="939"/>
      <c r="F141" s="939"/>
      <c r="G141" s="939"/>
      <c r="H141" s="939"/>
      <c r="I141" s="939"/>
      <c r="J141" s="939"/>
      <c r="K141" s="939"/>
      <c r="L141" s="939"/>
      <c r="M141" s="939"/>
      <c r="N141" s="939"/>
      <c r="O141" s="939"/>
      <c r="P141" s="939"/>
      <c r="Q141" s="939"/>
      <c r="R141" s="939"/>
      <c r="S141" s="939"/>
      <c r="T141" s="939"/>
      <c r="U141" s="940"/>
      <c r="V141" s="1264"/>
      <c r="W141" s="1265"/>
      <c r="X141" s="1265"/>
      <c r="Y141" s="1265"/>
      <c r="Z141" s="1265"/>
      <c r="AA141" s="1266"/>
      <c r="AB141" s="1270"/>
      <c r="AC141" s="1271"/>
      <c r="AD141" s="1271"/>
      <c r="AE141" s="1271"/>
      <c r="AF141" s="1271"/>
      <c r="AG141" s="1271"/>
      <c r="AH141" s="1271"/>
      <c r="AI141" s="1272"/>
    </row>
    <row r="142" spans="1:35">
      <c r="A142" s="795" t="s">
        <v>679</v>
      </c>
      <c r="B142" s="796"/>
      <c r="C142" s="796"/>
      <c r="D142" s="796"/>
      <c r="E142" s="796"/>
      <c r="F142" s="796"/>
      <c r="G142" s="796"/>
      <c r="H142" s="796"/>
      <c r="I142" s="796"/>
      <c r="J142" s="796"/>
      <c r="K142" s="796"/>
      <c r="L142" s="796"/>
      <c r="M142" s="796"/>
      <c r="N142" s="796"/>
      <c r="O142" s="796"/>
      <c r="P142" s="796"/>
      <c r="Q142" s="796"/>
      <c r="R142" s="796"/>
      <c r="S142" s="796"/>
      <c r="T142" s="796"/>
      <c r="U142" s="796"/>
      <c r="V142" s="796"/>
      <c r="W142" s="796"/>
      <c r="X142" s="796"/>
      <c r="Y142" s="796"/>
      <c r="Z142" s="796"/>
      <c r="AA142" s="796"/>
      <c r="AB142" s="796"/>
      <c r="AC142" s="796"/>
      <c r="AD142" s="796"/>
      <c r="AE142" s="796"/>
      <c r="AF142" s="796"/>
      <c r="AG142" s="796"/>
      <c r="AH142" s="796"/>
      <c r="AI142" s="797"/>
    </row>
    <row r="143" spans="1:35">
      <c r="A143" s="882" t="s">
        <v>680</v>
      </c>
      <c r="B143" s="883"/>
      <c r="C143" s="883"/>
      <c r="D143" s="883"/>
      <c r="E143" s="883"/>
      <c r="F143" s="883"/>
      <c r="G143" s="883"/>
      <c r="H143" s="883"/>
      <c r="I143" s="883"/>
      <c r="J143" s="883"/>
      <c r="K143" s="883"/>
      <c r="L143" s="883"/>
      <c r="M143" s="883"/>
      <c r="N143" s="883"/>
      <c r="O143" s="883"/>
      <c r="P143" s="883"/>
      <c r="Q143" s="883"/>
      <c r="R143" s="883"/>
      <c r="S143" s="883"/>
      <c r="T143" s="883"/>
      <c r="U143" s="883"/>
      <c r="V143" s="883"/>
      <c r="W143" s="883"/>
      <c r="X143" s="883"/>
      <c r="Y143" s="883"/>
      <c r="Z143" s="883"/>
      <c r="AA143" s="883"/>
      <c r="AB143" s="883"/>
      <c r="AC143" s="883"/>
      <c r="AD143" s="883"/>
      <c r="AE143" s="883"/>
      <c r="AF143" s="883"/>
      <c r="AG143" s="883"/>
      <c r="AH143" s="883"/>
      <c r="AI143" s="884"/>
    </row>
    <row r="144" spans="1:35" ht="15.6" customHeight="1">
      <c r="A144" s="916" t="s">
        <v>681</v>
      </c>
      <c r="B144" s="917"/>
      <c r="C144" s="917"/>
      <c r="D144" s="917"/>
      <c r="E144" s="917"/>
      <c r="F144" s="917"/>
      <c r="G144" s="917"/>
      <c r="H144" s="917"/>
      <c r="I144" s="917"/>
      <c r="J144" s="917"/>
      <c r="K144" s="917"/>
      <c r="L144" s="917"/>
      <c r="M144" s="917"/>
      <c r="N144" s="917"/>
      <c r="O144" s="917"/>
      <c r="P144" s="917"/>
      <c r="Q144" s="917"/>
      <c r="R144" s="917"/>
      <c r="S144" s="917"/>
      <c r="T144" s="917"/>
      <c r="U144" s="917"/>
      <c r="V144" s="917"/>
      <c r="W144" s="917"/>
      <c r="X144" s="917"/>
      <c r="Y144" s="917"/>
      <c r="Z144" s="917"/>
      <c r="AA144" s="917"/>
      <c r="AB144" s="917"/>
      <c r="AC144" s="918"/>
      <c r="AD144" s="465">
        <v>1055</v>
      </c>
      <c r="AE144" s="1169"/>
      <c r="AF144" s="1170"/>
      <c r="AG144" s="1170"/>
      <c r="AH144" s="1171"/>
      <c r="AI144" s="466" t="s">
        <v>505</v>
      </c>
    </row>
    <row r="145" spans="1:35" ht="15.6" customHeight="1">
      <c r="A145" s="906" t="s">
        <v>682</v>
      </c>
      <c r="B145" s="907"/>
      <c r="C145" s="907"/>
      <c r="D145" s="907"/>
      <c r="E145" s="907"/>
      <c r="F145" s="907"/>
      <c r="G145" s="907"/>
      <c r="H145" s="907"/>
      <c r="I145" s="907"/>
      <c r="J145" s="907"/>
      <c r="K145" s="907"/>
      <c r="L145" s="907"/>
      <c r="M145" s="907"/>
      <c r="N145" s="907"/>
      <c r="O145" s="907"/>
      <c r="P145" s="907"/>
      <c r="Q145" s="907"/>
      <c r="R145" s="907"/>
      <c r="S145" s="907"/>
      <c r="T145" s="907"/>
      <c r="U145" s="907"/>
      <c r="V145" s="907"/>
      <c r="W145" s="907"/>
      <c r="X145" s="907"/>
      <c r="Y145" s="907"/>
      <c r="Z145" s="907"/>
      <c r="AA145" s="907"/>
      <c r="AB145" s="907"/>
      <c r="AC145" s="908"/>
      <c r="AD145" s="432">
        <v>1056</v>
      </c>
      <c r="AE145" s="900"/>
      <c r="AF145" s="901"/>
      <c r="AG145" s="901"/>
      <c r="AH145" s="902"/>
      <c r="AI145" s="430" t="s">
        <v>524</v>
      </c>
    </row>
    <row r="146" spans="1:35" ht="15.6" customHeight="1">
      <c r="A146" s="906" t="s">
        <v>683</v>
      </c>
      <c r="B146" s="907"/>
      <c r="C146" s="907"/>
      <c r="D146" s="907"/>
      <c r="E146" s="907"/>
      <c r="F146" s="907"/>
      <c r="G146" s="907"/>
      <c r="H146" s="907"/>
      <c r="I146" s="907"/>
      <c r="J146" s="907"/>
      <c r="K146" s="907"/>
      <c r="L146" s="907"/>
      <c r="M146" s="907"/>
      <c r="N146" s="907"/>
      <c r="O146" s="907"/>
      <c r="P146" s="907"/>
      <c r="Q146" s="907"/>
      <c r="R146" s="907"/>
      <c r="S146" s="907"/>
      <c r="T146" s="907"/>
      <c r="U146" s="907"/>
      <c r="V146" s="907"/>
      <c r="W146" s="907"/>
      <c r="X146" s="907"/>
      <c r="Y146" s="907"/>
      <c r="Z146" s="907"/>
      <c r="AA146" s="907"/>
      <c r="AB146" s="907"/>
      <c r="AC146" s="908"/>
      <c r="AD146" s="432">
        <v>1057</v>
      </c>
      <c r="AE146" s="900"/>
      <c r="AF146" s="901"/>
      <c r="AG146" s="901"/>
      <c r="AH146" s="902"/>
      <c r="AI146" s="430" t="s">
        <v>524</v>
      </c>
    </row>
    <row r="147" spans="1:35" ht="15.6" customHeight="1">
      <c r="A147" s="897" t="s">
        <v>684</v>
      </c>
      <c r="B147" s="898"/>
      <c r="C147" s="898"/>
      <c r="D147" s="898"/>
      <c r="E147" s="898"/>
      <c r="F147" s="898"/>
      <c r="G147" s="898"/>
      <c r="H147" s="898"/>
      <c r="I147" s="898"/>
      <c r="J147" s="898"/>
      <c r="K147" s="898"/>
      <c r="L147" s="898"/>
      <c r="M147" s="898"/>
      <c r="N147" s="898"/>
      <c r="O147" s="898"/>
      <c r="P147" s="898"/>
      <c r="Q147" s="898"/>
      <c r="R147" s="898"/>
      <c r="S147" s="898"/>
      <c r="T147" s="898"/>
      <c r="U147" s="898"/>
      <c r="V147" s="898"/>
      <c r="W147" s="898"/>
      <c r="X147" s="898"/>
      <c r="Y147" s="898"/>
      <c r="Z147" s="898"/>
      <c r="AA147" s="898"/>
      <c r="AB147" s="898"/>
      <c r="AC147" s="899"/>
      <c r="AD147" s="432">
        <v>1058</v>
      </c>
      <c r="AE147" s="900"/>
      <c r="AF147" s="901"/>
      <c r="AG147" s="901"/>
      <c r="AH147" s="902"/>
      <c r="AI147" s="430" t="s">
        <v>528</v>
      </c>
    </row>
    <row r="148" spans="1:35" ht="15.6" customHeight="1">
      <c r="A148" s="906" t="s">
        <v>685</v>
      </c>
      <c r="B148" s="907"/>
      <c r="C148" s="907"/>
      <c r="D148" s="907"/>
      <c r="E148" s="907"/>
      <c r="F148" s="907"/>
      <c r="G148" s="907"/>
      <c r="H148" s="907"/>
      <c r="I148" s="907"/>
      <c r="J148" s="907"/>
      <c r="K148" s="907"/>
      <c r="L148" s="907"/>
      <c r="M148" s="907"/>
      <c r="N148" s="907"/>
      <c r="O148" s="907"/>
      <c r="P148" s="907"/>
      <c r="Q148" s="907"/>
      <c r="R148" s="907"/>
      <c r="S148" s="907"/>
      <c r="T148" s="907"/>
      <c r="U148" s="907"/>
      <c r="V148" s="907"/>
      <c r="W148" s="907"/>
      <c r="X148" s="907"/>
      <c r="Y148" s="907"/>
      <c r="Z148" s="907"/>
      <c r="AA148" s="907"/>
      <c r="AB148" s="907"/>
      <c r="AC148" s="908"/>
      <c r="AD148" s="432">
        <v>1060</v>
      </c>
      <c r="AE148" s="900"/>
      <c r="AF148" s="901"/>
      <c r="AG148" s="901"/>
      <c r="AH148" s="902"/>
      <c r="AI148" s="430" t="s">
        <v>524</v>
      </c>
    </row>
    <row r="149" spans="1:35" ht="15.6" customHeight="1">
      <c r="A149" s="897" t="s">
        <v>686</v>
      </c>
      <c r="B149" s="898"/>
      <c r="C149" s="898"/>
      <c r="D149" s="898"/>
      <c r="E149" s="898"/>
      <c r="F149" s="898"/>
      <c r="G149" s="898"/>
      <c r="H149" s="898"/>
      <c r="I149" s="898"/>
      <c r="J149" s="898"/>
      <c r="K149" s="898"/>
      <c r="L149" s="898"/>
      <c r="M149" s="898"/>
      <c r="N149" s="898"/>
      <c r="O149" s="898"/>
      <c r="P149" s="898"/>
      <c r="Q149" s="898"/>
      <c r="R149" s="898"/>
      <c r="S149" s="898"/>
      <c r="T149" s="898"/>
      <c r="U149" s="898"/>
      <c r="V149" s="898"/>
      <c r="W149" s="898"/>
      <c r="X149" s="898"/>
      <c r="Y149" s="898"/>
      <c r="Z149" s="898"/>
      <c r="AA149" s="898"/>
      <c r="AB149" s="898"/>
      <c r="AC149" s="899"/>
      <c r="AD149" s="432">
        <v>1061</v>
      </c>
      <c r="AE149" s="900"/>
      <c r="AF149" s="901"/>
      <c r="AG149" s="901"/>
      <c r="AH149" s="902"/>
      <c r="AI149" s="430" t="s">
        <v>528</v>
      </c>
    </row>
    <row r="150" spans="1:35" ht="15.6" customHeight="1">
      <c r="A150" s="897" t="s">
        <v>687</v>
      </c>
      <c r="B150" s="898"/>
      <c r="C150" s="898"/>
      <c r="D150" s="898"/>
      <c r="E150" s="898"/>
      <c r="F150" s="898"/>
      <c r="G150" s="898"/>
      <c r="H150" s="898"/>
      <c r="I150" s="898"/>
      <c r="J150" s="898"/>
      <c r="K150" s="898"/>
      <c r="L150" s="898"/>
      <c r="M150" s="898"/>
      <c r="N150" s="898"/>
      <c r="O150" s="898"/>
      <c r="P150" s="898"/>
      <c r="Q150" s="898"/>
      <c r="R150" s="898"/>
      <c r="S150" s="898"/>
      <c r="T150" s="898"/>
      <c r="U150" s="898"/>
      <c r="V150" s="898"/>
      <c r="W150" s="898"/>
      <c r="X150" s="898"/>
      <c r="Y150" s="898"/>
      <c r="Z150" s="898"/>
      <c r="AA150" s="898"/>
      <c r="AB150" s="898"/>
      <c r="AC150" s="899"/>
      <c r="AD150" s="432">
        <v>1062</v>
      </c>
      <c r="AE150" s="900"/>
      <c r="AF150" s="901"/>
      <c r="AG150" s="901"/>
      <c r="AH150" s="902"/>
      <c r="AI150" s="430" t="s">
        <v>528</v>
      </c>
    </row>
    <row r="151" spans="1:35" ht="15.6" customHeight="1">
      <c r="A151" s="897" t="s">
        <v>688</v>
      </c>
      <c r="B151" s="898"/>
      <c r="C151" s="898"/>
      <c r="D151" s="898"/>
      <c r="E151" s="898"/>
      <c r="F151" s="898"/>
      <c r="G151" s="898"/>
      <c r="H151" s="898"/>
      <c r="I151" s="898"/>
      <c r="J151" s="898"/>
      <c r="K151" s="898"/>
      <c r="L151" s="898"/>
      <c r="M151" s="898"/>
      <c r="N151" s="898"/>
      <c r="O151" s="898"/>
      <c r="P151" s="898"/>
      <c r="Q151" s="898"/>
      <c r="R151" s="898"/>
      <c r="S151" s="898"/>
      <c r="T151" s="898"/>
      <c r="U151" s="898"/>
      <c r="V151" s="898"/>
      <c r="W151" s="898"/>
      <c r="X151" s="898"/>
      <c r="Y151" s="898"/>
      <c r="Z151" s="898"/>
      <c r="AA151" s="898"/>
      <c r="AB151" s="898"/>
      <c r="AC151" s="899"/>
      <c r="AD151" s="432">
        <v>1099</v>
      </c>
      <c r="AE151" s="900"/>
      <c r="AF151" s="901"/>
      <c r="AG151" s="901"/>
      <c r="AH151" s="902"/>
      <c r="AI151" s="467"/>
    </row>
    <row r="152" spans="1:35" ht="15.6" customHeight="1">
      <c r="A152" s="897" t="s">
        <v>689</v>
      </c>
      <c r="B152" s="898"/>
      <c r="C152" s="898"/>
      <c r="D152" s="898"/>
      <c r="E152" s="898"/>
      <c r="F152" s="898"/>
      <c r="G152" s="898"/>
      <c r="H152" s="898"/>
      <c r="I152" s="898"/>
      <c r="J152" s="898"/>
      <c r="K152" s="898"/>
      <c r="L152" s="898"/>
      <c r="M152" s="898"/>
      <c r="N152" s="898"/>
      <c r="O152" s="898"/>
      <c r="P152" s="898"/>
      <c r="Q152" s="898"/>
      <c r="R152" s="898"/>
      <c r="S152" s="898"/>
      <c r="T152" s="898"/>
      <c r="U152" s="898"/>
      <c r="V152" s="898"/>
      <c r="W152" s="898"/>
      <c r="X152" s="898"/>
      <c r="Y152" s="898"/>
      <c r="Z152" s="898"/>
      <c r="AA152" s="898"/>
      <c r="AB152" s="898"/>
      <c r="AC152" s="899"/>
      <c r="AD152" s="432">
        <v>1100</v>
      </c>
      <c r="AE152" s="900"/>
      <c r="AF152" s="901"/>
      <c r="AG152" s="901"/>
      <c r="AH152" s="902"/>
      <c r="AI152" s="467"/>
    </row>
    <row r="153" spans="1:35" ht="15.6" customHeight="1">
      <c r="A153" s="897" t="s">
        <v>690</v>
      </c>
      <c r="B153" s="898"/>
      <c r="C153" s="898"/>
      <c r="D153" s="898"/>
      <c r="E153" s="898"/>
      <c r="F153" s="898"/>
      <c r="G153" s="898"/>
      <c r="H153" s="898"/>
      <c r="I153" s="898"/>
      <c r="J153" s="898"/>
      <c r="K153" s="898"/>
      <c r="L153" s="898"/>
      <c r="M153" s="898"/>
      <c r="N153" s="898"/>
      <c r="O153" s="898"/>
      <c r="P153" s="898"/>
      <c r="Q153" s="898"/>
      <c r="R153" s="898"/>
      <c r="S153" s="898"/>
      <c r="T153" s="898"/>
      <c r="U153" s="898"/>
      <c r="V153" s="898"/>
      <c r="W153" s="898"/>
      <c r="X153" s="898"/>
      <c r="Y153" s="898"/>
      <c r="Z153" s="898"/>
      <c r="AA153" s="898"/>
      <c r="AB153" s="898"/>
      <c r="AC153" s="899"/>
      <c r="AD153" s="432">
        <v>1114</v>
      </c>
      <c r="AE153" s="900"/>
      <c r="AF153" s="901"/>
      <c r="AG153" s="901"/>
      <c r="AH153" s="902"/>
      <c r="AI153" s="467"/>
    </row>
    <row r="154" spans="1:35">
      <c r="A154" s="1259" t="s">
        <v>691</v>
      </c>
      <c r="B154" s="927"/>
      <c r="C154" s="927"/>
      <c r="D154" s="927"/>
      <c r="E154" s="927"/>
      <c r="F154" s="927"/>
      <c r="G154" s="927"/>
      <c r="H154" s="927"/>
      <c r="I154" s="927"/>
      <c r="J154" s="927"/>
      <c r="K154" s="927"/>
      <c r="L154" s="927"/>
      <c r="M154" s="927"/>
      <c r="N154" s="927"/>
      <c r="O154" s="927"/>
      <c r="P154" s="927"/>
      <c r="Q154" s="927"/>
      <c r="R154" s="927"/>
      <c r="S154" s="927"/>
      <c r="T154" s="927"/>
      <c r="U154" s="927"/>
      <c r="V154" s="927"/>
      <c r="W154" s="927"/>
      <c r="X154" s="927"/>
      <c r="Y154" s="927"/>
      <c r="Z154" s="927"/>
      <c r="AA154" s="927"/>
      <c r="AB154" s="927"/>
      <c r="AC154" s="927"/>
      <c r="AD154" s="927"/>
      <c r="AE154" s="927"/>
      <c r="AF154" s="927"/>
      <c r="AG154" s="927"/>
      <c r="AH154" s="927"/>
      <c r="AI154" s="1260"/>
    </row>
    <row r="155" spans="1:35" ht="15.6" customHeight="1">
      <c r="A155" s="897" t="s">
        <v>692</v>
      </c>
      <c r="B155" s="898"/>
      <c r="C155" s="898"/>
      <c r="D155" s="898"/>
      <c r="E155" s="898"/>
      <c r="F155" s="898"/>
      <c r="G155" s="898"/>
      <c r="H155" s="898"/>
      <c r="I155" s="898"/>
      <c r="J155" s="898"/>
      <c r="K155" s="898"/>
      <c r="L155" s="898"/>
      <c r="M155" s="898"/>
      <c r="N155" s="898"/>
      <c r="O155" s="898"/>
      <c r="P155" s="898"/>
      <c r="Q155" s="898"/>
      <c r="R155" s="898"/>
      <c r="S155" s="898"/>
      <c r="T155" s="898"/>
      <c r="U155" s="898"/>
      <c r="V155" s="898"/>
      <c r="W155" s="898"/>
      <c r="X155" s="898"/>
      <c r="Y155" s="898"/>
      <c r="Z155" s="898"/>
      <c r="AA155" s="898"/>
      <c r="AB155" s="898"/>
      <c r="AC155" s="899"/>
      <c r="AD155" s="432">
        <v>1063</v>
      </c>
      <c r="AE155" s="900"/>
      <c r="AF155" s="901"/>
      <c r="AG155" s="901"/>
      <c r="AH155" s="902"/>
      <c r="AI155" s="467"/>
    </row>
    <row r="156" spans="1:35" ht="15.6" customHeight="1">
      <c r="A156" s="897" t="s">
        <v>693</v>
      </c>
      <c r="B156" s="898"/>
      <c r="C156" s="898"/>
      <c r="D156" s="898"/>
      <c r="E156" s="898"/>
      <c r="F156" s="898"/>
      <c r="G156" s="898"/>
      <c r="H156" s="898"/>
      <c r="I156" s="898"/>
      <c r="J156" s="898"/>
      <c r="K156" s="898"/>
      <c r="L156" s="898"/>
      <c r="M156" s="898"/>
      <c r="N156" s="898"/>
      <c r="O156" s="898"/>
      <c r="P156" s="898"/>
      <c r="Q156" s="898"/>
      <c r="R156" s="898"/>
      <c r="S156" s="898"/>
      <c r="T156" s="898"/>
      <c r="U156" s="898"/>
      <c r="V156" s="898"/>
      <c r="W156" s="898"/>
      <c r="X156" s="898"/>
      <c r="Y156" s="898"/>
      <c r="Z156" s="898"/>
      <c r="AA156" s="898"/>
      <c r="AB156" s="898"/>
      <c r="AC156" s="899"/>
      <c r="AD156" s="432">
        <v>1064</v>
      </c>
      <c r="AE156" s="900"/>
      <c r="AF156" s="901"/>
      <c r="AG156" s="901"/>
      <c r="AH156" s="902"/>
      <c r="AI156" s="467"/>
    </row>
    <row r="157" spans="1:35" ht="15.6" customHeight="1">
      <c r="A157" s="1172" t="s">
        <v>694</v>
      </c>
      <c r="B157" s="1173"/>
      <c r="C157" s="1173"/>
      <c r="D157" s="1173"/>
      <c r="E157" s="1173"/>
      <c r="F157" s="1173"/>
      <c r="G157" s="1173"/>
      <c r="H157" s="1173"/>
      <c r="I157" s="1173"/>
      <c r="J157" s="1173"/>
      <c r="K157" s="1173"/>
      <c r="L157" s="1173"/>
      <c r="M157" s="1173"/>
      <c r="N157" s="1173"/>
      <c r="O157" s="1173"/>
      <c r="P157" s="1173"/>
      <c r="Q157" s="1173"/>
      <c r="R157" s="1173"/>
      <c r="S157" s="1173"/>
      <c r="T157" s="1173"/>
      <c r="U157" s="1173"/>
      <c r="V157" s="1173"/>
      <c r="W157" s="1173"/>
      <c r="X157" s="1173"/>
      <c r="Y157" s="1173"/>
      <c r="Z157" s="1173"/>
      <c r="AA157" s="1173"/>
      <c r="AB157" s="1173"/>
      <c r="AC157" s="1174"/>
      <c r="AD157" s="434">
        <v>1065</v>
      </c>
      <c r="AE157" s="938"/>
      <c r="AF157" s="939"/>
      <c r="AG157" s="939"/>
      <c r="AH157" s="940"/>
      <c r="AI157" s="468"/>
    </row>
    <row r="158" spans="1:35">
      <c r="A158" s="795" t="s">
        <v>695</v>
      </c>
      <c r="B158" s="796"/>
      <c r="C158" s="796"/>
      <c r="D158" s="796"/>
      <c r="E158" s="796"/>
      <c r="F158" s="796"/>
      <c r="G158" s="796"/>
      <c r="H158" s="796"/>
      <c r="I158" s="796"/>
      <c r="J158" s="796"/>
      <c r="K158" s="796"/>
      <c r="L158" s="796"/>
      <c r="M158" s="796"/>
      <c r="N158" s="796"/>
      <c r="O158" s="796"/>
      <c r="P158" s="796"/>
      <c r="Q158" s="796"/>
      <c r="R158" s="796"/>
      <c r="S158" s="796"/>
      <c r="T158" s="796"/>
      <c r="U158" s="796"/>
      <c r="V158" s="796"/>
      <c r="W158" s="796"/>
      <c r="X158" s="796"/>
      <c r="Y158" s="796"/>
      <c r="Z158" s="796"/>
      <c r="AA158" s="796"/>
      <c r="AB158" s="796"/>
      <c r="AC158" s="796"/>
      <c r="AD158" s="796"/>
      <c r="AE158" s="796"/>
      <c r="AF158" s="796"/>
      <c r="AG158" s="796"/>
      <c r="AH158" s="796"/>
      <c r="AI158" s="797"/>
    </row>
    <row r="159" spans="1:35">
      <c r="A159" s="882" t="s">
        <v>696</v>
      </c>
      <c r="B159" s="883"/>
      <c r="C159" s="883"/>
      <c r="D159" s="883"/>
      <c r="E159" s="883"/>
      <c r="F159" s="883"/>
      <c r="G159" s="883"/>
      <c r="H159" s="883"/>
      <c r="I159" s="883"/>
      <c r="J159" s="883"/>
      <c r="K159" s="883"/>
      <c r="L159" s="883"/>
      <c r="M159" s="883"/>
      <c r="N159" s="883"/>
      <c r="O159" s="883"/>
      <c r="P159" s="883"/>
      <c r="Q159" s="883"/>
      <c r="R159" s="883"/>
      <c r="S159" s="883"/>
      <c r="T159" s="883"/>
      <c r="U159" s="883"/>
      <c r="V159" s="883"/>
      <c r="W159" s="883"/>
      <c r="X159" s="883"/>
      <c r="Y159" s="883"/>
      <c r="Z159" s="883"/>
      <c r="AA159" s="883"/>
      <c r="AB159" s="883"/>
      <c r="AC159" s="883"/>
      <c r="AD159" s="883"/>
      <c r="AE159" s="883"/>
      <c r="AF159" s="883"/>
      <c r="AG159" s="883"/>
      <c r="AH159" s="883"/>
      <c r="AI159" s="884"/>
    </row>
    <row r="160" spans="1:35">
      <c r="A160" s="916" t="s">
        <v>697</v>
      </c>
      <c r="B160" s="917"/>
      <c r="C160" s="917"/>
      <c r="D160" s="917"/>
      <c r="E160" s="917"/>
      <c r="F160" s="917"/>
      <c r="G160" s="917"/>
      <c r="H160" s="917"/>
      <c r="I160" s="917"/>
      <c r="J160" s="917"/>
      <c r="K160" s="917"/>
      <c r="L160" s="917"/>
      <c r="M160" s="917"/>
      <c r="N160" s="917"/>
      <c r="O160" s="917"/>
      <c r="P160" s="917"/>
      <c r="Q160" s="917"/>
      <c r="R160" s="917"/>
      <c r="S160" s="917"/>
      <c r="T160" s="917"/>
      <c r="U160" s="917"/>
      <c r="V160" s="917"/>
      <c r="W160" s="917"/>
      <c r="X160" s="917"/>
      <c r="Y160" s="917"/>
      <c r="Z160" s="917"/>
      <c r="AA160" s="917"/>
      <c r="AB160" s="917"/>
      <c r="AC160" s="918"/>
      <c r="AD160" s="465">
        <v>701</v>
      </c>
      <c r="AE160" s="1169"/>
      <c r="AF160" s="1170"/>
      <c r="AG160" s="1170"/>
      <c r="AH160" s="1171"/>
      <c r="AI160" s="466" t="s">
        <v>505</v>
      </c>
    </row>
    <row r="161" spans="1:35">
      <c r="A161" s="897" t="s">
        <v>698</v>
      </c>
      <c r="B161" s="898"/>
      <c r="C161" s="898"/>
      <c r="D161" s="898"/>
      <c r="E161" s="898"/>
      <c r="F161" s="898"/>
      <c r="G161" s="898"/>
      <c r="H161" s="898"/>
      <c r="I161" s="898"/>
      <c r="J161" s="898"/>
      <c r="K161" s="898"/>
      <c r="L161" s="898"/>
      <c r="M161" s="898"/>
      <c r="N161" s="898"/>
      <c r="O161" s="898"/>
      <c r="P161" s="898"/>
      <c r="Q161" s="898"/>
      <c r="R161" s="898"/>
      <c r="S161" s="898"/>
      <c r="T161" s="898"/>
      <c r="U161" s="898"/>
      <c r="V161" s="898"/>
      <c r="W161" s="898"/>
      <c r="X161" s="898"/>
      <c r="Y161" s="898"/>
      <c r="Z161" s="898"/>
      <c r="AA161" s="898"/>
      <c r="AB161" s="898"/>
      <c r="AC161" s="899"/>
      <c r="AD161" s="432">
        <v>702</v>
      </c>
      <c r="AE161" s="900"/>
      <c r="AF161" s="901"/>
      <c r="AG161" s="901"/>
      <c r="AH161" s="902"/>
      <c r="AI161" s="430" t="s">
        <v>524</v>
      </c>
    </row>
    <row r="162" spans="1:35">
      <c r="A162" s="897" t="s">
        <v>699</v>
      </c>
      <c r="B162" s="898"/>
      <c r="C162" s="898"/>
      <c r="D162" s="898"/>
      <c r="E162" s="898"/>
      <c r="F162" s="898"/>
      <c r="G162" s="898"/>
      <c r="H162" s="898"/>
      <c r="I162" s="898"/>
      <c r="J162" s="898"/>
      <c r="K162" s="898"/>
      <c r="L162" s="898"/>
      <c r="M162" s="898"/>
      <c r="N162" s="898"/>
      <c r="O162" s="898"/>
      <c r="P162" s="898"/>
      <c r="Q162" s="898"/>
      <c r="R162" s="898"/>
      <c r="S162" s="898"/>
      <c r="T162" s="898"/>
      <c r="U162" s="898"/>
      <c r="V162" s="898"/>
      <c r="W162" s="898"/>
      <c r="X162" s="898"/>
      <c r="Y162" s="898"/>
      <c r="Z162" s="898"/>
      <c r="AA162" s="898"/>
      <c r="AB162" s="898"/>
      <c r="AC162" s="899"/>
      <c r="AD162" s="432">
        <v>703</v>
      </c>
      <c r="AE162" s="900"/>
      <c r="AF162" s="901"/>
      <c r="AG162" s="901"/>
      <c r="AH162" s="902"/>
      <c r="AI162" s="430" t="s">
        <v>528</v>
      </c>
    </row>
    <row r="163" spans="1:35">
      <c r="A163" s="897" t="s">
        <v>700</v>
      </c>
      <c r="B163" s="898"/>
      <c r="C163" s="898"/>
      <c r="D163" s="898"/>
      <c r="E163" s="898"/>
      <c r="F163" s="898"/>
      <c r="G163" s="898"/>
      <c r="H163" s="898"/>
      <c r="I163" s="898"/>
      <c r="J163" s="898"/>
      <c r="K163" s="898"/>
      <c r="L163" s="898"/>
      <c r="M163" s="898"/>
      <c r="N163" s="898"/>
      <c r="O163" s="898"/>
      <c r="P163" s="898"/>
      <c r="Q163" s="898"/>
      <c r="R163" s="898"/>
      <c r="S163" s="898"/>
      <c r="T163" s="898"/>
      <c r="U163" s="898"/>
      <c r="V163" s="898"/>
      <c r="W163" s="898"/>
      <c r="X163" s="898"/>
      <c r="Y163" s="898"/>
      <c r="Z163" s="898"/>
      <c r="AA163" s="898"/>
      <c r="AB163" s="898"/>
      <c r="AC163" s="899"/>
      <c r="AD163" s="432">
        <v>704</v>
      </c>
      <c r="AE163" s="900"/>
      <c r="AF163" s="901"/>
      <c r="AG163" s="901"/>
      <c r="AH163" s="902"/>
      <c r="AI163" s="430" t="s">
        <v>505</v>
      </c>
    </row>
    <row r="164" spans="1:35">
      <c r="A164" s="897" t="s">
        <v>701</v>
      </c>
      <c r="B164" s="898"/>
      <c r="C164" s="898"/>
      <c r="D164" s="898"/>
      <c r="E164" s="898"/>
      <c r="F164" s="898"/>
      <c r="G164" s="898"/>
      <c r="H164" s="898"/>
      <c r="I164" s="898"/>
      <c r="J164" s="898"/>
      <c r="K164" s="898"/>
      <c r="L164" s="898"/>
      <c r="M164" s="898"/>
      <c r="N164" s="898"/>
      <c r="O164" s="898"/>
      <c r="P164" s="898"/>
      <c r="Q164" s="898"/>
      <c r="R164" s="898"/>
      <c r="S164" s="898"/>
      <c r="T164" s="898"/>
      <c r="U164" s="898"/>
      <c r="V164" s="898"/>
      <c r="W164" s="898"/>
      <c r="X164" s="898"/>
      <c r="Y164" s="898"/>
      <c r="Z164" s="898"/>
      <c r="AA164" s="898"/>
      <c r="AB164" s="898"/>
      <c r="AC164" s="899"/>
      <c r="AD164" s="432">
        <v>930</v>
      </c>
      <c r="AE164" s="900"/>
      <c r="AF164" s="901"/>
      <c r="AG164" s="901"/>
      <c r="AH164" s="902"/>
      <c r="AI164" s="430" t="s">
        <v>524</v>
      </c>
    </row>
    <row r="165" spans="1:35">
      <c r="A165" s="1172" t="s">
        <v>702</v>
      </c>
      <c r="B165" s="1173"/>
      <c r="C165" s="1173"/>
      <c r="D165" s="1173"/>
      <c r="E165" s="1173"/>
      <c r="F165" s="1173"/>
      <c r="G165" s="1173"/>
      <c r="H165" s="1173"/>
      <c r="I165" s="1173"/>
      <c r="J165" s="1173"/>
      <c r="K165" s="1173"/>
      <c r="L165" s="1173"/>
      <c r="M165" s="1173"/>
      <c r="N165" s="1173"/>
      <c r="O165" s="1173"/>
      <c r="P165" s="1173"/>
      <c r="Q165" s="1173"/>
      <c r="R165" s="1173"/>
      <c r="S165" s="1173"/>
      <c r="T165" s="1173"/>
      <c r="U165" s="1173"/>
      <c r="V165" s="1173"/>
      <c r="W165" s="1173"/>
      <c r="X165" s="1173"/>
      <c r="Y165" s="1173"/>
      <c r="Z165" s="1173"/>
      <c r="AA165" s="1173"/>
      <c r="AB165" s="1173"/>
      <c r="AC165" s="1174"/>
      <c r="AD165" s="434">
        <v>705</v>
      </c>
      <c r="AE165" s="938"/>
      <c r="AF165" s="939"/>
      <c r="AG165" s="939"/>
      <c r="AH165" s="940"/>
      <c r="AI165" s="441" t="s">
        <v>528</v>
      </c>
    </row>
    <row r="166" spans="1:35">
      <c r="A166" s="795" t="s">
        <v>703</v>
      </c>
      <c r="B166" s="796"/>
      <c r="C166" s="796"/>
      <c r="D166" s="796"/>
      <c r="E166" s="796"/>
      <c r="F166" s="796"/>
      <c r="G166" s="796"/>
      <c r="H166" s="796"/>
      <c r="I166" s="796"/>
      <c r="J166" s="796"/>
      <c r="K166" s="796"/>
      <c r="L166" s="796"/>
      <c r="M166" s="796"/>
      <c r="N166" s="796"/>
      <c r="O166" s="796"/>
      <c r="P166" s="796"/>
      <c r="Q166" s="796"/>
      <c r="R166" s="796"/>
      <c r="S166" s="796"/>
      <c r="T166" s="796"/>
      <c r="U166" s="796"/>
      <c r="V166" s="796"/>
      <c r="W166" s="796"/>
      <c r="X166" s="796"/>
      <c r="Y166" s="796"/>
      <c r="Z166" s="796"/>
      <c r="AA166" s="796"/>
      <c r="AB166" s="796"/>
      <c r="AC166" s="796"/>
      <c r="AD166" s="796"/>
      <c r="AE166" s="796"/>
      <c r="AF166" s="796"/>
      <c r="AG166" s="796"/>
      <c r="AH166" s="796"/>
      <c r="AI166" s="797"/>
    </row>
    <row r="167" spans="1:35">
      <c r="A167" s="882" t="s">
        <v>704</v>
      </c>
      <c r="B167" s="883"/>
      <c r="C167" s="883"/>
      <c r="D167" s="883"/>
      <c r="E167" s="883"/>
      <c r="F167" s="883"/>
      <c r="G167" s="883"/>
      <c r="H167" s="883"/>
      <c r="I167" s="883"/>
      <c r="J167" s="883"/>
      <c r="K167" s="883"/>
      <c r="L167" s="883"/>
      <c r="M167" s="883"/>
      <c r="N167" s="883"/>
      <c r="O167" s="883"/>
      <c r="P167" s="883"/>
      <c r="Q167" s="883"/>
      <c r="R167" s="883"/>
      <c r="S167" s="883"/>
      <c r="T167" s="883"/>
      <c r="U167" s="883"/>
      <c r="V167" s="883"/>
      <c r="W167" s="883"/>
      <c r="X167" s="883"/>
      <c r="Y167" s="883"/>
      <c r="Z167" s="883"/>
      <c r="AA167" s="883"/>
      <c r="AB167" s="883"/>
      <c r="AC167" s="883"/>
      <c r="AD167" s="883"/>
      <c r="AE167" s="883"/>
      <c r="AF167" s="883"/>
      <c r="AG167" s="883"/>
      <c r="AH167" s="883"/>
      <c r="AI167" s="884"/>
    </row>
    <row r="168" spans="1:35">
      <c r="A168" s="1176" t="s">
        <v>705</v>
      </c>
      <c r="B168" s="1177"/>
      <c r="C168" s="1177"/>
      <c r="D168" s="1177"/>
      <c r="E168" s="1177"/>
      <c r="F168" s="1177"/>
      <c r="G168" s="1177"/>
      <c r="H168" s="1177"/>
      <c r="I168" s="1177"/>
      <c r="J168" s="1177"/>
      <c r="K168" s="1177"/>
      <c r="L168" s="1177"/>
      <c r="M168" s="1177"/>
      <c r="N168" s="1177"/>
      <c r="O168" s="1177"/>
      <c r="P168" s="1177"/>
      <c r="Q168" s="1177"/>
      <c r="R168" s="1177"/>
      <c r="S168" s="1177"/>
      <c r="T168" s="1177"/>
      <c r="U168" s="1177"/>
      <c r="V168" s="1177"/>
      <c r="W168" s="1177"/>
      <c r="X168" s="1177"/>
      <c r="Y168" s="1177"/>
      <c r="Z168" s="1177"/>
      <c r="AA168" s="1177"/>
      <c r="AB168" s="1177"/>
      <c r="AC168" s="1177"/>
      <c r="AD168" s="1177"/>
      <c r="AE168" s="1177"/>
      <c r="AF168" s="1177"/>
      <c r="AG168" s="1177"/>
      <c r="AH168" s="1177"/>
      <c r="AI168" s="1178"/>
    </row>
    <row r="169" spans="1:35" ht="20.100000000000001" customHeight="1">
      <c r="A169" s="1240" t="s">
        <v>706</v>
      </c>
      <c r="B169" s="1241"/>
      <c r="C169" s="1241"/>
      <c r="D169" s="1241"/>
      <c r="E169" s="1241"/>
      <c r="F169" s="1241"/>
      <c r="G169" s="1241"/>
      <c r="H169" s="1241"/>
      <c r="I169" s="1241"/>
      <c r="J169" s="1241"/>
      <c r="K169" s="1241"/>
      <c r="L169" s="1241"/>
      <c r="M169" s="1242"/>
      <c r="N169" s="1237" t="s">
        <v>707</v>
      </c>
      <c r="O169" s="1238"/>
      <c r="P169" s="1238"/>
      <c r="Q169" s="1238"/>
      <c r="R169" s="1239"/>
      <c r="S169" s="1253" t="s">
        <v>708</v>
      </c>
      <c r="T169" s="1254"/>
      <c r="U169" s="1254"/>
      <c r="V169" s="1254"/>
      <c r="W169" s="1254"/>
      <c r="X169" s="1255"/>
      <c r="Y169" s="1253" t="s">
        <v>709</v>
      </c>
      <c r="Z169" s="1254"/>
      <c r="AA169" s="1254"/>
      <c r="AB169" s="1254"/>
      <c r="AC169" s="1254"/>
      <c r="AD169" s="1255"/>
      <c r="AE169" s="1243" t="s">
        <v>710</v>
      </c>
      <c r="AF169" s="1244"/>
      <c r="AG169" s="1244"/>
      <c r="AH169" s="1244"/>
      <c r="AI169" s="1245"/>
    </row>
    <row r="170" spans="1:35">
      <c r="A170" s="897" t="s">
        <v>711</v>
      </c>
      <c r="B170" s="898"/>
      <c r="C170" s="898"/>
      <c r="D170" s="898"/>
      <c r="E170" s="898"/>
      <c r="F170" s="898"/>
      <c r="G170" s="898"/>
      <c r="H170" s="898"/>
      <c r="I170" s="898"/>
      <c r="J170" s="898"/>
      <c r="K170" s="898"/>
      <c r="L170" s="898"/>
      <c r="M170" s="899"/>
      <c r="N170" s="429">
        <v>1067</v>
      </c>
      <c r="O170" s="900"/>
      <c r="P170" s="901"/>
      <c r="Q170" s="901"/>
      <c r="R170" s="902"/>
      <c r="S170" s="429">
        <v>1068</v>
      </c>
      <c r="T170" s="900"/>
      <c r="U170" s="901"/>
      <c r="V170" s="901"/>
      <c r="W170" s="901"/>
      <c r="X170" s="902"/>
      <c r="Y170" s="432">
        <v>1069</v>
      </c>
      <c r="Z170" s="900"/>
      <c r="AA170" s="901"/>
      <c r="AB170" s="901"/>
      <c r="AC170" s="901"/>
      <c r="AD170" s="902"/>
      <c r="AE170" s="432">
        <v>1070</v>
      </c>
      <c r="AF170" s="900"/>
      <c r="AG170" s="901"/>
      <c r="AH170" s="901"/>
      <c r="AI170" s="1179"/>
    </row>
    <row r="171" spans="1:35">
      <c r="A171" s="897" t="s">
        <v>712</v>
      </c>
      <c r="B171" s="898"/>
      <c r="C171" s="898"/>
      <c r="D171" s="898"/>
      <c r="E171" s="898"/>
      <c r="F171" s="898"/>
      <c r="G171" s="898"/>
      <c r="H171" s="898"/>
      <c r="I171" s="898"/>
      <c r="J171" s="898"/>
      <c r="K171" s="898"/>
      <c r="L171" s="898"/>
      <c r="M171" s="899"/>
      <c r="N171" s="429">
        <v>1071</v>
      </c>
      <c r="O171" s="900"/>
      <c r="P171" s="901"/>
      <c r="Q171" s="901"/>
      <c r="R171" s="902"/>
      <c r="S171" s="429">
        <v>1072</v>
      </c>
      <c r="T171" s="900"/>
      <c r="U171" s="901"/>
      <c r="V171" s="901"/>
      <c r="W171" s="901"/>
      <c r="X171" s="902"/>
      <c r="Y171" s="432">
        <v>1073</v>
      </c>
      <c r="Z171" s="900"/>
      <c r="AA171" s="901"/>
      <c r="AB171" s="901"/>
      <c r="AC171" s="901"/>
      <c r="AD171" s="902"/>
      <c r="AE171" s="432">
        <v>1074</v>
      </c>
      <c r="AF171" s="900"/>
      <c r="AG171" s="901"/>
      <c r="AH171" s="901"/>
      <c r="AI171" s="1179"/>
    </row>
    <row r="172" spans="1:35">
      <c r="A172" s="897" t="s">
        <v>713</v>
      </c>
      <c r="B172" s="898"/>
      <c r="C172" s="898"/>
      <c r="D172" s="898"/>
      <c r="E172" s="898"/>
      <c r="F172" s="898"/>
      <c r="G172" s="898"/>
      <c r="H172" s="898"/>
      <c r="I172" s="898"/>
      <c r="J172" s="898"/>
      <c r="K172" s="898"/>
      <c r="L172" s="898"/>
      <c r="M172" s="899"/>
      <c r="N172" s="429">
        <v>798</v>
      </c>
      <c r="O172" s="900"/>
      <c r="P172" s="901"/>
      <c r="Q172" s="901"/>
      <c r="R172" s="902"/>
      <c r="S172" s="429">
        <v>801</v>
      </c>
      <c r="T172" s="900"/>
      <c r="U172" s="901"/>
      <c r="V172" s="901"/>
      <c r="W172" s="901"/>
      <c r="X172" s="902"/>
      <c r="Y172" s="1247"/>
      <c r="Z172" s="1248"/>
      <c r="AA172" s="1248"/>
      <c r="AB172" s="1248"/>
      <c r="AC172" s="1248"/>
      <c r="AD172" s="1249"/>
      <c r="AE172" s="1247"/>
      <c r="AF172" s="1248"/>
      <c r="AG172" s="1248"/>
      <c r="AH172" s="1248"/>
      <c r="AI172" s="1248"/>
    </row>
    <row r="173" spans="1:35">
      <c r="A173" s="894" t="s">
        <v>714</v>
      </c>
      <c r="B173" s="895"/>
      <c r="C173" s="895"/>
      <c r="D173" s="895"/>
      <c r="E173" s="895"/>
      <c r="F173" s="895"/>
      <c r="G173" s="895"/>
      <c r="H173" s="895"/>
      <c r="I173" s="895"/>
      <c r="J173" s="895"/>
      <c r="K173" s="895"/>
      <c r="L173" s="895"/>
      <c r="M173" s="895"/>
      <c r="N173" s="895"/>
      <c r="O173" s="895"/>
      <c r="P173" s="895"/>
      <c r="Q173" s="895"/>
      <c r="R173" s="895"/>
      <c r="S173" s="895"/>
      <c r="T173" s="895"/>
      <c r="U173" s="895"/>
      <c r="V173" s="895"/>
      <c r="W173" s="895"/>
      <c r="X173" s="895"/>
      <c r="Y173" s="895"/>
      <c r="Z173" s="895"/>
      <c r="AA173" s="895"/>
      <c r="AB173" s="895"/>
      <c r="AC173" s="895"/>
      <c r="AD173" s="895"/>
      <c r="AE173" s="895"/>
      <c r="AF173" s="895"/>
      <c r="AG173" s="895"/>
      <c r="AH173" s="895"/>
      <c r="AI173" s="896"/>
    </row>
    <row r="174" spans="1:35" ht="17.100000000000001" customHeight="1">
      <c r="A174" s="1240" t="s">
        <v>706</v>
      </c>
      <c r="B174" s="1241"/>
      <c r="C174" s="1241"/>
      <c r="D174" s="1241"/>
      <c r="E174" s="1241"/>
      <c r="F174" s="1241"/>
      <c r="G174" s="1241"/>
      <c r="H174" s="1241"/>
      <c r="I174" s="1241"/>
      <c r="J174" s="1241"/>
      <c r="K174" s="1241"/>
      <c r="L174" s="1241"/>
      <c r="M174" s="1242"/>
      <c r="N174" s="1256" t="s">
        <v>715</v>
      </c>
      <c r="O174" s="1257"/>
      <c r="P174" s="1257"/>
      <c r="Q174" s="1257"/>
      <c r="R174" s="1258"/>
      <c r="S174" s="1253" t="s">
        <v>708</v>
      </c>
      <c r="T174" s="1254"/>
      <c r="U174" s="1254"/>
      <c r="V174" s="1254"/>
      <c r="W174" s="1254"/>
      <c r="X174" s="1255"/>
      <c r="Y174" s="1253" t="s">
        <v>709</v>
      </c>
      <c r="Z174" s="1254"/>
      <c r="AA174" s="1254"/>
      <c r="AB174" s="1254"/>
      <c r="AC174" s="1254"/>
      <c r="AD174" s="1255"/>
      <c r="AE174" s="1243" t="s">
        <v>710</v>
      </c>
      <c r="AF174" s="1244"/>
      <c r="AG174" s="1244"/>
      <c r="AH174" s="1244"/>
      <c r="AI174" s="1245"/>
    </row>
    <row r="175" spans="1:35">
      <c r="A175" s="897" t="s">
        <v>711</v>
      </c>
      <c r="B175" s="898"/>
      <c r="C175" s="898"/>
      <c r="D175" s="898"/>
      <c r="E175" s="898"/>
      <c r="F175" s="898"/>
      <c r="G175" s="898"/>
      <c r="H175" s="898"/>
      <c r="I175" s="898"/>
      <c r="J175" s="898"/>
      <c r="K175" s="898"/>
      <c r="L175" s="898"/>
      <c r="M175" s="899"/>
      <c r="N175" s="429">
        <v>1076</v>
      </c>
      <c r="O175" s="900"/>
      <c r="P175" s="901"/>
      <c r="Q175" s="901"/>
      <c r="R175" s="902"/>
      <c r="S175" s="429">
        <v>1077</v>
      </c>
      <c r="T175" s="900"/>
      <c r="U175" s="901"/>
      <c r="V175" s="901"/>
      <c r="W175" s="901"/>
      <c r="X175" s="902"/>
      <c r="Y175" s="432">
        <v>1078</v>
      </c>
      <c r="Z175" s="900"/>
      <c r="AA175" s="901"/>
      <c r="AB175" s="901"/>
      <c r="AC175" s="901"/>
      <c r="AD175" s="902"/>
      <c r="AE175" s="432">
        <v>1079</v>
      </c>
      <c r="AF175" s="900"/>
      <c r="AG175" s="901"/>
      <c r="AH175" s="901"/>
      <c r="AI175" s="1179"/>
    </row>
    <row r="176" spans="1:35">
      <c r="A176" s="897" t="s">
        <v>712</v>
      </c>
      <c r="B176" s="898"/>
      <c r="C176" s="898"/>
      <c r="D176" s="898"/>
      <c r="E176" s="898"/>
      <c r="F176" s="898"/>
      <c r="G176" s="898"/>
      <c r="H176" s="898"/>
      <c r="I176" s="898"/>
      <c r="J176" s="898"/>
      <c r="K176" s="898"/>
      <c r="L176" s="898"/>
      <c r="M176" s="899"/>
      <c r="N176" s="429">
        <v>1080</v>
      </c>
      <c r="O176" s="900"/>
      <c r="P176" s="901"/>
      <c r="Q176" s="901"/>
      <c r="R176" s="902"/>
      <c r="S176" s="429">
        <v>1081</v>
      </c>
      <c r="T176" s="900"/>
      <c r="U176" s="901"/>
      <c r="V176" s="901"/>
      <c r="W176" s="901"/>
      <c r="X176" s="902"/>
      <c r="Y176" s="432">
        <v>1082</v>
      </c>
      <c r="Z176" s="900"/>
      <c r="AA176" s="901"/>
      <c r="AB176" s="901"/>
      <c r="AC176" s="901"/>
      <c r="AD176" s="902"/>
      <c r="AE176" s="432">
        <v>1083</v>
      </c>
      <c r="AF176" s="900"/>
      <c r="AG176" s="901"/>
      <c r="AH176" s="901"/>
      <c r="AI176" s="1179"/>
    </row>
    <row r="177" spans="1:35">
      <c r="A177" s="894" t="s">
        <v>716</v>
      </c>
      <c r="B177" s="895"/>
      <c r="C177" s="895"/>
      <c r="D177" s="895"/>
      <c r="E177" s="895"/>
      <c r="F177" s="895"/>
      <c r="G177" s="895"/>
      <c r="H177" s="895"/>
      <c r="I177" s="895"/>
      <c r="J177" s="895"/>
      <c r="K177" s="895"/>
      <c r="L177" s="895"/>
      <c r="M177" s="895"/>
      <c r="N177" s="895"/>
      <c r="O177" s="895"/>
      <c r="P177" s="895"/>
      <c r="Q177" s="895"/>
      <c r="R177" s="895"/>
      <c r="S177" s="895"/>
      <c r="T177" s="895"/>
      <c r="U177" s="895"/>
      <c r="V177" s="895"/>
      <c r="W177" s="895"/>
      <c r="X177" s="895"/>
      <c r="Y177" s="895"/>
      <c r="Z177" s="895"/>
      <c r="AA177" s="895"/>
      <c r="AB177" s="895"/>
      <c r="AC177" s="895"/>
      <c r="AD177" s="895"/>
      <c r="AE177" s="895"/>
      <c r="AF177" s="895"/>
      <c r="AG177" s="895"/>
      <c r="AH177" s="895"/>
      <c r="AI177" s="896"/>
    </row>
    <row r="178" spans="1:35" ht="17.100000000000001" customHeight="1">
      <c r="A178" s="1240" t="s">
        <v>706</v>
      </c>
      <c r="B178" s="1241"/>
      <c r="C178" s="1241"/>
      <c r="D178" s="1241"/>
      <c r="E178" s="1241"/>
      <c r="F178" s="1241"/>
      <c r="G178" s="1241"/>
      <c r="H178" s="1241"/>
      <c r="I178" s="1241"/>
      <c r="J178" s="1241"/>
      <c r="K178" s="1241"/>
      <c r="L178" s="1241"/>
      <c r="M178" s="1242"/>
      <c r="N178" s="1250" t="s">
        <v>717</v>
      </c>
      <c r="O178" s="1251"/>
      <c r="P178" s="1251"/>
      <c r="Q178" s="1251"/>
      <c r="R178" s="1252"/>
      <c r="S178" s="1253" t="s">
        <v>708</v>
      </c>
      <c r="T178" s="1254"/>
      <c r="U178" s="1254"/>
      <c r="V178" s="1254"/>
      <c r="W178" s="1254"/>
      <c r="X178" s="1255"/>
      <c r="Y178" s="1253" t="s">
        <v>709</v>
      </c>
      <c r="Z178" s="1254"/>
      <c r="AA178" s="1254"/>
      <c r="AB178" s="1254"/>
      <c r="AC178" s="1254"/>
      <c r="AD178" s="1255"/>
      <c r="AE178" s="1243" t="s">
        <v>710</v>
      </c>
      <c r="AF178" s="1244"/>
      <c r="AG178" s="1244"/>
      <c r="AH178" s="1244"/>
      <c r="AI178" s="1245"/>
    </row>
    <row r="179" spans="1:35">
      <c r="A179" s="897" t="s">
        <v>711</v>
      </c>
      <c r="B179" s="898"/>
      <c r="C179" s="898"/>
      <c r="D179" s="898"/>
      <c r="E179" s="898"/>
      <c r="F179" s="898"/>
      <c r="G179" s="898"/>
      <c r="H179" s="898"/>
      <c r="I179" s="898"/>
      <c r="J179" s="898"/>
      <c r="K179" s="898"/>
      <c r="L179" s="898"/>
      <c r="M179" s="899"/>
      <c r="N179" s="429">
        <v>1084</v>
      </c>
      <c r="O179" s="1203"/>
      <c r="P179" s="1204"/>
      <c r="Q179" s="1204"/>
      <c r="R179" s="1246"/>
      <c r="S179" s="429">
        <v>1085</v>
      </c>
      <c r="T179" s="900"/>
      <c r="U179" s="901"/>
      <c r="V179" s="901"/>
      <c r="W179" s="901"/>
      <c r="X179" s="902"/>
      <c r="Y179" s="432">
        <v>1086</v>
      </c>
      <c r="Z179" s="900"/>
      <c r="AA179" s="901"/>
      <c r="AB179" s="901"/>
      <c r="AC179" s="901"/>
      <c r="AD179" s="902"/>
      <c r="AE179" s="432">
        <v>1087</v>
      </c>
      <c r="AF179" s="900"/>
      <c r="AG179" s="901"/>
      <c r="AH179" s="901"/>
      <c r="AI179" s="1179"/>
    </row>
    <row r="180" spans="1:35">
      <c r="A180" s="897" t="s">
        <v>712</v>
      </c>
      <c r="B180" s="898"/>
      <c r="C180" s="898"/>
      <c r="D180" s="898"/>
      <c r="E180" s="898"/>
      <c r="F180" s="898"/>
      <c r="G180" s="898"/>
      <c r="H180" s="898"/>
      <c r="I180" s="898"/>
      <c r="J180" s="898"/>
      <c r="K180" s="898"/>
      <c r="L180" s="898"/>
      <c r="M180" s="899"/>
      <c r="N180" s="429">
        <v>1128</v>
      </c>
      <c r="O180" s="1203"/>
      <c r="P180" s="1204"/>
      <c r="Q180" s="1204"/>
      <c r="R180" s="1246"/>
      <c r="S180" s="429">
        <v>1129</v>
      </c>
      <c r="T180" s="900"/>
      <c r="U180" s="901"/>
      <c r="V180" s="901"/>
      <c r="W180" s="901"/>
      <c r="X180" s="902"/>
      <c r="Y180" s="432">
        <v>1130</v>
      </c>
      <c r="Z180" s="900"/>
      <c r="AA180" s="901"/>
      <c r="AB180" s="901"/>
      <c r="AC180" s="901"/>
      <c r="AD180" s="902"/>
      <c r="AE180" s="432">
        <v>1131</v>
      </c>
      <c r="AF180" s="900"/>
      <c r="AG180" s="901"/>
      <c r="AH180" s="901"/>
      <c r="AI180" s="1179"/>
    </row>
    <row r="181" spans="1:35">
      <c r="A181" s="897" t="s">
        <v>713</v>
      </c>
      <c r="B181" s="898"/>
      <c r="C181" s="898"/>
      <c r="D181" s="898"/>
      <c r="E181" s="898"/>
      <c r="F181" s="898"/>
      <c r="G181" s="898"/>
      <c r="H181" s="898"/>
      <c r="I181" s="898"/>
      <c r="J181" s="898"/>
      <c r="K181" s="898"/>
      <c r="L181" s="898"/>
      <c r="M181" s="899"/>
      <c r="N181" s="429">
        <v>1088</v>
      </c>
      <c r="O181" s="1203"/>
      <c r="P181" s="1204"/>
      <c r="Q181" s="1204"/>
      <c r="R181" s="1246"/>
      <c r="S181" s="429">
        <v>1089</v>
      </c>
      <c r="T181" s="900"/>
      <c r="U181" s="901"/>
      <c r="V181" s="901"/>
      <c r="W181" s="901"/>
      <c r="X181" s="902"/>
      <c r="Y181" s="1247"/>
      <c r="Z181" s="1248"/>
      <c r="AA181" s="1248"/>
      <c r="AB181" s="1248"/>
      <c r="AC181" s="1248"/>
      <c r="AD181" s="1249"/>
      <c r="AE181" s="1247"/>
      <c r="AF181" s="1248"/>
      <c r="AG181" s="1248"/>
      <c r="AH181" s="1248"/>
      <c r="AI181" s="1248"/>
    </row>
    <row r="182" spans="1:35">
      <c r="A182" s="894" t="s">
        <v>718</v>
      </c>
      <c r="B182" s="895"/>
      <c r="C182" s="895"/>
      <c r="D182" s="895"/>
      <c r="E182" s="895"/>
      <c r="F182" s="895"/>
      <c r="G182" s="895"/>
      <c r="H182" s="895"/>
      <c r="I182" s="895"/>
      <c r="J182" s="895"/>
      <c r="K182" s="895"/>
      <c r="L182" s="895"/>
      <c r="M182" s="895"/>
      <c r="N182" s="895"/>
      <c r="O182" s="895"/>
      <c r="P182" s="895"/>
      <c r="Q182" s="895"/>
      <c r="R182" s="895"/>
      <c r="S182" s="895"/>
      <c r="T182" s="895"/>
      <c r="U182" s="895"/>
      <c r="V182" s="895"/>
      <c r="W182" s="895"/>
      <c r="X182" s="895"/>
      <c r="Y182" s="895"/>
      <c r="Z182" s="895"/>
      <c r="AA182" s="895"/>
      <c r="AB182" s="895"/>
      <c r="AC182" s="895"/>
      <c r="AD182" s="895"/>
      <c r="AE182" s="895"/>
      <c r="AF182" s="895"/>
      <c r="AG182" s="895"/>
      <c r="AH182" s="895"/>
      <c r="AI182" s="896"/>
    </row>
    <row r="183" spans="1:35" ht="18.600000000000001" customHeight="1">
      <c r="A183" s="1240" t="s">
        <v>719</v>
      </c>
      <c r="B183" s="1241"/>
      <c r="C183" s="1241"/>
      <c r="D183" s="1241"/>
      <c r="E183" s="1241"/>
      <c r="F183" s="1241"/>
      <c r="G183" s="1241"/>
      <c r="H183" s="1241"/>
      <c r="I183" s="1241"/>
      <c r="J183" s="1241"/>
      <c r="K183" s="1241"/>
      <c r="L183" s="1241"/>
      <c r="M183" s="1241"/>
      <c r="N183" s="1241"/>
      <c r="O183" s="1241"/>
      <c r="P183" s="1241"/>
      <c r="Q183" s="1241"/>
      <c r="R183" s="1241"/>
      <c r="S183" s="1241"/>
      <c r="T183" s="1241"/>
      <c r="U183" s="1241"/>
      <c r="V183" s="1241"/>
      <c r="W183" s="1241"/>
      <c r="X183" s="1241"/>
      <c r="Y183" s="1241"/>
      <c r="Z183" s="1241"/>
      <c r="AA183" s="1241"/>
      <c r="AB183" s="1241"/>
      <c r="AC183" s="1241"/>
      <c r="AD183" s="1242"/>
      <c r="AE183" s="1243" t="s">
        <v>720</v>
      </c>
      <c r="AF183" s="1244"/>
      <c r="AG183" s="1244"/>
      <c r="AH183" s="1244"/>
      <c r="AI183" s="1245"/>
    </row>
    <row r="184" spans="1:35">
      <c r="A184" s="897" t="s">
        <v>721</v>
      </c>
      <c r="B184" s="898"/>
      <c r="C184" s="898"/>
      <c r="D184" s="898"/>
      <c r="E184" s="898"/>
      <c r="F184" s="898"/>
      <c r="G184" s="898"/>
      <c r="H184" s="898"/>
      <c r="I184" s="898"/>
      <c r="J184" s="898"/>
      <c r="K184" s="898"/>
      <c r="L184" s="898"/>
      <c r="M184" s="898"/>
      <c r="N184" s="898"/>
      <c r="O184" s="898"/>
      <c r="P184" s="898"/>
      <c r="Q184" s="898"/>
      <c r="R184" s="898"/>
      <c r="S184" s="898"/>
      <c r="T184" s="898"/>
      <c r="U184" s="898"/>
      <c r="V184" s="898"/>
      <c r="W184" s="898"/>
      <c r="X184" s="898"/>
      <c r="Y184" s="898"/>
      <c r="Z184" s="898"/>
      <c r="AA184" s="898"/>
      <c r="AB184" s="898"/>
      <c r="AC184" s="898"/>
      <c r="AD184" s="899"/>
      <c r="AE184" s="432">
        <v>1809</v>
      </c>
      <c r="AF184" s="1203"/>
      <c r="AG184" s="1204"/>
      <c r="AH184" s="1204"/>
      <c r="AI184" s="1205"/>
    </row>
    <row r="185" spans="1:35">
      <c r="A185" s="897" t="s">
        <v>722</v>
      </c>
      <c r="B185" s="898"/>
      <c r="C185" s="898"/>
      <c r="D185" s="898"/>
      <c r="E185" s="898"/>
      <c r="F185" s="898"/>
      <c r="G185" s="898"/>
      <c r="H185" s="898"/>
      <c r="I185" s="898"/>
      <c r="J185" s="898"/>
      <c r="K185" s="898"/>
      <c r="L185" s="898"/>
      <c r="M185" s="898"/>
      <c r="N185" s="898"/>
      <c r="O185" s="898"/>
      <c r="P185" s="898"/>
      <c r="Q185" s="898"/>
      <c r="R185" s="898"/>
      <c r="S185" s="898"/>
      <c r="T185" s="898"/>
      <c r="U185" s="898"/>
      <c r="V185" s="898"/>
      <c r="W185" s="898"/>
      <c r="X185" s="898"/>
      <c r="Y185" s="898"/>
      <c r="Z185" s="898"/>
      <c r="AA185" s="898"/>
      <c r="AB185" s="898"/>
      <c r="AC185" s="898"/>
      <c r="AD185" s="899"/>
      <c r="AE185" s="432">
        <v>1813</v>
      </c>
      <c r="AF185" s="1203"/>
      <c r="AG185" s="1204"/>
      <c r="AH185" s="1204"/>
      <c r="AI185" s="1205"/>
    </row>
    <row r="186" spans="1:35">
      <c r="A186" s="894" t="s">
        <v>723</v>
      </c>
      <c r="B186" s="895"/>
      <c r="C186" s="895"/>
      <c r="D186" s="895"/>
      <c r="E186" s="895"/>
      <c r="F186" s="895"/>
      <c r="G186" s="895"/>
      <c r="H186" s="895"/>
      <c r="I186" s="895"/>
      <c r="J186" s="895"/>
      <c r="K186" s="895"/>
      <c r="L186" s="895"/>
      <c r="M186" s="895"/>
      <c r="N186" s="895"/>
      <c r="O186" s="895"/>
      <c r="P186" s="895"/>
      <c r="Q186" s="895"/>
      <c r="R186" s="895"/>
      <c r="S186" s="895"/>
      <c r="T186" s="895"/>
      <c r="U186" s="895"/>
      <c r="V186" s="895"/>
      <c r="W186" s="895"/>
      <c r="X186" s="895"/>
      <c r="Y186" s="895"/>
      <c r="Z186" s="895"/>
      <c r="AA186" s="895"/>
      <c r="AB186" s="895"/>
      <c r="AC186" s="895"/>
      <c r="AD186" s="895"/>
      <c r="AE186" s="895"/>
      <c r="AF186" s="895"/>
      <c r="AG186" s="895"/>
      <c r="AH186" s="895"/>
      <c r="AI186" s="896"/>
    </row>
    <row r="187" spans="1:35" ht="15.6" customHeight="1">
      <c r="A187" s="897" t="s">
        <v>724</v>
      </c>
      <c r="B187" s="898"/>
      <c r="C187" s="898"/>
      <c r="D187" s="898"/>
      <c r="E187" s="898"/>
      <c r="F187" s="898"/>
      <c r="G187" s="898"/>
      <c r="H187" s="898"/>
      <c r="I187" s="898"/>
      <c r="J187" s="898"/>
      <c r="K187" s="898"/>
      <c r="L187" s="898"/>
      <c r="M187" s="898"/>
      <c r="N187" s="898"/>
      <c r="O187" s="898"/>
      <c r="P187" s="898"/>
      <c r="Q187" s="898"/>
      <c r="R187" s="898"/>
      <c r="S187" s="898"/>
      <c r="T187" s="898"/>
      <c r="U187" s="898"/>
      <c r="V187" s="898"/>
      <c r="W187" s="898"/>
      <c r="X187" s="898"/>
      <c r="Y187" s="898"/>
      <c r="Z187" s="898"/>
      <c r="AA187" s="898"/>
      <c r="AB187" s="898"/>
      <c r="AC187" s="898"/>
      <c r="AD187" s="899"/>
      <c r="AE187" s="432">
        <v>1814</v>
      </c>
      <c r="AF187" s="900"/>
      <c r="AG187" s="901"/>
      <c r="AH187" s="901"/>
      <c r="AI187" s="1179"/>
    </row>
    <row r="188" spans="1:35" ht="15.6" customHeight="1">
      <c r="A188" s="897" t="s">
        <v>725</v>
      </c>
      <c r="B188" s="898"/>
      <c r="C188" s="898"/>
      <c r="D188" s="898"/>
      <c r="E188" s="898"/>
      <c r="F188" s="898"/>
      <c r="G188" s="898"/>
      <c r="H188" s="898"/>
      <c r="I188" s="898"/>
      <c r="J188" s="898"/>
      <c r="K188" s="898"/>
      <c r="L188" s="898"/>
      <c r="M188" s="898"/>
      <c r="N188" s="898"/>
      <c r="O188" s="898"/>
      <c r="P188" s="898"/>
      <c r="Q188" s="898"/>
      <c r="R188" s="898"/>
      <c r="S188" s="898"/>
      <c r="T188" s="898"/>
      <c r="U188" s="898"/>
      <c r="V188" s="898"/>
      <c r="W188" s="898"/>
      <c r="X188" s="898"/>
      <c r="Y188" s="898"/>
      <c r="Z188" s="898"/>
      <c r="AA188" s="898"/>
      <c r="AB188" s="898"/>
      <c r="AC188" s="898"/>
      <c r="AD188" s="899"/>
      <c r="AE188" s="432">
        <v>1815</v>
      </c>
      <c r="AF188" s="900"/>
      <c r="AG188" s="901"/>
      <c r="AH188" s="901"/>
      <c r="AI188" s="1179"/>
    </row>
    <row r="189" spans="1:35" ht="15.6" customHeight="1">
      <c r="A189" s="1172" t="s">
        <v>726</v>
      </c>
      <c r="B189" s="1173"/>
      <c r="C189" s="1173"/>
      <c r="D189" s="1173"/>
      <c r="E189" s="1173"/>
      <c r="F189" s="1173"/>
      <c r="G189" s="1173"/>
      <c r="H189" s="1173"/>
      <c r="I189" s="1173"/>
      <c r="J189" s="1173"/>
      <c r="K189" s="1173"/>
      <c r="L189" s="1173"/>
      <c r="M189" s="1173"/>
      <c r="N189" s="1173"/>
      <c r="O189" s="1173"/>
      <c r="P189" s="1173"/>
      <c r="Q189" s="1173"/>
      <c r="R189" s="1173"/>
      <c r="S189" s="1173"/>
      <c r="T189" s="1173"/>
      <c r="U189" s="1173"/>
      <c r="V189" s="1173"/>
      <c r="W189" s="1173"/>
      <c r="X189" s="1173"/>
      <c r="Y189" s="1173"/>
      <c r="Z189" s="1173"/>
      <c r="AA189" s="1173"/>
      <c r="AB189" s="1173"/>
      <c r="AC189" s="1173"/>
      <c r="AD189" s="1174"/>
      <c r="AE189" s="434">
        <v>1816</v>
      </c>
      <c r="AF189" s="938"/>
      <c r="AG189" s="939"/>
      <c r="AH189" s="939"/>
      <c r="AI189" s="1175"/>
    </row>
    <row r="190" spans="1:35">
      <c r="A190" s="795" t="s">
        <v>727</v>
      </c>
      <c r="B190" s="796"/>
      <c r="C190" s="796"/>
      <c r="D190" s="796"/>
      <c r="E190" s="796"/>
      <c r="F190" s="796"/>
      <c r="G190" s="796"/>
      <c r="H190" s="796"/>
      <c r="I190" s="796"/>
      <c r="J190" s="796"/>
      <c r="K190" s="796"/>
      <c r="L190" s="796"/>
      <c r="M190" s="796"/>
      <c r="N190" s="796"/>
      <c r="O190" s="796"/>
      <c r="P190" s="796"/>
      <c r="Q190" s="796"/>
      <c r="R190" s="796"/>
      <c r="S190" s="796"/>
      <c r="T190" s="796"/>
      <c r="U190" s="796"/>
      <c r="V190" s="796"/>
      <c r="W190" s="796"/>
      <c r="X190" s="796"/>
      <c r="Y190" s="796"/>
      <c r="Z190" s="796"/>
      <c r="AA190" s="796"/>
      <c r="AB190" s="796"/>
      <c r="AC190" s="796"/>
      <c r="AD190" s="796"/>
      <c r="AE190" s="796"/>
      <c r="AF190" s="796"/>
      <c r="AG190" s="796"/>
      <c r="AH190" s="796"/>
      <c r="AI190" s="797"/>
    </row>
    <row r="191" spans="1:35">
      <c r="A191" s="882" t="s">
        <v>728</v>
      </c>
      <c r="B191" s="883"/>
      <c r="C191" s="883"/>
      <c r="D191" s="883"/>
      <c r="E191" s="883"/>
      <c r="F191" s="883"/>
      <c r="G191" s="883"/>
      <c r="H191" s="883"/>
      <c r="I191" s="883"/>
      <c r="J191" s="883"/>
      <c r="K191" s="883"/>
      <c r="L191" s="883"/>
      <c r="M191" s="883"/>
      <c r="N191" s="883"/>
      <c r="O191" s="883"/>
      <c r="P191" s="883"/>
      <c r="Q191" s="883"/>
      <c r="R191" s="883"/>
      <c r="S191" s="883"/>
      <c r="T191" s="883"/>
      <c r="U191" s="883"/>
      <c r="V191" s="883"/>
      <c r="W191" s="883"/>
      <c r="X191" s="883"/>
      <c r="Y191" s="883"/>
      <c r="Z191" s="883"/>
      <c r="AA191" s="883"/>
      <c r="AB191" s="883"/>
      <c r="AC191" s="883"/>
      <c r="AD191" s="883"/>
      <c r="AE191" s="883"/>
      <c r="AF191" s="883"/>
      <c r="AG191" s="883"/>
      <c r="AH191" s="883"/>
      <c r="AI191" s="884"/>
    </row>
    <row r="192" spans="1:35" ht="14.45" customHeight="1">
      <c r="A192" s="916" t="s">
        <v>729</v>
      </c>
      <c r="B192" s="917"/>
      <c r="C192" s="917"/>
      <c r="D192" s="917"/>
      <c r="E192" s="917"/>
      <c r="F192" s="917"/>
      <c r="G192" s="917"/>
      <c r="H192" s="917"/>
      <c r="I192" s="917"/>
      <c r="J192" s="917"/>
      <c r="K192" s="917"/>
      <c r="L192" s="917"/>
      <c r="M192" s="917"/>
      <c r="N192" s="917"/>
      <c r="O192" s="917"/>
      <c r="P192" s="917"/>
      <c r="Q192" s="917"/>
      <c r="R192" s="917"/>
      <c r="S192" s="917"/>
      <c r="T192" s="917"/>
      <c r="U192" s="917"/>
      <c r="V192" s="917"/>
      <c r="W192" s="917"/>
      <c r="X192" s="917"/>
      <c r="Y192" s="917"/>
      <c r="Z192" s="917"/>
      <c r="AA192" s="917"/>
      <c r="AB192" s="917"/>
      <c r="AC192" s="918"/>
      <c r="AD192" s="465">
        <v>1651</v>
      </c>
      <c r="AE192" s="1169"/>
      <c r="AF192" s="1170"/>
      <c r="AG192" s="1170"/>
      <c r="AH192" s="1171"/>
      <c r="AI192" s="466" t="s">
        <v>505</v>
      </c>
    </row>
    <row r="193" spans="1:35" ht="14.45" customHeight="1">
      <c r="A193" s="897" t="s">
        <v>730</v>
      </c>
      <c r="B193" s="898"/>
      <c r="C193" s="898"/>
      <c r="D193" s="898"/>
      <c r="E193" s="898"/>
      <c r="F193" s="898"/>
      <c r="G193" s="898"/>
      <c r="H193" s="898"/>
      <c r="I193" s="898"/>
      <c r="J193" s="898"/>
      <c r="K193" s="898"/>
      <c r="L193" s="898"/>
      <c r="M193" s="898"/>
      <c r="N193" s="898"/>
      <c r="O193" s="898"/>
      <c r="P193" s="898"/>
      <c r="Q193" s="898"/>
      <c r="R193" s="898"/>
      <c r="S193" s="898"/>
      <c r="T193" s="898"/>
      <c r="U193" s="898"/>
      <c r="V193" s="898"/>
      <c r="W193" s="898"/>
      <c r="X193" s="898"/>
      <c r="Y193" s="898"/>
      <c r="Z193" s="898"/>
      <c r="AA193" s="898"/>
      <c r="AB193" s="898"/>
      <c r="AC193" s="899"/>
      <c r="AD193" s="432">
        <v>1652</v>
      </c>
      <c r="AE193" s="900"/>
      <c r="AF193" s="901"/>
      <c r="AG193" s="901"/>
      <c r="AH193" s="902"/>
      <c r="AI193" s="430" t="s">
        <v>505</v>
      </c>
    </row>
    <row r="194" spans="1:35" ht="14.45" customHeight="1">
      <c r="A194" s="897" t="s">
        <v>731</v>
      </c>
      <c r="B194" s="898"/>
      <c r="C194" s="898"/>
      <c r="D194" s="898"/>
      <c r="E194" s="898"/>
      <c r="F194" s="898"/>
      <c r="G194" s="898"/>
      <c r="H194" s="898"/>
      <c r="I194" s="898"/>
      <c r="J194" s="898"/>
      <c r="K194" s="898"/>
      <c r="L194" s="898"/>
      <c r="M194" s="898"/>
      <c r="N194" s="898"/>
      <c r="O194" s="898"/>
      <c r="P194" s="898"/>
      <c r="Q194" s="898"/>
      <c r="R194" s="898"/>
      <c r="S194" s="898"/>
      <c r="T194" s="898"/>
      <c r="U194" s="898"/>
      <c r="V194" s="898"/>
      <c r="W194" s="898"/>
      <c r="X194" s="898"/>
      <c r="Y194" s="898"/>
      <c r="Z194" s="898"/>
      <c r="AA194" s="898"/>
      <c r="AB194" s="898"/>
      <c r="AC194" s="899"/>
      <c r="AD194" s="432">
        <v>1653</v>
      </c>
      <c r="AE194" s="900"/>
      <c r="AF194" s="901"/>
      <c r="AG194" s="901"/>
      <c r="AH194" s="902"/>
      <c r="AI194" s="430" t="s">
        <v>524</v>
      </c>
    </row>
    <row r="195" spans="1:35" ht="14.45" customHeight="1">
      <c r="A195" s="1172" t="s">
        <v>732</v>
      </c>
      <c r="B195" s="1173"/>
      <c r="C195" s="1173"/>
      <c r="D195" s="1173"/>
      <c r="E195" s="1173"/>
      <c r="F195" s="1173"/>
      <c r="G195" s="1173"/>
      <c r="H195" s="1173"/>
      <c r="I195" s="1173"/>
      <c r="J195" s="1173"/>
      <c r="K195" s="1173"/>
      <c r="L195" s="1173"/>
      <c r="M195" s="1173"/>
      <c r="N195" s="1173"/>
      <c r="O195" s="1173"/>
      <c r="P195" s="1173"/>
      <c r="Q195" s="1173"/>
      <c r="R195" s="1173"/>
      <c r="S195" s="1173"/>
      <c r="T195" s="1173"/>
      <c r="U195" s="1173"/>
      <c r="V195" s="1173"/>
      <c r="W195" s="1173"/>
      <c r="X195" s="1173"/>
      <c r="Y195" s="1173"/>
      <c r="Z195" s="1173"/>
      <c r="AA195" s="1173"/>
      <c r="AB195" s="1173"/>
      <c r="AC195" s="1174"/>
      <c r="AD195" s="434">
        <v>1654</v>
      </c>
      <c r="AE195" s="938"/>
      <c r="AF195" s="939"/>
      <c r="AG195" s="939"/>
      <c r="AH195" s="940"/>
      <c r="AI195" s="441" t="s">
        <v>528</v>
      </c>
    </row>
    <row r="196" spans="1:35">
      <c r="A196" s="795" t="s">
        <v>733</v>
      </c>
      <c r="B196" s="796"/>
      <c r="C196" s="796"/>
      <c r="D196" s="796"/>
      <c r="E196" s="796"/>
      <c r="F196" s="796"/>
      <c r="G196" s="796"/>
      <c r="H196" s="796"/>
      <c r="I196" s="796"/>
      <c r="J196" s="796"/>
      <c r="K196" s="796"/>
      <c r="L196" s="796"/>
      <c r="M196" s="796"/>
      <c r="N196" s="796"/>
      <c r="O196" s="796"/>
      <c r="P196" s="796"/>
      <c r="Q196" s="796"/>
      <c r="R196" s="796"/>
      <c r="S196" s="796"/>
      <c r="T196" s="796"/>
      <c r="U196" s="796"/>
      <c r="V196" s="796"/>
      <c r="W196" s="796"/>
      <c r="X196" s="796"/>
      <c r="Y196" s="796"/>
      <c r="Z196" s="796"/>
      <c r="AA196" s="796"/>
      <c r="AB196" s="796"/>
      <c r="AC196" s="796"/>
      <c r="AD196" s="796"/>
      <c r="AE196" s="796"/>
      <c r="AF196" s="796"/>
      <c r="AG196" s="796"/>
      <c r="AH196" s="796"/>
      <c r="AI196" s="797"/>
    </row>
    <row r="197" spans="1:35">
      <c r="A197" s="882" t="s">
        <v>734</v>
      </c>
      <c r="B197" s="883"/>
      <c r="C197" s="883"/>
      <c r="D197" s="883"/>
      <c r="E197" s="883"/>
      <c r="F197" s="883"/>
      <c r="G197" s="883"/>
      <c r="H197" s="883"/>
      <c r="I197" s="883"/>
      <c r="J197" s="883"/>
      <c r="K197" s="883"/>
      <c r="L197" s="883"/>
      <c r="M197" s="883"/>
      <c r="N197" s="883"/>
      <c r="O197" s="883"/>
      <c r="P197" s="883"/>
      <c r="Q197" s="883"/>
      <c r="R197" s="883"/>
      <c r="S197" s="883"/>
      <c r="T197" s="883"/>
      <c r="U197" s="883"/>
      <c r="V197" s="883"/>
      <c r="W197" s="883"/>
      <c r="X197" s="883"/>
      <c r="Y197" s="883"/>
      <c r="Z197" s="883"/>
      <c r="AA197" s="883"/>
      <c r="AB197" s="883"/>
      <c r="AC197" s="883"/>
      <c r="AD197" s="883"/>
      <c r="AE197" s="883"/>
      <c r="AF197" s="883"/>
      <c r="AG197" s="883"/>
      <c r="AH197" s="883"/>
      <c r="AI197" s="884"/>
    </row>
    <row r="198" spans="1:35">
      <c r="A198" s="1176" t="s">
        <v>735</v>
      </c>
      <c r="B198" s="1177"/>
      <c r="C198" s="1177"/>
      <c r="D198" s="1177"/>
      <c r="E198" s="1177"/>
      <c r="F198" s="1177"/>
      <c r="G198" s="1177"/>
      <c r="H198" s="1177"/>
      <c r="I198" s="1177"/>
      <c r="J198" s="1177"/>
      <c r="K198" s="1177"/>
      <c r="L198" s="1177"/>
      <c r="M198" s="1177"/>
      <c r="N198" s="1177"/>
      <c r="O198" s="1177"/>
      <c r="P198" s="1177"/>
      <c r="Q198" s="1177"/>
      <c r="R198" s="1177"/>
      <c r="S198" s="1177"/>
      <c r="T198" s="1177"/>
      <c r="U198" s="1177"/>
      <c r="V198" s="1177"/>
      <c r="W198" s="1177"/>
      <c r="X198" s="1177"/>
      <c r="Y198" s="1177"/>
      <c r="Z198" s="1177"/>
      <c r="AA198" s="1177"/>
      <c r="AB198" s="1177"/>
      <c r="AC198" s="1177"/>
      <c r="AD198" s="1177"/>
      <c r="AE198" s="1177"/>
      <c r="AF198" s="1177"/>
      <c r="AG198" s="1177"/>
      <c r="AH198" s="1177"/>
      <c r="AI198" s="1178"/>
    </row>
    <row r="199" spans="1:35" ht="15.6" customHeight="1">
      <c r="A199" s="897" t="s">
        <v>736</v>
      </c>
      <c r="B199" s="898"/>
      <c r="C199" s="898"/>
      <c r="D199" s="898"/>
      <c r="E199" s="898"/>
      <c r="F199" s="898"/>
      <c r="G199" s="898"/>
      <c r="H199" s="898"/>
      <c r="I199" s="898"/>
      <c r="J199" s="898"/>
      <c r="K199" s="898"/>
      <c r="L199" s="898"/>
      <c r="M199" s="898"/>
      <c r="N199" s="898"/>
      <c r="O199" s="898"/>
      <c r="P199" s="898"/>
      <c r="Q199" s="898"/>
      <c r="R199" s="898"/>
      <c r="S199" s="898"/>
      <c r="T199" s="898"/>
      <c r="U199" s="898"/>
      <c r="V199" s="898"/>
      <c r="W199" s="898"/>
      <c r="X199" s="898"/>
      <c r="Y199" s="898"/>
      <c r="Z199" s="898"/>
      <c r="AA199" s="898"/>
      <c r="AB199" s="898"/>
      <c r="AC199" s="898"/>
      <c r="AD199" s="899"/>
      <c r="AE199" s="428">
        <v>783</v>
      </c>
      <c r="AF199" s="1203"/>
      <c r="AG199" s="1204"/>
      <c r="AH199" s="1204"/>
      <c r="AI199" s="1205"/>
    </row>
    <row r="200" spans="1:35" ht="15.6" customHeight="1">
      <c r="A200" s="897" t="s">
        <v>737</v>
      </c>
      <c r="B200" s="898"/>
      <c r="C200" s="898"/>
      <c r="D200" s="898"/>
      <c r="E200" s="898"/>
      <c r="F200" s="898"/>
      <c r="G200" s="898"/>
      <c r="H200" s="898"/>
      <c r="I200" s="898"/>
      <c r="J200" s="898"/>
      <c r="K200" s="898"/>
      <c r="L200" s="898"/>
      <c r="M200" s="898"/>
      <c r="N200" s="898"/>
      <c r="O200" s="898"/>
      <c r="P200" s="898"/>
      <c r="Q200" s="898"/>
      <c r="R200" s="898"/>
      <c r="S200" s="898"/>
      <c r="T200" s="898"/>
      <c r="U200" s="898"/>
      <c r="V200" s="898"/>
      <c r="W200" s="898"/>
      <c r="X200" s="898"/>
      <c r="Y200" s="898"/>
      <c r="Z200" s="898"/>
      <c r="AA200" s="898"/>
      <c r="AB200" s="898"/>
      <c r="AC200" s="898"/>
      <c r="AD200" s="899"/>
      <c r="AE200" s="428">
        <v>976</v>
      </c>
      <c r="AF200" s="1203"/>
      <c r="AG200" s="1204"/>
      <c r="AH200" s="1204"/>
      <c r="AI200" s="1205"/>
    </row>
    <row r="201" spans="1:35" ht="15.6" customHeight="1">
      <c r="A201" s="897" t="s">
        <v>738</v>
      </c>
      <c r="B201" s="898"/>
      <c r="C201" s="898"/>
      <c r="D201" s="898"/>
      <c r="E201" s="898"/>
      <c r="F201" s="898"/>
      <c r="G201" s="898"/>
      <c r="H201" s="898"/>
      <c r="I201" s="898"/>
      <c r="J201" s="898"/>
      <c r="K201" s="898"/>
      <c r="L201" s="898"/>
      <c r="M201" s="898"/>
      <c r="N201" s="898"/>
      <c r="O201" s="898"/>
      <c r="P201" s="898"/>
      <c r="Q201" s="898"/>
      <c r="R201" s="898"/>
      <c r="S201" s="898"/>
      <c r="T201" s="898"/>
      <c r="U201" s="898"/>
      <c r="V201" s="898"/>
      <c r="W201" s="898"/>
      <c r="X201" s="898"/>
      <c r="Y201" s="898"/>
      <c r="Z201" s="898"/>
      <c r="AA201" s="898"/>
      <c r="AB201" s="898"/>
      <c r="AC201" s="898"/>
      <c r="AD201" s="899"/>
      <c r="AE201" s="428">
        <v>978</v>
      </c>
      <c r="AF201" s="1203"/>
      <c r="AG201" s="1204"/>
      <c r="AH201" s="1204"/>
      <c r="AI201" s="1205"/>
    </row>
    <row r="202" spans="1:35" ht="15.6" customHeight="1">
      <c r="A202" s="897" t="s">
        <v>739</v>
      </c>
      <c r="B202" s="898"/>
      <c r="C202" s="898"/>
      <c r="D202" s="898"/>
      <c r="E202" s="898"/>
      <c r="F202" s="898"/>
      <c r="G202" s="898"/>
      <c r="H202" s="898"/>
      <c r="I202" s="898"/>
      <c r="J202" s="898"/>
      <c r="K202" s="898"/>
      <c r="L202" s="898"/>
      <c r="M202" s="898"/>
      <c r="N202" s="898"/>
      <c r="O202" s="898"/>
      <c r="P202" s="898"/>
      <c r="Q202" s="898"/>
      <c r="R202" s="898"/>
      <c r="S202" s="898"/>
      <c r="T202" s="898"/>
      <c r="U202" s="898"/>
      <c r="V202" s="898"/>
      <c r="W202" s="898"/>
      <c r="X202" s="898"/>
      <c r="Y202" s="898"/>
      <c r="Z202" s="898"/>
      <c r="AA202" s="898"/>
      <c r="AB202" s="898"/>
      <c r="AC202" s="898"/>
      <c r="AD202" s="899"/>
      <c r="AE202" s="428">
        <v>1020</v>
      </c>
      <c r="AF202" s="1203"/>
      <c r="AG202" s="1204"/>
      <c r="AH202" s="1204"/>
      <c r="AI202" s="1205"/>
    </row>
    <row r="203" spans="1:35" ht="15.6" customHeight="1">
      <c r="A203" s="897" t="s">
        <v>740</v>
      </c>
      <c r="B203" s="898"/>
      <c r="C203" s="898"/>
      <c r="D203" s="898"/>
      <c r="E203" s="898"/>
      <c r="F203" s="898"/>
      <c r="G203" s="898"/>
      <c r="H203" s="898"/>
      <c r="I203" s="898"/>
      <c r="J203" s="898"/>
      <c r="K203" s="898"/>
      <c r="L203" s="898"/>
      <c r="M203" s="898"/>
      <c r="N203" s="898"/>
      <c r="O203" s="898"/>
      <c r="P203" s="898"/>
      <c r="Q203" s="898"/>
      <c r="R203" s="898"/>
      <c r="S203" s="898"/>
      <c r="T203" s="898"/>
      <c r="U203" s="898"/>
      <c r="V203" s="898"/>
      <c r="W203" s="898"/>
      <c r="X203" s="898"/>
      <c r="Y203" s="898"/>
      <c r="Z203" s="898"/>
      <c r="AA203" s="898"/>
      <c r="AB203" s="898"/>
      <c r="AC203" s="898"/>
      <c r="AD203" s="899"/>
      <c r="AE203" s="428">
        <v>1019</v>
      </c>
      <c r="AF203" s="1203"/>
      <c r="AG203" s="1204"/>
      <c r="AH203" s="1204"/>
      <c r="AI203" s="1205"/>
    </row>
    <row r="204" spans="1:35" ht="15.6" customHeight="1">
      <c r="A204" s="897" t="s">
        <v>741</v>
      </c>
      <c r="B204" s="898"/>
      <c r="C204" s="898"/>
      <c r="D204" s="898"/>
      <c r="E204" s="898"/>
      <c r="F204" s="898"/>
      <c r="G204" s="898"/>
      <c r="H204" s="898"/>
      <c r="I204" s="898"/>
      <c r="J204" s="898"/>
      <c r="K204" s="898"/>
      <c r="L204" s="898"/>
      <c r="M204" s="898"/>
      <c r="N204" s="898"/>
      <c r="O204" s="898"/>
      <c r="P204" s="898"/>
      <c r="Q204" s="898"/>
      <c r="R204" s="898"/>
      <c r="S204" s="898"/>
      <c r="T204" s="898"/>
      <c r="U204" s="898"/>
      <c r="V204" s="898"/>
      <c r="W204" s="898"/>
      <c r="X204" s="898"/>
      <c r="Y204" s="898"/>
      <c r="Z204" s="898"/>
      <c r="AA204" s="898"/>
      <c r="AB204" s="898"/>
      <c r="AC204" s="898"/>
      <c r="AD204" s="899"/>
      <c r="AE204" s="428">
        <v>974</v>
      </c>
      <c r="AF204" s="1203"/>
      <c r="AG204" s="1204"/>
      <c r="AH204" s="1204"/>
      <c r="AI204" s="1205"/>
    </row>
    <row r="205" spans="1:35">
      <c r="A205" s="894" t="s">
        <v>742</v>
      </c>
      <c r="B205" s="895"/>
      <c r="C205" s="895"/>
      <c r="D205" s="895"/>
      <c r="E205" s="895"/>
      <c r="F205" s="895"/>
      <c r="G205" s="895"/>
      <c r="H205" s="895"/>
      <c r="I205" s="895"/>
      <c r="J205" s="895"/>
      <c r="K205" s="895"/>
      <c r="L205" s="895"/>
      <c r="M205" s="895"/>
      <c r="N205" s="895"/>
      <c r="O205" s="895"/>
      <c r="P205" s="895"/>
      <c r="Q205" s="895"/>
      <c r="R205" s="895"/>
      <c r="S205" s="895"/>
      <c r="T205" s="895"/>
      <c r="U205" s="895"/>
      <c r="V205" s="895"/>
      <c r="W205" s="895"/>
      <c r="X205" s="895"/>
      <c r="Y205" s="895"/>
      <c r="Z205" s="895"/>
      <c r="AA205" s="895"/>
      <c r="AB205" s="895"/>
      <c r="AC205" s="895"/>
      <c r="AD205" s="895"/>
      <c r="AE205" s="895"/>
      <c r="AF205" s="895"/>
      <c r="AG205" s="895"/>
      <c r="AH205" s="895"/>
      <c r="AI205" s="896"/>
    </row>
    <row r="206" spans="1:35" ht="15.6" customHeight="1">
      <c r="A206" s="897" t="s">
        <v>743</v>
      </c>
      <c r="B206" s="898"/>
      <c r="C206" s="898"/>
      <c r="D206" s="898"/>
      <c r="E206" s="898"/>
      <c r="F206" s="898"/>
      <c r="G206" s="898"/>
      <c r="H206" s="898"/>
      <c r="I206" s="898"/>
      <c r="J206" s="898"/>
      <c r="K206" s="898"/>
      <c r="L206" s="898"/>
      <c r="M206" s="898"/>
      <c r="N206" s="898"/>
      <c r="O206" s="898"/>
      <c r="P206" s="898"/>
      <c r="Q206" s="898"/>
      <c r="R206" s="898"/>
      <c r="S206" s="898"/>
      <c r="T206" s="898"/>
      <c r="U206" s="898"/>
      <c r="V206" s="898"/>
      <c r="W206" s="898"/>
      <c r="X206" s="898"/>
      <c r="Y206" s="898"/>
      <c r="Z206" s="898"/>
      <c r="AA206" s="898"/>
      <c r="AB206" s="898"/>
      <c r="AC206" s="898"/>
      <c r="AD206" s="899"/>
      <c r="AE206" s="428">
        <v>122</v>
      </c>
      <c r="AF206" s="1203"/>
      <c r="AG206" s="1204"/>
      <c r="AH206" s="1204"/>
      <c r="AI206" s="1205"/>
    </row>
    <row r="207" spans="1:35" ht="15.6" customHeight="1">
      <c r="A207" s="897" t="s">
        <v>744</v>
      </c>
      <c r="B207" s="898"/>
      <c r="C207" s="898"/>
      <c r="D207" s="898"/>
      <c r="E207" s="898"/>
      <c r="F207" s="898"/>
      <c r="G207" s="898"/>
      <c r="H207" s="898"/>
      <c r="I207" s="898"/>
      <c r="J207" s="898"/>
      <c r="K207" s="898"/>
      <c r="L207" s="898"/>
      <c r="M207" s="898"/>
      <c r="N207" s="898"/>
      <c r="O207" s="898"/>
      <c r="P207" s="898"/>
      <c r="Q207" s="898"/>
      <c r="R207" s="898"/>
      <c r="S207" s="898"/>
      <c r="T207" s="898"/>
      <c r="U207" s="898"/>
      <c r="V207" s="898"/>
      <c r="W207" s="898"/>
      <c r="X207" s="898"/>
      <c r="Y207" s="898"/>
      <c r="Z207" s="898"/>
      <c r="AA207" s="898"/>
      <c r="AB207" s="898"/>
      <c r="AC207" s="898"/>
      <c r="AD207" s="899"/>
      <c r="AE207" s="428">
        <v>123</v>
      </c>
      <c r="AF207" s="1203"/>
      <c r="AG207" s="1204"/>
      <c r="AH207" s="1204"/>
      <c r="AI207" s="1205"/>
    </row>
    <row r="208" spans="1:35" ht="15.6" customHeight="1">
      <c r="A208" s="897" t="s">
        <v>745</v>
      </c>
      <c r="B208" s="898"/>
      <c r="C208" s="898"/>
      <c r="D208" s="898"/>
      <c r="E208" s="898"/>
      <c r="F208" s="898"/>
      <c r="G208" s="898"/>
      <c r="H208" s="898"/>
      <c r="I208" s="898"/>
      <c r="J208" s="898"/>
      <c r="K208" s="898"/>
      <c r="L208" s="898"/>
      <c r="M208" s="898"/>
      <c r="N208" s="898"/>
      <c r="O208" s="898"/>
      <c r="P208" s="898"/>
      <c r="Q208" s="898"/>
      <c r="R208" s="898"/>
      <c r="S208" s="898"/>
      <c r="T208" s="898"/>
      <c r="U208" s="898"/>
      <c r="V208" s="898"/>
      <c r="W208" s="898"/>
      <c r="X208" s="898"/>
      <c r="Y208" s="898"/>
      <c r="Z208" s="898"/>
      <c r="AA208" s="898"/>
      <c r="AB208" s="898"/>
      <c r="AC208" s="898"/>
      <c r="AD208" s="899"/>
      <c r="AE208" s="428">
        <v>101</v>
      </c>
      <c r="AF208" s="1203"/>
      <c r="AG208" s="1204"/>
      <c r="AH208" s="1204"/>
      <c r="AI208" s="1205"/>
    </row>
    <row r="209" spans="1:35" ht="15.6" customHeight="1">
      <c r="A209" s="897" t="s">
        <v>746</v>
      </c>
      <c r="B209" s="898"/>
      <c r="C209" s="898"/>
      <c r="D209" s="898"/>
      <c r="E209" s="898"/>
      <c r="F209" s="898"/>
      <c r="G209" s="898"/>
      <c r="H209" s="898"/>
      <c r="I209" s="898"/>
      <c r="J209" s="898"/>
      <c r="K209" s="898"/>
      <c r="L209" s="898"/>
      <c r="M209" s="898"/>
      <c r="N209" s="898"/>
      <c r="O209" s="898"/>
      <c r="P209" s="898"/>
      <c r="Q209" s="898"/>
      <c r="R209" s="898"/>
      <c r="S209" s="898"/>
      <c r="T209" s="898"/>
      <c r="U209" s="898"/>
      <c r="V209" s="898"/>
      <c r="W209" s="898"/>
      <c r="X209" s="898"/>
      <c r="Y209" s="898"/>
      <c r="Z209" s="898"/>
      <c r="AA209" s="898"/>
      <c r="AB209" s="898"/>
      <c r="AC209" s="898"/>
      <c r="AD209" s="899"/>
      <c r="AE209" s="428">
        <v>102</v>
      </c>
      <c r="AF209" s="1203"/>
      <c r="AG209" s="1204"/>
      <c r="AH209" s="1204"/>
      <c r="AI209" s="1205"/>
    </row>
    <row r="210" spans="1:35" ht="15.6" customHeight="1">
      <c r="A210" s="897" t="s">
        <v>747</v>
      </c>
      <c r="B210" s="898"/>
      <c r="C210" s="898"/>
      <c r="D210" s="898"/>
      <c r="E210" s="898"/>
      <c r="F210" s="898"/>
      <c r="G210" s="898"/>
      <c r="H210" s="898"/>
      <c r="I210" s="898"/>
      <c r="J210" s="898"/>
      <c r="K210" s="898"/>
      <c r="L210" s="898"/>
      <c r="M210" s="898"/>
      <c r="N210" s="898"/>
      <c r="O210" s="898"/>
      <c r="P210" s="898"/>
      <c r="Q210" s="898"/>
      <c r="R210" s="898"/>
      <c r="S210" s="898"/>
      <c r="T210" s="898"/>
      <c r="U210" s="898"/>
      <c r="V210" s="898"/>
      <c r="W210" s="898"/>
      <c r="X210" s="898"/>
      <c r="Y210" s="898"/>
      <c r="Z210" s="898"/>
      <c r="AA210" s="898"/>
      <c r="AB210" s="898"/>
      <c r="AC210" s="898"/>
      <c r="AD210" s="899"/>
      <c r="AE210" s="428">
        <v>784</v>
      </c>
      <c r="AF210" s="1203"/>
      <c r="AG210" s="1204"/>
      <c r="AH210" s="1204"/>
      <c r="AI210" s="1205"/>
    </row>
    <row r="211" spans="1:35" ht="15.6" customHeight="1">
      <c r="A211" s="897" t="s">
        <v>748</v>
      </c>
      <c r="B211" s="898"/>
      <c r="C211" s="898"/>
      <c r="D211" s="898"/>
      <c r="E211" s="898"/>
      <c r="F211" s="898"/>
      <c r="G211" s="898"/>
      <c r="H211" s="898"/>
      <c r="I211" s="898"/>
      <c r="J211" s="898"/>
      <c r="K211" s="898"/>
      <c r="L211" s="898"/>
      <c r="M211" s="898"/>
      <c r="N211" s="898"/>
      <c r="O211" s="898"/>
      <c r="P211" s="898"/>
      <c r="Q211" s="898"/>
      <c r="R211" s="898"/>
      <c r="S211" s="898"/>
      <c r="T211" s="898"/>
      <c r="U211" s="898"/>
      <c r="V211" s="898"/>
      <c r="W211" s="898"/>
      <c r="X211" s="898"/>
      <c r="Y211" s="898"/>
      <c r="Z211" s="898"/>
      <c r="AA211" s="898"/>
      <c r="AB211" s="898"/>
      <c r="AC211" s="898"/>
      <c r="AD211" s="899"/>
      <c r="AE211" s="428">
        <v>129</v>
      </c>
      <c r="AF211" s="1203"/>
      <c r="AG211" s="1204"/>
      <c r="AH211" s="1204"/>
      <c r="AI211" s="1205"/>
    </row>
    <row r="212" spans="1:35" ht="15.6" customHeight="1">
      <c r="A212" s="897" t="s">
        <v>749</v>
      </c>
      <c r="B212" s="898"/>
      <c r="C212" s="898"/>
      <c r="D212" s="898"/>
      <c r="E212" s="898"/>
      <c r="F212" s="898"/>
      <c r="G212" s="898"/>
      <c r="H212" s="898"/>
      <c r="I212" s="898"/>
      <c r="J212" s="898"/>
      <c r="K212" s="898"/>
      <c r="L212" s="898"/>
      <c r="M212" s="898"/>
      <c r="N212" s="898"/>
      <c r="O212" s="898"/>
      <c r="P212" s="898"/>
      <c r="Q212" s="898"/>
      <c r="R212" s="898"/>
      <c r="S212" s="898"/>
      <c r="T212" s="898"/>
      <c r="U212" s="898"/>
      <c r="V212" s="898"/>
      <c r="W212" s="898"/>
      <c r="X212" s="898"/>
      <c r="Y212" s="898"/>
      <c r="Z212" s="898"/>
      <c r="AA212" s="898"/>
      <c r="AB212" s="898"/>
      <c r="AC212" s="898"/>
      <c r="AD212" s="899"/>
      <c r="AE212" s="428">
        <v>648</v>
      </c>
      <c r="AF212" s="1203"/>
      <c r="AG212" s="1204"/>
      <c r="AH212" s="1204"/>
      <c r="AI212" s="1205"/>
    </row>
    <row r="213" spans="1:35" ht="15.6" customHeight="1">
      <c r="A213" s="897" t="s">
        <v>750</v>
      </c>
      <c r="B213" s="898"/>
      <c r="C213" s="898"/>
      <c r="D213" s="898"/>
      <c r="E213" s="898"/>
      <c r="F213" s="898"/>
      <c r="G213" s="898"/>
      <c r="H213" s="898"/>
      <c r="I213" s="898"/>
      <c r="J213" s="898"/>
      <c r="K213" s="898"/>
      <c r="L213" s="898"/>
      <c r="M213" s="898"/>
      <c r="N213" s="898"/>
      <c r="O213" s="898"/>
      <c r="P213" s="898"/>
      <c r="Q213" s="898"/>
      <c r="R213" s="898"/>
      <c r="S213" s="898"/>
      <c r="T213" s="898"/>
      <c r="U213" s="898"/>
      <c r="V213" s="898"/>
      <c r="W213" s="898"/>
      <c r="X213" s="898"/>
      <c r="Y213" s="898"/>
      <c r="Z213" s="898"/>
      <c r="AA213" s="898"/>
      <c r="AB213" s="898"/>
      <c r="AC213" s="898"/>
      <c r="AD213" s="899"/>
      <c r="AE213" s="428">
        <v>647</v>
      </c>
      <c r="AF213" s="1203"/>
      <c r="AG213" s="1204"/>
      <c r="AH213" s="1204"/>
      <c r="AI213" s="1205"/>
    </row>
    <row r="214" spans="1:35" ht="15.6" customHeight="1">
      <c r="A214" s="897" t="s">
        <v>751</v>
      </c>
      <c r="B214" s="898"/>
      <c r="C214" s="898"/>
      <c r="D214" s="898"/>
      <c r="E214" s="898"/>
      <c r="F214" s="898"/>
      <c r="G214" s="898"/>
      <c r="H214" s="898"/>
      <c r="I214" s="898"/>
      <c r="J214" s="898"/>
      <c r="K214" s="898"/>
      <c r="L214" s="898"/>
      <c r="M214" s="898"/>
      <c r="N214" s="898"/>
      <c r="O214" s="898"/>
      <c r="P214" s="898"/>
      <c r="Q214" s="898"/>
      <c r="R214" s="898"/>
      <c r="S214" s="898"/>
      <c r="T214" s="898"/>
      <c r="U214" s="898"/>
      <c r="V214" s="898"/>
      <c r="W214" s="898"/>
      <c r="X214" s="898"/>
      <c r="Y214" s="898"/>
      <c r="Z214" s="898"/>
      <c r="AA214" s="898"/>
      <c r="AB214" s="898"/>
      <c r="AC214" s="898"/>
      <c r="AD214" s="899"/>
      <c r="AE214" s="428">
        <v>1003</v>
      </c>
      <c r="AF214" s="1203"/>
      <c r="AG214" s="1204"/>
      <c r="AH214" s="1204"/>
      <c r="AI214" s="1205"/>
    </row>
    <row r="215" spans="1:35" ht="15.6" customHeight="1">
      <c r="A215" s="897" t="s">
        <v>752</v>
      </c>
      <c r="B215" s="898"/>
      <c r="C215" s="898"/>
      <c r="D215" s="898"/>
      <c r="E215" s="898"/>
      <c r="F215" s="898"/>
      <c r="G215" s="898"/>
      <c r="H215" s="898"/>
      <c r="I215" s="898"/>
      <c r="J215" s="898"/>
      <c r="K215" s="898"/>
      <c r="L215" s="898"/>
      <c r="M215" s="898"/>
      <c r="N215" s="898"/>
      <c r="O215" s="898"/>
      <c r="P215" s="898"/>
      <c r="Q215" s="898"/>
      <c r="R215" s="898"/>
      <c r="S215" s="898"/>
      <c r="T215" s="898"/>
      <c r="U215" s="898"/>
      <c r="V215" s="898"/>
      <c r="W215" s="898"/>
      <c r="X215" s="898"/>
      <c r="Y215" s="898"/>
      <c r="Z215" s="898"/>
      <c r="AA215" s="898"/>
      <c r="AB215" s="898"/>
      <c r="AC215" s="898"/>
      <c r="AD215" s="899"/>
      <c r="AE215" s="428">
        <v>1004</v>
      </c>
      <c r="AF215" s="1203"/>
      <c r="AG215" s="1204"/>
      <c r="AH215" s="1204"/>
      <c r="AI215" s="1205"/>
    </row>
    <row r="216" spans="1:35" ht="15.6" customHeight="1">
      <c r="A216" s="897" t="s">
        <v>753</v>
      </c>
      <c r="B216" s="898"/>
      <c r="C216" s="898"/>
      <c r="D216" s="898"/>
      <c r="E216" s="898"/>
      <c r="F216" s="898"/>
      <c r="G216" s="898"/>
      <c r="H216" s="898"/>
      <c r="I216" s="898"/>
      <c r="J216" s="898"/>
      <c r="K216" s="898"/>
      <c r="L216" s="898"/>
      <c r="M216" s="898"/>
      <c r="N216" s="898"/>
      <c r="O216" s="898"/>
      <c r="P216" s="898"/>
      <c r="Q216" s="898"/>
      <c r="R216" s="898"/>
      <c r="S216" s="898"/>
      <c r="T216" s="898"/>
      <c r="U216" s="898"/>
      <c r="V216" s="898"/>
      <c r="W216" s="898"/>
      <c r="X216" s="898"/>
      <c r="Y216" s="898"/>
      <c r="Z216" s="898"/>
      <c r="AA216" s="898"/>
      <c r="AB216" s="898"/>
      <c r="AC216" s="898"/>
      <c r="AD216" s="899"/>
      <c r="AE216" s="428">
        <v>843</v>
      </c>
      <c r="AF216" s="1203"/>
      <c r="AG216" s="1204"/>
      <c r="AH216" s="1204"/>
      <c r="AI216" s="1205"/>
    </row>
    <row r="217" spans="1:35">
      <c r="A217" s="894" t="s">
        <v>754</v>
      </c>
      <c r="B217" s="895"/>
      <c r="C217" s="895"/>
      <c r="D217" s="895"/>
      <c r="E217" s="895"/>
      <c r="F217" s="895"/>
      <c r="G217" s="895"/>
      <c r="H217" s="895"/>
      <c r="I217" s="895"/>
      <c r="J217" s="895"/>
      <c r="K217" s="895"/>
      <c r="L217" s="895"/>
      <c r="M217" s="895"/>
      <c r="N217" s="895"/>
      <c r="O217" s="895"/>
      <c r="P217" s="895"/>
      <c r="Q217" s="895"/>
      <c r="R217" s="895"/>
      <c r="S217" s="895"/>
      <c r="T217" s="895"/>
      <c r="U217" s="895"/>
      <c r="V217" s="895"/>
      <c r="W217" s="895"/>
      <c r="X217" s="895"/>
      <c r="Y217" s="895"/>
      <c r="Z217" s="895"/>
      <c r="AA217" s="895"/>
      <c r="AB217" s="895"/>
      <c r="AC217" s="895"/>
      <c r="AD217" s="895"/>
      <c r="AE217" s="895"/>
      <c r="AF217" s="895"/>
      <c r="AG217" s="895"/>
      <c r="AH217" s="895"/>
      <c r="AI217" s="896"/>
    </row>
    <row r="218" spans="1:35" s="469" customFormat="1" ht="15.6" customHeight="1">
      <c r="A218" s="897" t="s">
        <v>755</v>
      </c>
      <c r="B218" s="898"/>
      <c r="C218" s="898"/>
      <c r="D218" s="898"/>
      <c r="E218" s="898"/>
      <c r="F218" s="898"/>
      <c r="G218" s="898"/>
      <c r="H218" s="898"/>
      <c r="I218" s="898"/>
      <c r="J218" s="898"/>
      <c r="K218" s="898"/>
      <c r="L218" s="898"/>
      <c r="M218" s="898"/>
      <c r="N218" s="898"/>
      <c r="O218" s="898"/>
      <c r="P218" s="898"/>
      <c r="Q218" s="898"/>
      <c r="R218" s="898"/>
      <c r="S218" s="898"/>
      <c r="T218" s="898"/>
      <c r="U218" s="898"/>
      <c r="V218" s="898"/>
      <c r="W218" s="898"/>
      <c r="X218" s="898"/>
      <c r="Y218" s="898"/>
      <c r="Z218" s="898"/>
      <c r="AA218" s="898"/>
      <c r="AB218" s="898"/>
      <c r="AC218" s="898"/>
      <c r="AD218" s="899"/>
      <c r="AE218" s="428">
        <v>1005</v>
      </c>
      <c r="AF218" s="900"/>
      <c r="AG218" s="901"/>
      <c r="AH218" s="901"/>
      <c r="AI218" s="1179"/>
    </row>
    <row r="219" spans="1:35" s="469" customFormat="1" ht="15.6" customHeight="1">
      <c r="A219" s="897" t="s">
        <v>756</v>
      </c>
      <c r="B219" s="898"/>
      <c r="C219" s="898"/>
      <c r="D219" s="898"/>
      <c r="E219" s="898"/>
      <c r="F219" s="898"/>
      <c r="G219" s="898"/>
      <c r="H219" s="898"/>
      <c r="I219" s="898"/>
      <c r="J219" s="898"/>
      <c r="K219" s="898"/>
      <c r="L219" s="898"/>
      <c r="M219" s="898"/>
      <c r="N219" s="898"/>
      <c r="O219" s="898"/>
      <c r="P219" s="898"/>
      <c r="Q219" s="898"/>
      <c r="R219" s="898"/>
      <c r="S219" s="898"/>
      <c r="T219" s="898"/>
      <c r="U219" s="898"/>
      <c r="V219" s="898"/>
      <c r="W219" s="898"/>
      <c r="X219" s="898"/>
      <c r="Y219" s="898"/>
      <c r="Z219" s="898"/>
      <c r="AA219" s="898"/>
      <c r="AB219" s="898"/>
      <c r="AC219" s="898"/>
      <c r="AD219" s="899"/>
      <c r="AE219" s="428">
        <v>975</v>
      </c>
      <c r="AF219" s="900"/>
      <c r="AG219" s="901"/>
      <c r="AH219" s="901"/>
      <c r="AI219" s="1179"/>
    </row>
    <row r="220" spans="1:35" s="469" customFormat="1" ht="15.6" customHeight="1">
      <c r="A220" s="897" t="s">
        <v>757</v>
      </c>
      <c r="B220" s="898"/>
      <c r="C220" s="898"/>
      <c r="D220" s="898"/>
      <c r="E220" s="898"/>
      <c r="F220" s="898"/>
      <c r="G220" s="898"/>
      <c r="H220" s="898"/>
      <c r="I220" s="898"/>
      <c r="J220" s="898"/>
      <c r="K220" s="898"/>
      <c r="L220" s="898"/>
      <c r="M220" s="898"/>
      <c r="N220" s="898"/>
      <c r="O220" s="898"/>
      <c r="P220" s="898"/>
      <c r="Q220" s="898"/>
      <c r="R220" s="898"/>
      <c r="S220" s="898"/>
      <c r="T220" s="898"/>
      <c r="U220" s="898"/>
      <c r="V220" s="898"/>
      <c r="W220" s="898"/>
      <c r="X220" s="898"/>
      <c r="Y220" s="898"/>
      <c r="Z220" s="898"/>
      <c r="AA220" s="898"/>
      <c r="AB220" s="898"/>
      <c r="AC220" s="898"/>
      <c r="AD220" s="899"/>
      <c r="AE220" s="428">
        <v>1021</v>
      </c>
      <c r="AF220" s="900"/>
      <c r="AG220" s="901"/>
      <c r="AH220" s="901"/>
      <c r="AI220" s="1179"/>
    </row>
    <row r="221" spans="1:35" s="469" customFormat="1" ht="15.6" customHeight="1">
      <c r="A221" s="897" t="s">
        <v>758</v>
      </c>
      <c r="B221" s="898"/>
      <c r="C221" s="898"/>
      <c r="D221" s="898"/>
      <c r="E221" s="898"/>
      <c r="F221" s="898"/>
      <c r="G221" s="898"/>
      <c r="H221" s="898"/>
      <c r="I221" s="898"/>
      <c r="J221" s="898"/>
      <c r="K221" s="898"/>
      <c r="L221" s="898"/>
      <c r="M221" s="898"/>
      <c r="N221" s="898"/>
      <c r="O221" s="898"/>
      <c r="P221" s="898"/>
      <c r="Q221" s="898"/>
      <c r="R221" s="898"/>
      <c r="S221" s="898"/>
      <c r="T221" s="898"/>
      <c r="U221" s="898"/>
      <c r="V221" s="898"/>
      <c r="W221" s="898"/>
      <c r="X221" s="898"/>
      <c r="Y221" s="898"/>
      <c r="Z221" s="898"/>
      <c r="AA221" s="898"/>
      <c r="AB221" s="898"/>
      <c r="AC221" s="898"/>
      <c r="AD221" s="899"/>
      <c r="AE221" s="428">
        <v>1191</v>
      </c>
      <c r="AF221" s="900"/>
      <c r="AG221" s="901"/>
      <c r="AH221" s="901"/>
      <c r="AI221" s="1179"/>
    </row>
    <row r="222" spans="1:35" s="469" customFormat="1" ht="15.6" customHeight="1">
      <c r="A222" s="897" t="s">
        <v>759</v>
      </c>
      <c r="B222" s="898"/>
      <c r="C222" s="898"/>
      <c r="D222" s="898"/>
      <c r="E222" s="898"/>
      <c r="F222" s="898"/>
      <c r="G222" s="898"/>
      <c r="H222" s="898"/>
      <c r="I222" s="898"/>
      <c r="J222" s="898"/>
      <c r="K222" s="898"/>
      <c r="L222" s="898"/>
      <c r="M222" s="898"/>
      <c r="N222" s="898"/>
      <c r="O222" s="898"/>
      <c r="P222" s="898"/>
      <c r="Q222" s="898"/>
      <c r="R222" s="898"/>
      <c r="S222" s="898"/>
      <c r="T222" s="898"/>
      <c r="U222" s="898"/>
      <c r="V222" s="898"/>
      <c r="W222" s="898"/>
      <c r="X222" s="898"/>
      <c r="Y222" s="898"/>
      <c r="Z222" s="898"/>
      <c r="AA222" s="898"/>
      <c r="AB222" s="898"/>
      <c r="AC222" s="898"/>
      <c r="AD222" s="899"/>
      <c r="AE222" s="428">
        <v>1192</v>
      </c>
      <c r="AF222" s="900"/>
      <c r="AG222" s="901"/>
      <c r="AH222" s="901"/>
      <c r="AI222" s="1179"/>
    </row>
    <row r="223" spans="1:35" s="469" customFormat="1" ht="15.6" customHeight="1">
      <c r="A223" s="897" t="s">
        <v>760</v>
      </c>
      <c r="B223" s="898"/>
      <c r="C223" s="898"/>
      <c r="D223" s="898"/>
      <c r="E223" s="898"/>
      <c r="F223" s="898"/>
      <c r="G223" s="898"/>
      <c r="H223" s="898"/>
      <c r="I223" s="898"/>
      <c r="J223" s="898"/>
      <c r="K223" s="898"/>
      <c r="L223" s="898"/>
      <c r="M223" s="898"/>
      <c r="N223" s="898"/>
      <c r="O223" s="898"/>
      <c r="P223" s="898"/>
      <c r="Q223" s="898"/>
      <c r="R223" s="898"/>
      <c r="S223" s="898"/>
      <c r="T223" s="898"/>
      <c r="U223" s="898"/>
      <c r="V223" s="898"/>
      <c r="W223" s="898"/>
      <c r="X223" s="898"/>
      <c r="Y223" s="898"/>
      <c r="Z223" s="898"/>
      <c r="AA223" s="898"/>
      <c r="AB223" s="898"/>
      <c r="AC223" s="898"/>
      <c r="AD223" s="899"/>
      <c r="AE223" s="428">
        <v>1193</v>
      </c>
      <c r="AF223" s="900"/>
      <c r="AG223" s="901"/>
      <c r="AH223" s="901"/>
      <c r="AI223" s="1179"/>
    </row>
    <row r="224" spans="1:35" s="469" customFormat="1" ht="15.6" customHeight="1">
      <c r="A224" s="897" t="s">
        <v>761</v>
      </c>
      <c r="B224" s="898"/>
      <c r="C224" s="898"/>
      <c r="D224" s="898"/>
      <c r="E224" s="898"/>
      <c r="F224" s="898"/>
      <c r="G224" s="898"/>
      <c r="H224" s="898"/>
      <c r="I224" s="898"/>
      <c r="J224" s="898"/>
      <c r="K224" s="898"/>
      <c r="L224" s="898"/>
      <c r="M224" s="898"/>
      <c r="N224" s="898"/>
      <c r="O224" s="898"/>
      <c r="P224" s="898"/>
      <c r="Q224" s="898"/>
      <c r="R224" s="898"/>
      <c r="S224" s="898"/>
      <c r="T224" s="898"/>
      <c r="U224" s="898"/>
      <c r="V224" s="898"/>
      <c r="W224" s="898"/>
      <c r="X224" s="898"/>
      <c r="Y224" s="898"/>
      <c r="Z224" s="898"/>
      <c r="AA224" s="898"/>
      <c r="AB224" s="898"/>
      <c r="AC224" s="898"/>
      <c r="AD224" s="899"/>
      <c r="AE224" s="428">
        <v>1194</v>
      </c>
      <c r="AF224" s="900"/>
      <c r="AG224" s="901"/>
      <c r="AH224" s="901"/>
      <c r="AI224" s="1179"/>
    </row>
    <row r="225" spans="1:35" s="469" customFormat="1" ht="15.6" customHeight="1">
      <c r="A225" s="897" t="s">
        <v>762</v>
      </c>
      <c r="B225" s="898"/>
      <c r="C225" s="898"/>
      <c r="D225" s="898"/>
      <c r="E225" s="898"/>
      <c r="F225" s="898"/>
      <c r="G225" s="898"/>
      <c r="H225" s="898"/>
      <c r="I225" s="898"/>
      <c r="J225" s="898"/>
      <c r="K225" s="898"/>
      <c r="L225" s="898"/>
      <c r="M225" s="898"/>
      <c r="N225" s="898"/>
      <c r="O225" s="898"/>
      <c r="P225" s="898"/>
      <c r="Q225" s="898"/>
      <c r="R225" s="898"/>
      <c r="S225" s="898"/>
      <c r="T225" s="898"/>
      <c r="U225" s="898"/>
      <c r="V225" s="898"/>
      <c r="W225" s="898"/>
      <c r="X225" s="898"/>
      <c r="Y225" s="898"/>
      <c r="Z225" s="898"/>
      <c r="AA225" s="898"/>
      <c r="AB225" s="898"/>
      <c r="AC225" s="898"/>
      <c r="AD225" s="899"/>
      <c r="AE225" s="428">
        <v>1782</v>
      </c>
      <c r="AF225" s="900"/>
      <c r="AG225" s="901"/>
      <c r="AH225" s="901"/>
      <c r="AI225" s="1179"/>
    </row>
    <row r="226" spans="1:35" s="469" customFormat="1" ht="15.6" customHeight="1">
      <c r="A226" s="897" t="s">
        <v>763</v>
      </c>
      <c r="B226" s="898"/>
      <c r="C226" s="898"/>
      <c r="D226" s="898"/>
      <c r="E226" s="898"/>
      <c r="F226" s="898"/>
      <c r="G226" s="898"/>
      <c r="H226" s="898"/>
      <c r="I226" s="898"/>
      <c r="J226" s="898"/>
      <c r="K226" s="898"/>
      <c r="L226" s="898"/>
      <c r="M226" s="898"/>
      <c r="N226" s="898"/>
      <c r="O226" s="898"/>
      <c r="P226" s="898"/>
      <c r="Q226" s="898"/>
      <c r="R226" s="898"/>
      <c r="S226" s="898"/>
      <c r="T226" s="898"/>
      <c r="U226" s="898"/>
      <c r="V226" s="898"/>
      <c r="W226" s="898"/>
      <c r="X226" s="898"/>
      <c r="Y226" s="898"/>
      <c r="Z226" s="898"/>
      <c r="AA226" s="898"/>
      <c r="AB226" s="898"/>
      <c r="AC226" s="898"/>
      <c r="AD226" s="899"/>
      <c r="AE226" s="428">
        <v>1783</v>
      </c>
      <c r="AF226" s="900"/>
      <c r="AG226" s="901"/>
      <c r="AH226" s="901"/>
      <c r="AI226" s="1179"/>
    </row>
    <row r="227" spans="1:35">
      <c r="A227" s="894" t="s">
        <v>764</v>
      </c>
      <c r="B227" s="895"/>
      <c r="C227" s="895"/>
      <c r="D227" s="895"/>
      <c r="E227" s="895"/>
      <c r="F227" s="895"/>
      <c r="G227" s="895"/>
      <c r="H227" s="895"/>
      <c r="I227" s="895"/>
      <c r="J227" s="895"/>
      <c r="K227" s="895"/>
      <c r="L227" s="895"/>
      <c r="M227" s="895"/>
      <c r="N227" s="895"/>
      <c r="O227" s="895"/>
      <c r="P227" s="895"/>
      <c r="Q227" s="895"/>
      <c r="R227" s="895"/>
      <c r="S227" s="895"/>
      <c r="T227" s="895"/>
      <c r="U227" s="895"/>
      <c r="V227" s="895"/>
      <c r="W227" s="895"/>
      <c r="X227" s="895"/>
      <c r="Y227" s="895"/>
      <c r="Z227" s="895"/>
      <c r="AA227" s="895"/>
      <c r="AB227" s="895"/>
      <c r="AC227" s="895"/>
      <c r="AD227" s="895"/>
      <c r="AE227" s="895"/>
      <c r="AF227" s="895"/>
      <c r="AG227" s="895"/>
      <c r="AH227" s="895"/>
      <c r="AI227" s="896"/>
    </row>
    <row r="228" spans="1:35" ht="15.6" customHeight="1">
      <c r="A228" s="897" t="s">
        <v>765</v>
      </c>
      <c r="B228" s="898"/>
      <c r="C228" s="898"/>
      <c r="D228" s="898"/>
      <c r="E228" s="898"/>
      <c r="F228" s="898"/>
      <c r="G228" s="898"/>
      <c r="H228" s="898"/>
      <c r="I228" s="898"/>
      <c r="J228" s="898"/>
      <c r="K228" s="898"/>
      <c r="L228" s="898"/>
      <c r="M228" s="898"/>
      <c r="N228" s="898"/>
      <c r="O228" s="898"/>
      <c r="P228" s="898"/>
      <c r="Q228" s="898"/>
      <c r="R228" s="898"/>
      <c r="S228" s="898"/>
      <c r="T228" s="898"/>
      <c r="U228" s="898"/>
      <c r="V228" s="898"/>
      <c r="W228" s="898"/>
      <c r="X228" s="898"/>
      <c r="Y228" s="898"/>
      <c r="Z228" s="898"/>
      <c r="AA228" s="898"/>
      <c r="AB228" s="898"/>
      <c r="AC228" s="898"/>
      <c r="AD228" s="899"/>
      <c r="AE228" s="428">
        <v>1195</v>
      </c>
      <c r="AF228" s="1203"/>
      <c r="AG228" s="1204"/>
      <c r="AH228" s="1204"/>
      <c r="AI228" s="1205"/>
    </row>
    <row r="229" spans="1:35" ht="15.6" customHeight="1">
      <c r="A229" s="897" t="s">
        <v>766</v>
      </c>
      <c r="B229" s="898"/>
      <c r="C229" s="898"/>
      <c r="D229" s="898"/>
      <c r="E229" s="898"/>
      <c r="F229" s="898"/>
      <c r="G229" s="898"/>
      <c r="H229" s="898"/>
      <c r="I229" s="898"/>
      <c r="J229" s="898"/>
      <c r="K229" s="898"/>
      <c r="L229" s="898"/>
      <c r="M229" s="898"/>
      <c r="N229" s="898"/>
      <c r="O229" s="898"/>
      <c r="P229" s="898"/>
      <c r="Q229" s="898"/>
      <c r="R229" s="898"/>
      <c r="S229" s="898"/>
      <c r="T229" s="898"/>
      <c r="U229" s="898"/>
      <c r="V229" s="898"/>
      <c r="W229" s="898"/>
      <c r="X229" s="898"/>
      <c r="Y229" s="898"/>
      <c r="Z229" s="898"/>
      <c r="AA229" s="898"/>
      <c r="AB229" s="898"/>
      <c r="AC229" s="898"/>
      <c r="AD229" s="899"/>
      <c r="AE229" s="428">
        <v>1691</v>
      </c>
      <c r="AF229" s="1203"/>
      <c r="AG229" s="1204"/>
      <c r="AH229" s="1204"/>
      <c r="AI229" s="1205"/>
    </row>
    <row r="230" spans="1:35" ht="15.6" customHeight="1">
      <c r="A230" s="897" t="s">
        <v>767</v>
      </c>
      <c r="B230" s="898"/>
      <c r="C230" s="898"/>
      <c r="D230" s="898"/>
      <c r="E230" s="898"/>
      <c r="F230" s="898"/>
      <c r="G230" s="898"/>
      <c r="H230" s="898"/>
      <c r="I230" s="898"/>
      <c r="J230" s="898"/>
      <c r="K230" s="898"/>
      <c r="L230" s="898"/>
      <c r="M230" s="898"/>
      <c r="N230" s="898"/>
      <c r="O230" s="898"/>
      <c r="P230" s="898"/>
      <c r="Q230" s="898"/>
      <c r="R230" s="898"/>
      <c r="S230" s="898"/>
      <c r="T230" s="898"/>
      <c r="U230" s="898"/>
      <c r="V230" s="898"/>
      <c r="W230" s="898"/>
      <c r="X230" s="898"/>
      <c r="Y230" s="898"/>
      <c r="Z230" s="898"/>
      <c r="AA230" s="898"/>
      <c r="AB230" s="898"/>
      <c r="AC230" s="898"/>
      <c r="AD230" s="899"/>
      <c r="AE230" s="428">
        <v>1196</v>
      </c>
      <c r="AF230" s="1203"/>
      <c r="AG230" s="1204"/>
      <c r="AH230" s="1204"/>
      <c r="AI230" s="1205"/>
    </row>
    <row r="231" spans="1:35" ht="15.6" customHeight="1">
      <c r="A231" s="897" t="s">
        <v>768</v>
      </c>
      <c r="B231" s="898"/>
      <c r="C231" s="898"/>
      <c r="D231" s="898"/>
      <c r="E231" s="898"/>
      <c r="F231" s="898"/>
      <c r="G231" s="898"/>
      <c r="H231" s="898"/>
      <c r="I231" s="898"/>
      <c r="J231" s="898"/>
      <c r="K231" s="898"/>
      <c r="L231" s="898"/>
      <c r="M231" s="898"/>
      <c r="N231" s="898"/>
      <c r="O231" s="898"/>
      <c r="P231" s="898"/>
      <c r="Q231" s="898"/>
      <c r="R231" s="898"/>
      <c r="S231" s="898"/>
      <c r="T231" s="898"/>
      <c r="U231" s="898"/>
      <c r="V231" s="898"/>
      <c r="W231" s="898"/>
      <c r="X231" s="898"/>
      <c r="Y231" s="898"/>
      <c r="Z231" s="898"/>
      <c r="AA231" s="898"/>
      <c r="AB231" s="898"/>
      <c r="AC231" s="898"/>
      <c r="AD231" s="899"/>
      <c r="AE231" s="428">
        <v>1197</v>
      </c>
      <c r="AF231" s="1203"/>
      <c r="AG231" s="1204"/>
      <c r="AH231" s="1204"/>
      <c r="AI231" s="1205"/>
    </row>
    <row r="232" spans="1:35" ht="15.6" customHeight="1">
      <c r="A232" s="897" t="s">
        <v>769</v>
      </c>
      <c r="B232" s="898"/>
      <c r="C232" s="898"/>
      <c r="D232" s="898"/>
      <c r="E232" s="898"/>
      <c r="F232" s="898"/>
      <c r="G232" s="898"/>
      <c r="H232" s="898"/>
      <c r="I232" s="898"/>
      <c r="J232" s="898"/>
      <c r="K232" s="898"/>
      <c r="L232" s="898"/>
      <c r="M232" s="898"/>
      <c r="N232" s="898"/>
      <c r="O232" s="898"/>
      <c r="P232" s="898"/>
      <c r="Q232" s="898"/>
      <c r="R232" s="898"/>
      <c r="S232" s="898"/>
      <c r="T232" s="898"/>
      <c r="U232" s="898"/>
      <c r="V232" s="898"/>
      <c r="W232" s="898"/>
      <c r="X232" s="898"/>
      <c r="Y232" s="898"/>
      <c r="Z232" s="898"/>
      <c r="AA232" s="898"/>
      <c r="AB232" s="898"/>
      <c r="AC232" s="898"/>
      <c r="AD232" s="899"/>
      <c r="AE232" s="428">
        <v>238</v>
      </c>
      <c r="AF232" s="1203"/>
      <c r="AG232" s="1204"/>
      <c r="AH232" s="1204"/>
      <c r="AI232" s="1205"/>
    </row>
    <row r="233" spans="1:35" ht="15.6" customHeight="1">
      <c r="A233" s="897" t="s">
        <v>770</v>
      </c>
      <c r="B233" s="898"/>
      <c r="C233" s="898"/>
      <c r="D233" s="898"/>
      <c r="E233" s="898"/>
      <c r="F233" s="898"/>
      <c r="G233" s="898"/>
      <c r="H233" s="898"/>
      <c r="I233" s="898"/>
      <c r="J233" s="898"/>
      <c r="K233" s="898"/>
      <c r="L233" s="898"/>
      <c r="M233" s="898"/>
      <c r="N233" s="898"/>
      <c r="O233" s="898"/>
      <c r="P233" s="898"/>
      <c r="Q233" s="898"/>
      <c r="R233" s="898"/>
      <c r="S233" s="898"/>
      <c r="T233" s="898"/>
      <c r="U233" s="898"/>
      <c r="V233" s="898"/>
      <c r="W233" s="898"/>
      <c r="X233" s="898"/>
      <c r="Y233" s="898"/>
      <c r="Z233" s="898"/>
      <c r="AA233" s="898"/>
      <c r="AB233" s="898"/>
      <c r="AC233" s="898"/>
      <c r="AD233" s="899"/>
      <c r="AE233" s="428">
        <v>1586</v>
      </c>
      <c r="AF233" s="1203"/>
      <c r="AG233" s="1204"/>
      <c r="AH233" s="1204"/>
      <c r="AI233" s="1205"/>
    </row>
    <row r="234" spans="1:35">
      <c r="A234" s="894" t="s">
        <v>771</v>
      </c>
      <c r="B234" s="895"/>
      <c r="C234" s="895"/>
      <c r="D234" s="895"/>
      <c r="E234" s="895"/>
      <c r="F234" s="895"/>
      <c r="G234" s="895"/>
      <c r="H234" s="895"/>
      <c r="I234" s="895"/>
      <c r="J234" s="895"/>
      <c r="K234" s="895"/>
      <c r="L234" s="895"/>
      <c r="M234" s="895"/>
      <c r="N234" s="895"/>
      <c r="O234" s="895"/>
      <c r="P234" s="895"/>
      <c r="Q234" s="895"/>
      <c r="R234" s="895"/>
      <c r="S234" s="895"/>
      <c r="T234" s="895"/>
      <c r="U234" s="895"/>
      <c r="V234" s="895"/>
      <c r="W234" s="895"/>
      <c r="X234" s="895"/>
      <c r="Y234" s="895"/>
      <c r="Z234" s="895"/>
      <c r="AA234" s="895"/>
      <c r="AB234" s="895"/>
      <c r="AC234" s="895"/>
      <c r="AD234" s="895"/>
      <c r="AE234" s="895"/>
      <c r="AF234" s="895"/>
      <c r="AG234" s="895"/>
      <c r="AH234" s="895"/>
      <c r="AI234" s="896"/>
    </row>
    <row r="235" spans="1:35" ht="15.6" customHeight="1">
      <c r="A235" s="897" t="s">
        <v>772</v>
      </c>
      <c r="B235" s="898"/>
      <c r="C235" s="898"/>
      <c r="D235" s="898"/>
      <c r="E235" s="898"/>
      <c r="F235" s="898"/>
      <c r="G235" s="898"/>
      <c r="H235" s="898"/>
      <c r="I235" s="898"/>
      <c r="J235" s="898"/>
      <c r="K235" s="898"/>
      <c r="L235" s="898"/>
      <c r="M235" s="898"/>
      <c r="N235" s="898"/>
      <c r="O235" s="898"/>
      <c r="P235" s="898"/>
      <c r="Q235" s="898"/>
      <c r="R235" s="898"/>
      <c r="S235" s="898"/>
      <c r="T235" s="898"/>
      <c r="U235" s="898"/>
      <c r="V235" s="898"/>
      <c r="W235" s="898"/>
      <c r="X235" s="898"/>
      <c r="Y235" s="898"/>
      <c r="Z235" s="898"/>
      <c r="AA235" s="898"/>
      <c r="AB235" s="898"/>
      <c r="AC235" s="898"/>
      <c r="AD235" s="899"/>
      <c r="AE235" s="428">
        <v>1823</v>
      </c>
      <c r="AF235" s="900"/>
      <c r="AG235" s="901"/>
      <c r="AH235" s="901"/>
      <c r="AI235" s="1179"/>
    </row>
    <row r="236" spans="1:35" ht="15.6" customHeight="1">
      <c r="A236" s="897" t="s">
        <v>773</v>
      </c>
      <c r="B236" s="898"/>
      <c r="C236" s="898"/>
      <c r="D236" s="898"/>
      <c r="E236" s="898"/>
      <c r="F236" s="898"/>
      <c r="G236" s="898"/>
      <c r="H236" s="898"/>
      <c r="I236" s="898"/>
      <c r="J236" s="898"/>
      <c r="K236" s="898"/>
      <c r="L236" s="898"/>
      <c r="M236" s="898"/>
      <c r="N236" s="898"/>
      <c r="O236" s="898"/>
      <c r="P236" s="898"/>
      <c r="Q236" s="898"/>
      <c r="R236" s="898"/>
      <c r="S236" s="898"/>
      <c r="T236" s="898"/>
      <c r="U236" s="898"/>
      <c r="V236" s="898"/>
      <c r="W236" s="898"/>
      <c r="X236" s="898"/>
      <c r="Y236" s="898"/>
      <c r="Z236" s="898"/>
      <c r="AA236" s="898"/>
      <c r="AB236" s="898"/>
      <c r="AC236" s="898"/>
      <c r="AD236" s="899"/>
      <c r="AE236" s="432">
        <v>1824</v>
      </c>
      <c r="AF236" s="900"/>
      <c r="AG236" s="901"/>
      <c r="AH236" s="901"/>
      <c r="AI236" s="1179"/>
    </row>
    <row r="237" spans="1:35" ht="15.6" customHeight="1">
      <c r="A237" s="897" t="s">
        <v>774</v>
      </c>
      <c r="B237" s="898"/>
      <c r="C237" s="898"/>
      <c r="D237" s="898"/>
      <c r="E237" s="898"/>
      <c r="F237" s="898"/>
      <c r="G237" s="898"/>
      <c r="H237" s="898"/>
      <c r="I237" s="898"/>
      <c r="J237" s="898"/>
      <c r="K237" s="898"/>
      <c r="L237" s="898"/>
      <c r="M237" s="898"/>
      <c r="N237" s="898"/>
      <c r="O237" s="898"/>
      <c r="P237" s="898"/>
      <c r="Q237" s="898"/>
      <c r="R237" s="898"/>
      <c r="S237" s="898"/>
      <c r="T237" s="898"/>
      <c r="U237" s="898"/>
      <c r="V237" s="898"/>
      <c r="W237" s="898"/>
      <c r="X237" s="898"/>
      <c r="Y237" s="898"/>
      <c r="Z237" s="898"/>
      <c r="AA237" s="898"/>
      <c r="AB237" s="898"/>
      <c r="AC237" s="898"/>
      <c r="AD237" s="899"/>
      <c r="AE237" s="432">
        <v>1825</v>
      </c>
      <c r="AF237" s="900"/>
      <c r="AG237" s="901"/>
      <c r="AH237" s="901"/>
      <c r="AI237" s="1179"/>
    </row>
    <row r="238" spans="1:35" ht="15.6" customHeight="1">
      <c r="A238" s="1172" t="s">
        <v>775</v>
      </c>
      <c r="B238" s="1173"/>
      <c r="C238" s="1173"/>
      <c r="D238" s="1173"/>
      <c r="E238" s="1173"/>
      <c r="F238" s="1173"/>
      <c r="G238" s="1173"/>
      <c r="H238" s="1173"/>
      <c r="I238" s="1173"/>
      <c r="J238" s="1173"/>
      <c r="K238" s="1173"/>
      <c r="L238" s="1173"/>
      <c r="M238" s="1173"/>
      <c r="N238" s="1173"/>
      <c r="O238" s="1173"/>
      <c r="P238" s="1173"/>
      <c r="Q238" s="1173"/>
      <c r="R238" s="1173"/>
      <c r="S238" s="1173"/>
      <c r="T238" s="1173"/>
      <c r="U238" s="1173"/>
      <c r="V238" s="1173"/>
      <c r="W238" s="1173"/>
      <c r="X238" s="1173"/>
      <c r="Y238" s="1173"/>
      <c r="Z238" s="1173"/>
      <c r="AA238" s="1173"/>
      <c r="AB238" s="1173"/>
      <c r="AC238" s="1173"/>
      <c r="AD238" s="1174"/>
      <c r="AE238" s="434">
        <v>1826</v>
      </c>
      <c r="AF238" s="938"/>
      <c r="AG238" s="939"/>
      <c r="AH238" s="939"/>
      <c r="AI238" s="1175"/>
    </row>
    <row r="239" spans="1:35">
      <c r="A239" s="795" t="s">
        <v>776</v>
      </c>
      <c r="B239" s="796"/>
      <c r="C239" s="796"/>
      <c r="D239" s="796"/>
      <c r="E239" s="796"/>
      <c r="F239" s="796"/>
      <c r="G239" s="796"/>
      <c r="H239" s="796"/>
      <c r="I239" s="796"/>
      <c r="J239" s="796"/>
      <c r="K239" s="796"/>
      <c r="L239" s="796"/>
      <c r="M239" s="796"/>
      <c r="N239" s="796"/>
      <c r="O239" s="796"/>
      <c r="P239" s="796"/>
      <c r="Q239" s="796"/>
      <c r="R239" s="796"/>
      <c r="S239" s="796"/>
      <c r="T239" s="796"/>
      <c r="U239" s="796"/>
      <c r="V239" s="796"/>
      <c r="W239" s="796"/>
      <c r="X239" s="796"/>
      <c r="Y239" s="796"/>
      <c r="Z239" s="796"/>
      <c r="AA239" s="796"/>
      <c r="AB239" s="796"/>
      <c r="AC239" s="796"/>
      <c r="AD239" s="796"/>
      <c r="AE239" s="796"/>
      <c r="AF239" s="796"/>
      <c r="AG239" s="796"/>
      <c r="AH239" s="796"/>
      <c r="AI239" s="797"/>
    </row>
    <row r="240" spans="1:35">
      <c r="A240" s="882" t="s">
        <v>777</v>
      </c>
      <c r="B240" s="883"/>
      <c r="C240" s="883"/>
      <c r="D240" s="883"/>
      <c r="E240" s="883"/>
      <c r="F240" s="883"/>
      <c r="G240" s="883"/>
      <c r="H240" s="883"/>
      <c r="I240" s="883"/>
      <c r="J240" s="883"/>
      <c r="K240" s="883"/>
      <c r="L240" s="883"/>
      <c r="M240" s="883"/>
      <c r="N240" s="883"/>
      <c r="O240" s="883"/>
      <c r="P240" s="883"/>
      <c r="Q240" s="883"/>
      <c r="R240" s="883"/>
      <c r="S240" s="883"/>
      <c r="T240" s="883"/>
      <c r="U240" s="883"/>
      <c r="V240" s="883"/>
      <c r="W240" s="883"/>
      <c r="X240" s="883"/>
      <c r="Y240" s="883"/>
      <c r="Z240" s="883"/>
      <c r="AA240" s="883"/>
      <c r="AB240" s="883"/>
      <c r="AC240" s="883"/>
      <c r="AD240" s="883"/>
      <c r="AE240" s="883"/>
      <c r="AF240" s="883"/>
      <c r="AG240" s="883"/>
      <c r="AH240" s="883"/>
      <c r="AI240" s="884"/>
    </row>
    <row r="241" spans="1:35">
      <c r="A241" s="1218" t="s">
        <v>778</v>
      </c>
      <c r="B241" s="1219"/>
      <c r="C241" s="1219"/>
      <c r="D241" s="1219"/>
      <c r="E241" s="1219"/>
      <c r="F241" s="1219"/>
      <c r="G241" s="1219"/>
      <c r="H241" s="1219"/>
      <c r="I241" s="1219"/>
      <c r="J241" s="1219"/>
      <c r="K241" s="1219"/>
      <c r="L241" s="1220"/>
      <c r="M241" s="1224" t="s">
        <v>779</v>
      </c>
      <c r="N241" s="1225"/>
      <c r="O241" s="1225"/>
      <c r="P241" s="1225"/>
      <c r="Q241" s="1226"/>
      <c r="R241" s="1230" t="s">
        <v>780</v>
      </c>
      <c r="S241" s="1219"/>
      <c r="T241" s="1219"/>
      <c r="U241" s="1219"/>
      <c r="V241" s="1219"/>
      <c r="W241" s="1220"/>
      <c r="X241" s="1232" t="s">
        <v>781</v>
      </c>
      <c r="Y241" s="1233"/>
      <c r="Z241" s="1233"/>
      <c r="AA241" s="1233"/>
      <c r="AB241" s="1233"/>
      <c r="AC241" s="1233"/>
      <c r="AD241" s="1233"/>
      <c r="AE241" s="1233"/>
      <c r="AF241" s="1233"/>
      <c r="AG241" s="1233"/>
      <c r="AH241" s="1234"/>
      <c r="AI241" s="1235"/>
    </row>
    <row r="242" spans="1:35">
      <c r="A242" s="1221"/>
      <c r="B242" s="1222"/>
      <c r="C242" s="1222"/>
      <c r="D242" s="1222"/>
      <c r="E242" s="1222"/>
      <c r="F242" s="1222"/>
      <c r="G242" s="1222"/>
      <c r="H242" s="1222"/>
      <c r="I242" s="1222"/>
      <c r="J242" s="1222"/>
      <c r="K242" s="1222"/>
      <c r="L242" s="1223"/>
      <c r="M242" s="1227"/>
      <c r="N242" s="1228"/>
      <c r="O242" s="1228"/>
      <c r="P242" s="1228"/>
      <c r="Q242" s="1229"/>
      <c r="R242" s="1231"/>
      <c r="S242" s="1222"/>
      <c r="T242" s="1222"/>
      <c r="U242" s="1222"/>
      <c r="V242" s="1222"/>
      <c r="W242" s="1223"/>
      <c r="X242" s="1237" t="s">
        <v>782</v>
      </c>
      <c r="Y242" s="1238"/>
      <c r="Z242" s="1238"/>
      <c r="AA242" s="1238"/>
      <c r="AB242" s="1238"/>
      <c r="AC242" s="1239"/>
      <c r="AD242" s="1237" t="s">
        <v>783</v>
      </c>
      <c r="AE242" s="1238"/>
      <c r="AF242" s="1238"/>
      <c r="AG242" s="1238"/>
      <c r="AH242" s="1239"/>
      <c r="AI242" s="1236"/>
    </row>
    <row r="243" spans="1:35" s="472" customFormat="1" ht="24.6" customHeight="1">
      <c r="A243" s="906" t="s">
        <v>784</v>
      </c>
      <c r="B243" s="907"/>
      <c r="C243" s="907"/>
      <c r="D243" s="907"/>
      <c r="E243" s="907"/>
      <c r="F243" s="907"/>
      <c r="G243" s="907"/>
      <c r="H243" s="907"/>
      <c r="I243" s="907"/>
      <c r="J243" s="907"/>
      <c r="K243" s="907"/>
      <c r="L243" s="908"/>
      <c r="M243" s="470">
        <v>1008</v>
      </c>
      <c r="N243" s="909"/>
      <c r="O243" s="910"/>
      <c r="P243" s="910"/>
      <c r="Q243" s="911"/>
      <c r="R243" s="471">
        <v>1009</v>
      </c>
      <c r="S243" s="909"/>
      <c r="T243" s="910"/>
      <c r="U243" s="910"/>
      <c r="V243" s="910"/>
      <c r="W243" s="911"/>
      <c r="X243" s="470">
        <v>1010</v>
      </c>
      <c r="Y243" s="909"/>
      <c r="Z243" s="910"/>
      <c r="AA243" s="910"/>
      <c r="AB243" s="910"/>
      <c r="AC243" s="911"/>
      <c r="AD243" s="470">
        <v>1356</v>
      </c>
      <c r="AE243" s="909"/>
      <c r="AF243" s="910"/>
      <c r="AG243" s="910"/>
      <c r="AH243" s="911"/>
      <c r="AI243" s="430" t="s">
        <v>505</v>
      </c>
    </row>
    <row r="244" spans="1:35" s="472" customFormat="1">
      <c r="A244" s="897" t="s">
        <v>785</v>
      </c>
      <c r="B244" s="898"/>
      <c r="C244" s="898"/>
      <c r="D244" s="898"/>
      <c r="E244" s="898"/>
      <c r="F244" s="898"/>
      <c r="G244" s="898"/>
      <c r="H244" s="898"/>
      <c r="I244" s="898"/>
      <c r="J244" s="898"/>
      <c r="K244" s="898"/>
      <c r="L244" s="899"/>
      <c r="M244" s="470">
        <v>1011</v>
      </c>
      <c r="N244" s="900"/>
      <c r="O244" s="901"/>
      <c r="P244" s="901"/>
      <c r="Q244" s="902"/>
      <c r="R244" s="471">
        <v>1012</v>
      </c>
      <c r="S244" s="900"/>
      <c r="T244" s="901"/>
      <c r="U244" s="901"/>
      <c r="V244" s="901"/>
      <c r="W244" s="902"/>
      <c r="X244" s="470">
        <v>1013</v>
      </c>
      <c r="Y244" s="900"/>
      <c r="Z244" s="901"/>
      <c r="AA244" s="901"/>
      <c r="AB244" s="901"/>
      <c r="AC244" s="902"/>
      <c r="AD244" s="470">
        <v>1357</v>
      </c>
      <c r="AE244" s="900"/>
      <c r="AF244" s="901"/>
      <c r="AG244" s="901"/>
      <c r="AH244" s="902"/>
      <c r="AI244" s="430" t="s">
        <v>524</v>
      </c>
    </row>
    <row r="245" spans="1:35" s="472" customFormat="1" ht="24.6" customHeight="1">
      <c r="A245" s="906" t="s">
        <v>786</v>
      </c>
      <c r="B245" s="907"/>
      <c r="C245" s="907"/>
      <c r="D245" s="907"/>
      <c r="E245" s="907"/>
      <c r="F245" s="907"/>
      <c r="G245" s="907"/>
      <c r="H245" s="907"/>
      <c r="I245" s="907"/>
      <c r="J245" s="907"/>
      <c r="K245" s="907"/>
      <c r="L245" s="908"/>
      <c r="M245" s="470">
        <v>1358</v>
      </c>
      <c r="N245" s="909"/>
      <c r="O245" s="910"/>
      <c r="P245" s="910"/>
      <c r="Q245" s="911"/>
      <c r="R245" s="471">
        <v>1359</v>
      </c>
      <c r="S245" s="909"/>
      <c r="T245" s="910"/>
      <c r="U245" s="910"/>
      <c r="V245" s="910"/>
      <c r="W245" s="911"/>
      <c r="X245" s="470">
        <v>1360</v>
      </c>
      <c r="Y245" s="909"/>
      <c r="Z245" s="910"/>
      <c r="AA245" s="910"/>
      <c r="AB245" s="910"/>
      <c r="AC245" s="911"/>
      <c r="AD245" s="470">
        <v>1361</v>
      </c>
      <c r="AE245" s="909"/>
      <c r="AF245" s="910"/>
      <c r="AG245" s="910"/>
      <c r="AH245" s="911"/>
      <c r="AI245" s="430" t="s">
        <v>505</v>
      </c>
    </row>
    <row r="246" spans="1:35" s="472" customFormat="1">
      <c r="A246" s="897" t="s">
        <v>785</v>
      </c>
      <c r="B246" s="898"/>
      <c r="C246" s="898"/>
      <c r="D246" s="898"/>
      <c r="E246" s="898"/>
      <c r="F246" s="898"/>
      <c r="G246" s="898"/>
      <c r="H246" s="898"/>
      <c r="I246" s="898"/>
      <c r="J246" s="898"/>
      <c r="K246" s="898"/>
      <c r="L246" s="899"/>
      <c r="M246" s="470">
        <v>1184</v>
      </c>
      <c r="N246" s="900"/>
      <c r="O246" s="901"/>
      <c r="P246" s="901"/>
      <c r="Q246" s="902"/>
      <c r="R246" s="471">
        <v>1362</v>
      </c>
      <c r="S246" s="900"/>
      <c r="T246" s="901"/>
      <c r="U246" s="901"/>
      <c r="V246" s="901"/>
      <c r="W246" s="902"/>
      <c r="X246" s="470">
        <v>1363</v>
      </c>
      <c r="Y246" s="900"/>
      <c r="Z246" s="901"/>
      <c r="AA246" s="901"/>
      <c r="AB246" s="901"/>
      <c r="AC246" s="902"/>
      <c r="AD246" s="470">
        <v>1364</v>
      </c>
      <c r="AE246" s="900"/>
      <c r="AF246" s="901"/>
      <c r="AG246" s="901"/>
      <c r="AH246" s="902"/>
      <c r="AI246" s="430" t="s">
        <v>524</v>
      </c>
    </row>
    <row r="247" spans="1:35" s="472" customFormat="1" ht="24.6" customHeight="1">
      <c r="A247" s="906" t="s">
        <v>787</v>
      </c>
      <c r="B247" s="907"/>
      <c r="C247" s="907"/>
      <c r="D247" s="907"/>
      <c r="E247" s="907"/>
      <c r="F247" s="907"/>
      <c r="G247" s="907"/>
      <c r="H247" s="907"/>
      <c r="I247" s="907"/>
      <c r="J247" s="907"/>
      <c r="K247" s="907"/>
      <c r="L247" s="908"/>
      <c r="M247" s="470">
        <v>1365</v>
      </c>
      <c r="N247" s="909"/>
      <c r="O247" s="910"/>
      <c r="P247" s="910"/>
      <c r="Q247" s="911"/>
      <c r="R247" s="471">
        <v>1366</v>
      </c>
      <c r="S247" s="909"/>
      <c r="T247" s="910"/>
      <c r="U247" s="910"/>
      <c r="V247" s="910"/>
      <c r="W247" s="911"/>
      <c r="X247" s="470">
        <v>1367</v>
      </c>
      <c r="Y247" s="909"/>
      <c r="Z247" s="910"/>
      <c r="AA247" s="910"/>
      <c r="AB247" s="910"/>
      <c r="AC247" s="911"/>
      <c r="AD247" s="986"/>
      <c r="AE247" s="898"/>
      <c r="AF247" s="898"/>
      <c r="AG247" s="898"/>
      <c r="AH247" s="898"/>
      <c r="AI247" s="430" t="s">
        <v>505</v>
      </c>
    </row>
    <row r="248" spans="1:35" s="472" customFormat="1">
      <c r="A248" s="897" t="s">
        <v>785</v>
      </c>
      <c r="B248" s="898"/>
      <c r="C248" s="898"/>
      <c r="D248" s="898"/>
      <c r="E248" s="898"/>
      <c r="F248" s="898"/>
      <c r="G248" s="898"/>
      <c r="H248" s="898"/>
      <c r="I248" s="898"/>
      <c r="J248" s="898"/>
      <c r="K248" s="898"/>
      <c r="L248" s="899"/>
      <c r="M248" s="470">
        <v>1185</v>
      </c>
      <c r="N248" s="900"/>
      <c r="O248" s="901"/>
      <c r="P248" s="901"/>
      <c r="Q248" s="902"/>
      <c r="R248" s="471">
        <v>1369</v>
      </c>
      <c r="S248" s="900"/>
      <c r="T248" s="901"/>
      <c r="U248" s="901"/>
      <c r="V248" s="901"/>
      <c r="W248" s="902"/>
      <c r="X248" s="470">
        <v>1370</v>
      </c>
      <c r="Y248" s="900"/>
      <c r="Z248" s="901"/>
      <c r="AA248" s="901"/>
      <c r="AB248" s="901"/>
      <c r="AC248" s="902"/>
      <c r="AD248" s="986"/>
      <c r="AE248" s="898"/>
      <c r="AF248" s="898"/>
      <c r="AG248" s="898"/>
      <c r="AH248" s="898"/>
      <c r="AI248" s="430" t="s">
        <v>524</v>
      </c>
    </row>
    <row r="249" spans="1:35" s="472" customFormat="1">
      <c r="A249" s="1172" t="s">
        <v>788</v>
      </c>
      <c r="B249" s="1173"/>
      <c r="C249" s="1173"/>
      <c r="D249" s="1173"/>
      <c r="E249" s="1173"/>
      <c r="F249" s="1173"/>
      <c r="G249" s="1173"/>
      <c r="H249" s="1173"/>
      <c r="I249" s="1173"/>
      <c r="J249" s="1173"/>
      <c r="K249" s="1173"/>
      <c r="L249" s="1174"/>
      <c r="M249" s="473">
        <v>1096</v>
      </c>
      <c r="N249" s="938"/>
      <c r="O249" s="939"/>
      <c r="P249" s="939"/>
      <c r="Q249" s="940"/>
      <c r="R249" s="474">
        <v>1097</v>
      </c>
      <c r="S249" s="938"/>
      <c r="T249" s="939"/>
      <c r="U249" s="939"/>
      <c r="V249" s="939"/>
      <c r="W249" s="940"/>
      <c r="X249" s="473">
        <v>1106</v>
      </c>
      <c r="Y249" s="938"/>
      <c r="Z249" s="939"/>
      <c r="AA249" s="939"/>
      <c r="AB249" s="939"/>
      <c r="AC249" s="940"/>
      <c r="AD249" s="473">
        <v>1372</v>
      </c>
      <c r="AE249" s="938"/>
      <c r="AF249" s="939"/>
      <c r="AG249" s="939"/>
      <c r="AH249" s="940"/>
      <c r="AI249" s="441" t="s">
        <v>528</v>
      </c>
    </row>
    <row r="250" spans="1:35">
      <c r="A250" s="795" t="s">
        <v>789</v>
      </c>
      <c r="B250" s="796"/>
      <c r="C250" s="796"/>
      <c r="D250" s="796"/>
      <c r="E250" s="796"/>
      <c r="F250" s="796"/>
      <c r="G250" s="796"/>
      <c r="H250" s="796"/>
      <c r="I250" s="796"/>
      <c r="J250" s="796"/>
      <c r="K250" s="796"/>
      <c r="L250" s="796"/>
      <c r="M250" s="796"/>
      <c r="N250" s="796"/>
      <c r="O250" s="796"/>
      <c r="P250" s="796"/>
      <c r="Q250" s="796"/>
      <c r="R250" s="796"/>
      <c r="S250" s="796"/>
      <c r="T250" s="796"/>
      <c r="U250" s="796"/>
      <c r="V250" s="796"/>
      <c r="W250" s="796"/>
      <c r="X250" s="796"/>
      <c r="Y250" s="796"/>
      <c r="Z250" s="796"/>
      <c r="AA250" s="796"/>
      <c r="AB250" s="796"/>
      <c r="AC250" s="796"/>
      <c r="AD250" s="796"/>
      <c r="AE250" s="796"/>
      <c r="AF250" s="796"/>
      <c r="AG250" s="796"/>
      <c r="AH250" s="796"/>
      <c r="AI250" s="797"/>
    </row>
    <row r="251" spans="1:35">
      <c r="A251" s="882" t="s">
        <v>790</v>
      </c>
      <c r="B251" s="883"/>
      <c r="C251" s="883"/>
      <c r="D251" s="883"/>
      <c r="E251" s="883"/>
      <c r="F251" s="883"/>
      <c r="G251" s="883"/>
      <c r="H251" s="883"/>
      <c r="I251" s="883"/>
      <c r="J251" s="883"/>
      <c r="K251" s="883"/>
      <c r="L251" s="883"/>
      <c r="M251" s="883"/>
      <c r="N251" s="883"/>
      <c r="O251" s="883"/>
      <c r="P251" s="883"/>
      <c r="Q251" s="883"/>
      <c r="R251" s="883"/>
      <c r="S251" s="883"/>
      <c r="T251" s="883"/>
      <c r="U251" s="883"/>
      <c r="V251" s="883"/>
      <c r="W251" s="883"/>
      <c r="X251" s="883"/>
      <c r="Y251" s="883"/>
      <c r="Z251" s="883"/>
      <c r="AA251" s="883"/>
      <c r="AB251" s="883"/>
      <c r="AC251" s="883"/>
      <c r="AD251" s="883"/>
      <c r="AE251" s="883"/>
      <c r="AF251" s="883"/>
      <c r="AG251" s="883"/>
      <c r="AH251" s="883"/>
      <c r="AI251" s="884"/>
    </row>
    <row r="252" spans="1:35">
      <c r="A252" s="1176" t="s">
        <v>791</v>
      </c>
      <c r="B252" s="1177"/>
      <c r="C252" s="1177"/>
      <c r="D252" s="1177"/>
      <c r="E252" s="1177"/>
      <c r="F252" s="1177"/>
      <c r="G252" s="1177"/>
      <c r="H252" s="1177"/>
      <c r="I252" s="1177"/>
      <c r="J252" s="1177"/>
      <c r="K252" s="1177"/>
      <c r="L252" s="1177"/>
      <c r="M252" s="1177"/>
      <c r="N252" s="1177"/>
      <c r="O252" s="1177"/>
      <c r="P252" s="1177"/>
      <c r="Q252" s="1177"/>
      <c r="R252" s="1177"/>
      <c r="S252" s="1177"/>
      <c r="T252" s="1177"/>
      <c r="U252" s="1177"/>
      <c r="V252" s="1177"/>
      <c r="W252" s="1177"/>
      <c r="X252" s="1177"/>
      <c r="Y252" s="1177"/>
      <c r="Z252" s="1177"/>
      <c r="AA252" s="1177"/>
      <c r="AB252" s="1177"/>
      <c r="AC252" s="1177"/>
      <c r="AD252" s="1177"/>
      <c r="AE252" s="1177"/>
      <c r="AF252" s="1177"/>
      <c r="AG252" s="1177"/>
      <c r="AH252" s="1177"/>
      <c r="AI252" s="1178"/>
    </row>
    <row r="253" spans="1:35">
      <c r="A253" s="1207" t="s">
        <v>792</v>
      </c>
      <c r="B253" s="1208"/>
      <c r="C253" s="1208"/>
      <c r="D253" s="1208"/>
      <c r="E253" s="1208"/>
      <c r="F253" s="1208"/>
      <c r="G253" s="1208"/>
      <c r="H253" s="1208"/>
      <c r="I253" s="1208"/>
      <c r="J253" s="1208"/>
      <c r="K253" s="1208"/>
      <c r="L253" s="1208"/>
      <c r="M253" s="1208"/>
      <c r="N253" s="1208"/>
      <c r="O253" s="1208"/>
      <c r="P253" s="1208"/>
      <c r="Q253" s="1208"/>
      <c r="R253" s="1209"/>
      <c r="S253" s="1210" t="s">
        <v>793</v>
      </c>
      <c r="T253" s="1211"/>
      <c r="U253" s="1211"/>
      <c r="V253" s="1211"/>
      <c r="W253" s="1211"/>
      <c r="X253" s="1212"/>
      <c r="Y253" s="1213" t="s">
        <v>794</v>
      </c>
      <c r="Z253" s="1214"/>
      <c r="AA253" s="1214"/>
      <c r="AB253" s="1214"/>
      <c r="AC253" s="1214"/>
      <c r="AD253" s="1215"/>
      <c r="AE253" s="1216" t="s">
        <v>795</v>
      </c>
      <c r="AF253" s="1208"/>
      <c r="AG253" s="1208"/>
      <c r="AH253" s="1208"/>
      <c r="AI253" s="1217"/>
    </row>
    <row r="254" spans="1:35" ht="15.6" customHeight="1">
      <c r="A254" s="897" t="s">
        <v>796</v>
      </c>
      <c r="B254" s="898"/>
      <c r="C254" s="898"/>
      <c r="D254" s="898"/>
      <c r="E254" s="898"/>
      <c r="F254" s="898"/>
      <c r="G254" s="898"/>
      <c r="H254" s="898"/>
      <c r="I254" s="898"/>
      <c r="J254" s="898"/>
      <c r="K254" s="898"/>
      <c r="L254" s="898"/>
      <c r="M254" s="898"/>
      <c r="N254" s="898"/>
      <c r="O254" s="898"/>
      <c r="P254" s="898"/>
      <c r="Q254" s="898"/>
      <c r="R254" s="899"/>
      <c r="S254" s="429">
        <v>994</v>
      </c>
      <c r="T254" s="900"/>
      <c r="U254" s="901"/>
      <c r="V254" s="901"/>
      <c r="W254" s="901"/>
      <c r="X254" s="902"/>
      <c r="Y254" s="432">
        <v>876</v>
      </c>
      <c r="Z254" s="900"/>
      <c r="AA254" s="901"/>
      <c r="AB254" s="901"/>
      <c r="AC254" s="901"/>
      <c r="AD254" s="902"/>
      <c r="AE254" s="428">
        <v>898</v>
      </c>
      <c r="AF254" s="900"/>
      <c r="AG254" s="901"/>
      <c r="AH254" s="901"/>
      <c r="AI254" s="1179"/>
    </row>
    <row r="255" spans="1:35" ht="15.6" customHeight="1">
      <c r="A255" s="897" t="s">
        <v>797</v>
      </c>
      <c r="B255" s="898"/>
      <c r="C255" s="898"/>
      <c r="D255" s="898"/>
      <c r="E255" s="898"/>
      <c r="F255" s="898"/>
      <c r="G255" s="898"/>
      <c r="H255" s="898"/>
      <c r="I255" s="898"/>
      <c r="J255" s="898"/>
      <c r="K255" s="898"/>
      <c r="L255" s="898"/>
      <c r="M255" s="898"/>
      <c r="N255" s="898"/>
      <c r="O255" s="898"/>
      <c r="P255" s="898"/>
      <c r="Q255" s="898"/>
      <c r="R255" s="899"/>
      <c r="S255" s="429">
        <v>986</v>
      </c>
      <c r="T255" s="900"/>
      <c r="U255" s="901"/>
      <c r="V255" s="901"/>
      <c r="W255" s="901"/>
      <c r="X255" s="902"/>
      <c r="Y255" s="432">
        <v>990</v>
      </c>
      <c r="Z255" s="900"/>
      <c r="AA255" s="901"/>
      <c r="AB255" s="901"/>
      <c r="AC255" s="901"/>
      <c r="AD255" s="902"/>
      <c r="AE255" s="428">
        <v>373</v>
      </c>
      <c r="AF255" s="900"/>
      <c r="AG255" s="901"/>
      <c r="AH255" s="901"/>
      <c r="AI255" s="1179"/>
    </row>
    <row r="256" spans="1:35" ht="15.6" customHeight="1">
      <c r="A256" s="897" t="s">
        <v>798</v>
      </c>
      <c r="B256" s="898"/>
      <c r="C256" s="898"/>
      <c r="D256" s="898"/>
      <c r="E256" s="898"/>
      <c r="F256" s="898"/>
      <c r="G256" s="898"/>
      <c r="H256" s="898"/>
      <c r="I256" s="898"/>
      <c r="J256" s="898"/>
      <c r="K256" s="898"/>
      <c r="L256" s="898"/>
      <c r="M256" s="898"/>
      <c r="N256" s="898"/>
      <c r="O256" s="898"/>
      <c r="P256" s="898"/>
      <c r="Q256" s="898"/>
      <c r="R256" s="899"/>
      <c r="S256" s="429">
        <v>987</v>
      </c>
      <c r="T256" s="900"/>
      <c r="U256" s="901"/>
      <c r="V256" s="901"/>
      <c r="W256" s="901"/>
      <c r="X256" s="902"/>
      <c r="Y256" s="432">
        <v>991</v>
      </c>
      <c r="Z256" s="900"/>
      <c r="AA256" s="901"/>
      <c r="AB256" s="901"/>
      <c r="AC256" s="901"/>
      <c r="AD256" s="902"/>
      <c r="AE256" s="428">
        <v>382</v>
      </c>
      <c r="AF256" s="900"/>
      <c r="AG256" s="901"/>
      <c r="AH256" s="901"/>
      <c r="AI256" s="1179"/>
    </row>
    <row r="257" spans="1:35" ht="15.6" customHeight="1">
      <c r="A257" s="897" t="s">
        <v>799</v>
      </c>
      <c r="B257" s="898"/>
      <c r="C257" s="898"/>
      <c r="D257" s="898"/>
      <c r="E257" s="898"/>
      <c r="F257" s="898"/>
      <c r="G257" s="898"/>
      <c r="H257" s="898"/>
      <c r="I257" s="898"/>
      <c r="J257" s="898"/>
      <c r="K257" s="898"/>
      <c r="L257" s="898"/>
      <c r="M257" s="898"/>
      <c r="N257" s="898"/>
      <c r="O257" s="898"/>
      <c r="P257" s="898"/>
      <c r="Q257" s="898"/>
      <c r="R257" s="899"/>
      <c r="S257" s="429">
        <v>988</v>
      </c>
      <c r="T257" s="900"/>
      <c r="U257" s="901"/>
      <c r="V257" s="901"/>
      <c r="W257" s="901"/>
      <c r="X257" s="902"/>
      <c r="Y257" s="432">
        <v>1001</v>
      </c>
      <c r="Z257" s="900"/>
      <c r="AA257" s="901"/>
      <c r="AB257" s="901"/>
      <c r="AC257" s="901"/>
      <c r="AD257" s="902"/>
      <c r="AE257" s="428">
        <v>761</v>
      </c>
      <c r="AF257" s="900"/>
      <c r="AG257" s="901"/>
      <c r="AH257" s="901"/>
      <c r="AI257" s="1179"/>
    </row>
    <row r="258" spans="1:35" ht="15.6" customHeight="1">
      <c r="A258" s="897" t="s">
        <v>800</v>
      </c>
      <c r="B258" s="898"/>
      <c r="C258" s="898"/>
      <c r="D258" s="898"/>
      <c r="E258" s="898"/>
      <c r="F258" s="898"/>
      <c r="G258" s="898"/>
      <c r="H258" s="898"/>
      <c r="I258" s="898"/>
      <c r="J258" s="898"/>
      <c r="K258" s="898"/>
      <c r="L258" s="898"/>
      <c r="M258" s="898"/>
      <c r="N258" s="898"/>
      <c r="O258" s="898"/>
      <c r="P258" s="898"/>
      <c r="Q258" s="898"/>
      <c r="R258" s="899"/>
      <c r="S258" s="429">
        <v>792</v>
      </c>
      <c r="T258" s="900"/>
      <c r="U258" s="901"/>
      <c r="V258" s="901"/>
      <c r="W258" s="901"/>
      <c r="X258" s="902"/>
      <c r="Y258" s="432">
        <v>794</v>
      </c>
      <c r="Z258" s="900"/>
      <c r="AA258" s="901"/>
      <c r="AB258" s="901"/>
      <c r="AC258" s="901"/>
      <c r="AD258" s="902"/>
      <c r="AE258" s="428">
        <v>773</v>
      </c>
      <c r="AF258" s="900"/>
      <c r="AG258" s="901"/>
      <c r="AH258" s="901"/>
      <c r="AI258" s="1179"/>
    </row>
    <row r="259" spans="1:35" ht="15.6" customHeight="1">
      <c r="A259" s="897" t="s">
        <v>801</v>
      </c>
      <c r="B259" s="898"/>
      <c r="C259" s="898"/>
      <c r="D259" s="898"/>
      <c r="E259" s="898"/>
      <c r="F259" s="898"/>
      <c r="G259" s="898"/>
      <c r="H259" s="898"/>
      <c r="I259" s="898"/>
      <c r="J259" s="898"/>
      <c r="K259" s="898"/>
      <c r="L259" s="898"/>
      <c r="M259" s="898"/>
      <c r="N259" s="898"/>
      <c r="O259" s="898"/>
      <c r="P259" s="898"/>
      <c r="Q259" s="898"/>
      <c r="R259" s="898"/>
      <c r="S259" s="898"/>
      <c r="T259" s="898"/>
      <c r="U259" s="898"/>
      <c r="V259" s="898"/>
      <c r="W259" s="898"/>
      <c r="X259" s="898"/>
      <c r="Y259" s="898"/>
      <c r="Z259" s="898"/>
      <c r="AA259" s="898"/>
      <c r="AB259" s="898"/>
      <c r="AC259" s="898"/>
      <c r="AD259" s="899"/>
      <c r="AE259" s="428">
        <v>365</v>
      </c>
      <c r="AF259" s="900"/>
      <c r="AG259" s="901"/>
      <c r="AH259" s="901"/>
      <c r="AI259" s="1179"/>
    </row>
    <row r="260" spans="1:35" ht="15.6" customHeight="1">
      <c r="A260" s="897" t="s">
        <v>802</v>
      </c>
      <c r="B260" s="898"/>
      <c r="C260" s="898"/>
      <c r="D260" s="898"/>
      <c r="E260" s="898"/>
      <c r="F260" s="898"/>
      <c r="G260" s="898"/>
      <c r="H260" s="898"/>
      <c r="I260" s="898"/>
      <c r="J260" s="898"/>
      <c r="K260" s="898"/>
      <c r="L260" s="898"/>
      <c r="M260" s="898"/>
      <c r="N260" s="898"/>
      <c r="O260" s="898"/>
      <c r="P260" s="898"/>
      <c r="Q260" s="898"/>
      <c r="R260" s="898"/>
      <c r="S260" s="898"/>
      <c r="T260" s="898"/>
      <c r="U260" s="898"/>
      <c r="V260" s="898"/>
      <c r="W260" s="898"/>
      <c r="X260" s="898"/>
      <c r="Y260" s="898"/>
      <c r="Z260" s="898"/>
      <c r="AA260" s="898"/>
      <c r="AB260" s="898"/>
      <c r="AC260" s="898"/>
      <c r="AD260" s="899"/>
      <c r="AE260" s="428">
        <v>366</v>
      </c>
      <c r="AF260" s="900"/>
      <c r="AG260" s="901"/>
      <c r="AH260" s="901"/>
      <c r="AI260" s="1179"/>
    </row>
    <row r="261" spans="1:35" ht="15.6" customHeight="1">
      <c r="A261" s="897" t="s">
        <v>803</v>
      </c>
      <c r="B261" s="898"/>
      <c r="C261" s="898"/>
      <c r="D261" s="898"/>
      <c r="E261" s="898"/>
      <c r="F261" s="898"/>
      <c r="G261" s="898"/>
      <c r="H261" s="898"/>
      <c r="I261" s="898"/>
      <c r="J261" s="898"/>
      <c r="K261" s="898"/>
      <c r="L261" s="898"/>
      <c r="M261" s="898"/>
      <c r="N261" s="898"/>
      <c r="O261" s="898"/>
      <c r="P261" s="898"/>
      <c r="Q261" s="898"/>
      <c r="R261" s="898"/>
      <c r="S261" s="898"/>
      <c r="T261" s="898"/>
      <c r="U261" s="898"/>
      <c r="V261" s="898"/>
      <c r="W261" s="898"/>
      <c r="X261" s="898"/>
      <c r="Y261" s="898"/>
      <c r="Z261" s="898"/>
      <c r="AA261" s="898"/>
      <c r="AB261" s="898"/>
      <c r="AC261" s="898"/>
      <c r="AD261" s="899"/>
      <c r="AE261" s="428">
        <v>392</v>
      </c>
      <c r="AF261" s="900"/>
      <c r="AG261" s="901"/>
      <c r="AH261" s="901"/>
      <c r="AI261" s="1179"/>
    </row>
    <row r="262" spans="1:35" ht="15.6" customHeight="1">
      <c r="A262" s="897" t="s">
        <v>804</v>
      </c>
      <c r="B262" s="898"/>
      <c r="C262" s="898"/>
      <c r="D262" s="898"/>
      <c r="E262" s="898"/>
      <c r="F262" s="898"/>
      <c r="G262" s="898"/>
      <c r="H262" s="898"/>
      <c r="I262" s="898"/>
      <c r="J262" s="898"/>
      <c r="K262" s="898"/>
      <c r="L262" s="898"/>
      <c r="M262" s="898"/>
      <c r="N262" s="898"/>
      <c r="O262" s="898"/>
      <c r="P262" s="898"/>
      <c r="Q262" s="898"/>
      <c r="R262" s="898"/>
      <c r="S262" s="898"/>
      <c r="T262" s="898"/>
      <c r="U262" s="898"/>
      <c r="V262" s="898"/>
      <c r="W262" s="898"/>
      <c r="X262" s="898"/>
      <c r="Y262" s="898"/>
      <c r="Z262" s="898"/>
      <c r="AA262" s="898"/>
      <c r="AB262" s="898"/>
      <c r="AC262" s="898"/>
      <c r="AD262" s="899"/>
      <c r="AE262" s="428">
        <v>1153</v>
      </c>
      <c r="AF262" s="900"/>
      <c r="AG262" s="901"/>
      <c r="AH262" s="901"/>
      <c r="AI262" s="1179"/>
    </row>
    <row r="263" spans="1:35" ht="15.6" customHeight="1">
      <c r="A263" s="897" t="s">
        <v>805</v>
      </c>
      <c r="B263" s="898"/>
      <c r="C263" s="898"/>
      <c r="D263" s="898"/>
      <c r="E263" s="898"/>
      <c r="F263" s="898"/>
      <c r="G263" s="898"/>
      <c r="H263" s="898"/>
      <c r="I263" s="898"/>
      <c r="J263" s="898"/>
      <c r="K263" s="898"/>
      <c r="L263" s="898"/>
      <c r="M263" s="898"/>
      <c r="N263" s="898"/>
      <c r="O263" s="898"/>
      <c r="P263" s="898"/>
      <c r="Q263" s="898"/>
      <c r="R263" s="898"/>
      <c r="S263" s="898"/>
      <c r="T263" s="898"/>
      <c r="U263" s="898"/>
      <c r="V263" s="898"/>
      <c r="W263" s="898"/>
      <c r="X263" s="898"/>
      <c r="Y263" s="898"/>
      <c r="Z263" s="898"/>
      <c r="AA263" s="898"/>
      <c r="AB263" s="898"/>
      <c r="AC263" s="898"/>
      <c r="AD263" s="899"/>
      <c r="AE263" s="428">
        <v>984</v>
      </c>
      <c r="AF263" s="900"/>
      <c r="AG263" s="901"/>
      <c r="AH263" s="901"/>
      <c r="AI263" s="1179"/>
    </row>
    <row r="264" spans="1:35">
      <c r="A264" s="894" t="s">
        <v>806</v>
      </c>
      <c r="B264" s="895"/>
      <c r="C264" s="895"/>
      <c r="D264" s="895"/>
      <c r="E264" s="895"/>
      <c r="F264" s="895"/>
      <c r="G264" s="895"/>
      <c r="H264" s="895"/>
      <c r="I264" s="895"/>
      <c r="J264" s="895"/>
      <c r="K264" s="895"/>
      <c r="L264" s="895"/>
      <c r="M264" s="895"/>
      <c r="N264" s="895"/>
      <c r="O264" s="895"/>
      <c r="P264" s="895"/>
      <c r="Q264" s="895"/>
      <c r="R264" s="895"/>
      <c r="S264" s="895"/>
      <c r="T264" s="895"/>
      <c r="U264" s="895"/>
      <c r="V264" s="895"/>
      <c r="W264" s="895"/>
      <c r="X264" s="895"/>
      <c r="Y264" s="895"/>
      <c r="Z264" s="895"/>
      <c r="AA264" s="895"/>
      <c r="AB264" s="895"/>
      <c r="AC264" s="895"/>
      <c r="AD264" s="895"/>
      <c r="AE264" s="895"/>
      <c r="AF264" s="895"/>
      <c r="AG264" s="895"/>
      <c r="AH264" s="895"/>
      <c r="AI264" s="896"/>
    </row>
    <row r="265" spans="1:35" ht="14.45" customHeight="1">
      <c r="A265" s="897" t="s">
        <v>807</v>
      </c>
      <c r="B265" s="898"/>
      <c r="C265" s="898"/>
      <c r="D265" s="898"/>
      <c r="E265" s="898"/>
      <c r="F265" s="898"/>
      <c r="G265" s="898"/>
      <c r="H265" s="898"/>
      <c r="I265" s="898"/>
      <c r="J265" s="898"/>
      <c r="K265" s="898"/>
      <c r="L265" s="898"/>
      <c r="M265" s="898"/>
      <c r="N265" s="898"/>
      <c r="O265" s="898"/>
      <c r="P265" s="898"/>
      <c r="Q265" s="898"/>
      <c r="R265" s="898"/>
      <c r="S265" s="898"/>
      <c r="T265" s="898"/>
      <c r="U265" s="898"/>
      <c r="V265" s="898"/>
      <c r="W265" s="898"/>
      <c r="X265" s="898"/>
      <c r="Y265" s="898"/>
      <c r="Z265" s="898"/>
      <c r="AA265" s="898"/>
      <c r="AB265" s="898"/>
      <c r="AC265" s="898"/>
      <c r="AD265" s="899"/>
      <c r="AE265" s="428">
        <v>839</v>
      </c>
      <c r="AF265" s="900"/>
      <c r="AG265" s="901"/>
      <c r="AH265" s="901"/>
      <c r="AI265" s="1179"/>
    </row>
    <row r="266" spans="1:35" ht="14.45" customHeight="1">
      <c r="A266" s="897" t="s">
        <v>808</v>
      </c>
      <c r="B266" s="898"/>
      <c r="C266" s="898"/>
      <c r="D266" s="898"/>
      <c r="E266" s="898"/>
      <c r="F266" s="898"/>
      <c r="G266" s="898"/>
      <c r="H266" s="898"/>
      <c r="I266" s="898"/>
      <c r="J266" s="898"/>
      <c r="K266" s="898"/>
      <c r="L266" s="898"/>
      <c r="M266" s="898"/>
      <c r="N266" s="898"/>
      <c r="O266" s="898"/>
      <c r="P266" s="898"/>
      <c r="Q266" s="898"/>
      <c r="R266" s="899"/>
      <c r="S266" s="429">
        <v>989</v>
      </c>
      <c r="T266" s="900"/>
      <c r="U266" s="901"/>
      <c r="V266" s="901"/>
      <c r="W266" s="901"/>
      <c r="X266" s="902"/>
      <c r="Y266" s="432">
        <v>993</v>
      </c>
      <c r="Z266" s="900"/>
      <c r="AA266" s="901"/>
      <c r="AB266" s="901"/>
      <c r="AC266" s="901"/>
      <c r="AD266" s="902"/>
      <c r="AE266" s="428">
        <v>384</v>
      </c>
      <c r="AF266" s="900"/>
      <c r="AG266" s="901"/>
      <c r="AH266" s="901"/>
      <c r="AI266" s="1179"/>
    </row>
    <row r="267" spans="1:35" ht="14.45" customHeight="1">
      <c r="A267" s="897" t="s">
        <v>809</v>
      </c>
      <c r="B267" s="898"/>
      <c r="C267" s="898"/>
      <c r="D267" s="898"/>
      <c r="E267" s="898"/>
      <c r="F267" s="898"/>
      <c r="G267" s="899"/>
      <c r="H267" s="428">
        <v>815</v>
      </c>
      <c r="I267" s="900"/>
      <c r="J267" s="901"/>
      <c r="K267" s="901"/>
      <c r="L267" s="901"/>
      <c r="M267" s="902"/>
      <c r="N267" s="1015"/>
      <c r="O267" s="1016"/>
      <c r="P267" s="1016"/>
      <c r="Q267" s="1016"/>
      <c r="R267" s="1016"/>
      <c r="S267" s="1016"/>
      <c r="T267" s="1016"/>
      <c r="U267" s="1016"/>
      <c r="V267" s="1016"/>
      <c r="W267" s="1016"/>
      <c r="X267" s="1016"/>
      <c r="Y267" s="1016"/>
      <c r="Z267" s="1016"/>
      <c r="AA267" s="1016"/>
      <c r="AB267" s="1016"/>
      <c r="AC267" s="1016"/>
      <c r="AD267" s="1017"/>
      <c r="AE267" s="428">
        <v>390</v>
      </c>
      <c r="AF267" s="900"/>
      <c r="AG267" s="901"/>
      <c r="AH267" s="901"/>
      <c r="AI267" s="1179"/>
    </row>
    <row r="268" spans="1:35" ht="14.45" customHeight="1">
      <c r="A268" s="897" t="s">
        <v>810</v>
      </c>
      <c r="B268" s="898"/>
      <c r="C268" s="898"/>
      <c r="D268" s="898"/>
      <c r="E268" s="898"/>
      <c r="F268" s="898"/>
      <c r="G268" s="899"/>
      <c r="H268" s="428">
        <v>741</v>
      </c>
      <c r="I268" s="900"/>
      <c r="J268" s="901"/>
      <c r="K268" s="901"/>
      <c r="L268" s="901"/>
      <c r="M268" s="902"/>
      <c r="N268" s="1015"/>
      <c r="O268" s="1016"/>
      <c r="P268" s="1016"/>
      <c r="Q268" s="1016"/>
      <c r="R268" s="1016"/>
      <c r="S268" s="1016"/>
      <c r="T268" s="1016"/>
      <c r="U268" s="1016"/>
      <c r="V268" s="1016"/>
      <c r="W268" s="1016"/>
      <c r="X268" s="1016"/>
      <c r="Y268" s="1016"/>
      <c r="Z268" s="1016"/>
      <c r="AA268" s="1016"/>
      <c r="AB268" s="1016"/>
      <c r="AC268" s="1016"/>
      <c r="AD268" s="1017"/>
      <c r="AE268" s="428">
        <v>742</v>
      </c>
      <c r="AF268" s="900"/>
      <c r="AG268" s="901"/>
      <c r="AH268" s="901"/>
      <c r="AI268" s="1179"/>
    </row>
    <row r="269" spans="1:35" ht="14.45" customHeight="1">
      <c r="A269" s="897" t="s">
        <v>811</v>
      </c>
      <c r="B269" s="898"/>
      <c r="C269" s="898"/>
      <c r="D269" s="898"/>
      <c r="E269" s="898"/>
      <c r="F269" s="898"/>
      <c r="G269" s="898"/>
      <c r="H269" s="898"/>
      <c r="I269" s="898"/>
      <c r="J269" s="898"/>
      <c r="K269" s="898"/>
      <c r="L269" s="898"/>
      <c r="M269" s="898"/>
      <c r="N269" s="898"/>
      <c r="O269" s="898"/>
      <c r="P269" s="898"/>
      <c r="Q269" s="898"/>
      <c r="R269" s="898"/>
      <c r="S269" s="898"/>
      <c r="T269" s="898"/>
      <c r="U269" s="898"/>
      <c r="V269" s="898"/>
      <c r="W269" s="898"/>
      <c r="X269" s="898"/>
      <c r="Y269" s="898"/>
      <c r="Z269" s="898"/>
      <c r="AA269" s="898"/>
      <c r="AB269" s="898"/>
      <c r="AC269" s="898"/>
      <c r="AD269" s="899"/>
      <c r="AE269" s="428">
        <v>841</v>
      </c>
      <c r="AF269" s="900"/>
      <c r="AG269" s="901"/>
      <c r="AH269" s="901"/>
      <c r="AI269" s="1179"/>
    </row>
    <row r="270" spans="1:35" ht="14.45" customHeight="1">
      <c r="A270" s="897" t="s">
        <v>812</v>
      </c>
      <c r="B270" s="898"/>
      <c r="C270" s="898"/>
      <c r="D270" s="898"/>
      <c r="E270" s="898"/>
      <c r="F270" s="898"/>
      <c r="G270" s="898"/>
      <c r="H270" s="898"/>
      <c r="I270" s="898"/>
      <c r="J270" s="898"/>
      <c r="K270" s="898"/>
      <c r="L270" s="898"/>
      <c r="M270" s="898"/>
      <c r="N270" s="898"/>
      <c r="O270" s="898"/>
      <c r="P270" s="898"/>
      <c r="Q270" s="898"/>
      <c r="R270" s="898"/>
      <c r="S270" s="898"/>
      <c r="T270" s="898"/>
      <c r="U270" s="898"/>
      <c r="V270" s="898"/>
      <c r="W270" s="898"/>
      <c r="X270" s="898"/>
      <c r="Y270" s="898"/>
      <c r="Z270" s="898"/>
      <c r="AA270" s="898"/>
      <c r="AB270" s="898"/>
      <c r="AC270" s="898"/>
      <c r="AD270" s="899"/>
      <c r="AE270" s="428">
        <v>855</v>
      </c>
      <c r="AF270" s="900"/>
      <c r="AG270" s="901"/>
      <c r="AH270" s="901"/>
      <c r="AI270" s="1179"/>
    </row>
    <row r="271" spans="1:35">
      <c r="A271" s="894" t="s">
        <v>813</v>
      </c>
      <c r="B271" s="895"/>
      <c r="C271" s="895"/>
      <c r="D271" s="895"/>
      <c r="E271" s="895"/>
      <c r="F271" s="895"/>
      <c r="G271" s="895"/>
      <c r="H271" s="895"/>
      <c r="I271" s="895"/>
      <c r="J271" s="895"/>
      <c r="K271" s="895"/>
      <c r="L271" s="895"/>
      <c r="M271" s="895"/>
      <c r="N271" s="895"/>
      <c r="O271" s="895"/>
      <c r="P271" s="895"/>
      <c r="Q271" s="895"/>
      <c r="R271" s="895"/>
      <c r="S271" s="895"/>
      <c r="T271" s="895"/>
      <c r="U271" s="895"/>
      <c r="V271" s="895"/>
      <c r="W271" s="895"/>
      <c r="X271" s="895"/>
      <c r="Y271" s="895"/>
      <c r="Z271" s="895"/>
      <c r="AA271" s="895"/>
      <c r="AB271" s="895"/>
      <c r="AC271" s="895"/>
      <c r="AD271" s="895"/>
      <c r="AE271" s="895"/>
      <c r="AF271" s="895"/>
      <c r="AG271" s="895"/>
      <c r="AH271" s="895"/>
      <c r="AI271" s="896"/>
    </row>
    <row r="272" spans="1:35" s="469" customFormat="1" ht="22.5" customHeight="1">
      <c r="A272" s="897" t="s">
        <v>814</v>
      </c>
      <c r="B272" s="898"/>
      <c r="C272" s="898"/>
      <c r="D272" s="898"/>
      <c r="E272" s="898"/>
      <c r="F272" s="898"/>
      <c r="G272" s="899"/>
      <c r="H272" s="428">
        <v>828</v>
      </c>
      <c r="I272" s="909"/>
      <c r="J272" s="910"/>
      <c r="K272" s="910"/>
      <c r="L272" s="910"/>
      <c r="M272" s="911"/>
      <c r="N272" s="986" t="s">
        <v>815</v>
      </c>
      <c r="O272" s="898"/>
      <c r="P272" s="898"/>
      <c r="Q272" s="898"/>
      <c r="R272" s="899"/>
      <c r="S272" s="429">
        <v>830</v>
      </c>
      <c r="T272" s="909"/>
      <c r="U272" s="910"/>
      <c r="V272" s="910"/>
      <c r="W272" s="910"/>
      <c r="X272" s="911"/>
      <c r="Y272" s="1206" t="s">
        <v>816</v>
      </c>
      <c r="Z272" s="907"/>
      <c r="AA272" s="907"/>
      <c r="AB272" s="907"/>
      <c r="AC272" s="907"/>
      <c r="AD272" s="908"/>
      <c r="AE272" s="428">
        <v>829</v>
      </c>
      <c r="AF272" s="909"/>
      <c r="AG272" s="910"/>
      <c r="AH272" s="910"/>
      <c r="AI272" s="1198"/>
    </row>
    <row r="273" spans="1:35">
      <c r="A273" s="894" t="s">
        <v>817</v>
      </c>
      <c r="B273" s="895"/>
      <c r="C273" s="895"/>
      <c r="D273" s="895"/>
      <c r="E273" s="895"/>
      <c r="F273" s="895"/>
      <c r="G273" s="895"/>
      <c r="H273" s="895"/>
      <c r="I273" s="895"/>
      <c r="J273" s="895"/>
      <c r="K273" s="895"/>
      <c r="L273" s="895"/>
      <c r="M273" s="895"/>
      <c r="N273" s="895"/>
      <c r="O273" s="895"/>
      <c r="P273" s="895"/>
      <c r="Q273" s="895"/>
      <c r="R273" s="895"/>
      <c r="S273" s="895"/>
      <c r="T273" s="895"/>
      <c r="U273" s="895"/>
      <c r="V273" s="895"/>
      <c r="W273" s="895"/>
      <c r="X273" s="895"/>
      <c r="Y273" s="895"/>
      <c r="Z273" s="895"/>
      <c r="AA273" s="895"/>
      <c r="AB273" s="895"/>
      <c r="AC273" s="895"/>
      <c r="AD273" s="895"/>
      <c r="AE273" s="895"/>
      <c r="AF273" s="895"/>
      <c r="AG273" s="895"/>
      <c r="AH273" s="895"/>
      <c r="AI273" s="896"/>
    </row>
    <row r="274" spans="1:35">
      <c r="A274" s="1199" t="s">
        <v>818</v>
      </c>
      <c r="B274" s="1016"/>
      <c r="C274" s="1016"/>
      <c r="D274" s="1016"/>
      <c r="E274" s="1016"/>
      <c r="F274" s="1016"/>
      <c r="G274" s="1016"/>
      <c r="H274" s="1016"/>
      <c r="I274" s="1016"/>
      <c r="J274" s="1016"/>
      <c r="K274" s="1016"/>
      <c r="L274" s="1016"/>
      <c r="M274" s="1016"/>
      <c r="N274" s="1016"/>
      <c r="O274" s="1016"/>
      <c r="P274" s="1016"/>
      <c r="Q274" s="1016"/>
      <c r="R274" s="1017"/>
      <c r="S274" s="1195" t="s">
        <v>819</v>
      </c>
      <c r="T274" s="1196"/>
      <c r="U274" s="1196"/>
      <c r="V274" s="1196"/>
      <c r="W274" s="1196"/>
      <c r="X274" s="1197"/>
      <c r="Y274" s="1200" t="s">
        <v>820</v>
      </c>
      <c r="Z274" s="1201"/>
      <c r="AA274" s="1201"/>
      <c r="AB274" s="1201"/>
      <c r="AC274" s="1201"/>
      <c r="AD274" s="1202"/>
      <c r="AE274" s="1203"/>
      <c r="AF274" s="1204"/>
      <c r="AG274" s="1204"/>
      <c r="AH274" s="1204"/>
      <c r="AI274" s="1205"/>
    </row>
    <row r="275" spans="1:35" ht="14.45" customHeight="1">
      <c r="A275" s="897" t="s">
        <v>821</v>
      </c>
      <c r="B275" s="898"/>
      <c r="C275" s="898"/>
      <c r="D275" s="898"/>
      <c r="E275" s="898"/>
      <c r="F275" s="898"/>
      <c r="G275" s="898"/>
      <c r="H275" s="898"/>
      <c r="I275" s="898"/>
      <c r="J275" s="898"/>
      <c r="K275" s="898"/>
      <c r="L275" s="898"/>
      <c r="M275" s="898"/>
      <c r="N275" s="898"/>
      <c r="O275" s="898"/>
      <c r="P275" s="898"/>
      <c r="Q275" s="898"/>
      <c r="R275" s="899"/>
      <c r="S275" s="475">
        <v>772</v>
      </c>
      <c r="T275" s="900"/>
      <c r="U275" s="901"/>
      <c r="V275" s="901"/>
      <c r="W275" s="901"/>
      <c r="X275" s="902"/>
      <c r="Y275" s="470">
        <v>811</v>
      </c>
      <c r="Z275" s="900"/>
      <c r="AA275" s="901"/>
      <c r="AB275" s="901"/>
      <c r="AC275" s="901"/>
      <c r="AD275" s="902"/>
      <c r="AE275" s="900"/>
      <c r="AF275" s="901"/>
      <c r="AG275" s="901"/>
      <c r="AH275" s="901"/>
      <c r="AI275" s="1179"/>
    </row>
    <row r="276" spans="1:35" ht="14.45" customHeight="1">
      <c r="A276" s="897" t="s">
        <v>822</v>
      </c>
      <c r="B276" s="898"/>
      <c r="C276" s="898"/>
      <c r="D276" s="898"/>
      <c r="E276" s="898"/>
      <c r="F276" s="898"/>
      <c r="G276" s="898"/>
      <c r="H276" s="898"/>
      <c r="I276" s="898"/>
      <c r="J276" s="898"/>
      <c r="K276" s="898"/>
      <c r="L276" s="898"/>
      <c r="M276" s="898"/>
      <c r="N276" s="898"/>
      <c r="O276" s="898"/>
      <c r="P276" s="898"/>
      <c r="Q276" s="898"/>
      <c r="R276" s="899"/>
      <c r="S276" s="475">
        <v>873</v>
      </c>
      <c r="T276" s="900"/>
      <c r="U276" s="901"/>
      <c r="V276" s="901"/>
      <c r="W276" s="901"/>
      <c r="X276" s="902"/>
      <c r="Y276" s="470">
        <v>1002</v>
      </c>
      <c r="Z276" s="900"/>
      <c r="AA276" s="901"/>
      <c r="AB276" s="901"/>
      <c r="AC276" s="901"/>
      <c r="AD276" s="902"/>
      <c r="AE276" s="900"/>
      <c r="AF276" s="901"/>
      <c r="AG276" s="901"/>
      <c r="AH276" s="901"/>
      <c r="AI276" s="1179"/>
    </row>
    <row r="277" spans="1:35" ht="14.45" customHeight="1">
      <c r="A277" s="897" t="s">
        <v>823</v>
      </c>
      <c r="B277" s="898"/>
      <c r="C277" s="898"/>
      <c r="D277" s="898"/>
      <c r="E277" s="898"/>
      <c r="F277" s="898"/>
      <c r="G277" s="898"/>
      <c r="H277" s="898"/>
      <c r="I277" s="898"/>
      <c r="J277" s="898"/>
      <c r="K277" s="898"/>
      <c r="L277" s="898"/>
      <c r="M277" s="898"/>
      <c r="N277" s="898"/>
      <c r="O277" s="898"/>
      <c r="P277" s="898"/>
      <c r="Q277" s="898"/>
      <c r="R277" s="899"/>
      <c r="S277" s="475">
        <v>1120</v>
      </c>
      <c r="T277" s="900"/>
      <c r="U277" s="901"/>
      <c r="V277" s="901"/>
      <c r="W277" s="901"/>
      <c r="X277" s="902"/>
      <c r="Y277" s="470">
        <v>1121</v>
      </c>
      <c r="Z277" s="900"/>
      <c r="AA277" s="901"/>
      <c r="AB277" s="901"/>
      <c r="AC277" s="901"/>
      <c r="AD277" s="902"/>
      <c r="AE277" s="900"/>
      <c r="AF277" s="901"/>
      <c r="AG277" s="901"/>
      <c r="AH277" s="901"/>
      <c r="AI277" s="1179"/>
    </row>
    <row r="278" spans="1:35" ht="14.45" customHeight="1">
      <c r="A278" s="897" t="s">
        <v>824</v>
      </c>
      <c r="B278" s="898"/>
      <c r="C278" s="898"/>
      <c r="D278" s="898"/>
      <c r="E278" s="898"/>
      <c r="F278" s="898"/>
      <c r="G278" s="898"/>
      <c r="H278" s="898"/>
      <c r="I278" s="898"/>
      <c r="J278" s="898"/>
      <c r="K278" s="898"/>
      <c r="L278" s="898"/>
      <c r="M278" s="898"/>
      <c r="N278" s="898"/>
      <c r="O278" s="898"/>
      <c r="P278" s="898"/>
      <c r="Q278" s="898"/>
      <c r="R278" s="899"/>
      <c r="S278" s="475">
        <v>1122</v>
      </c>
      <c r="T278" s="900"/>
      <c r="U278" s="901"/>
      <c r="V278" s="901"/>
      <c r="W278" s="901"/>
      <c r="X278" s="902"/>
      <c r="Y278" s="470">
        <v>1124</v>
      </c>
      <c r="Z278" s="900"/>
      <c r="AA278" s="901"/>
      <c r="AB278" s="901"/>
      <c r="AC278" s="901"/>
      <c r="AD278" s="902"/>
      <c r="AE278" s="900"/>
      <c r="AF278" s="901"/>
      <c r="AG278" s="901"/>
      <c r="AH278" s="901"/>
      <c r="AI278" s="1179"/>
    </row>
    <row r="279" spans="1:35" ht="14.45" customHeight="1">
      <c r="A279" s="897" t="s">
        <v>825</v>
      </c>
      <c r="B279" s="898"/>
      <c r="C279" s="898"/>
      <c r="D279" s="898"/>
      <c r="E279" s="898"/>
      <c r="F279" s="898"/>
      <c r="G279" s="898"/>
      <c r="H279" s="898"/>
      <c r="I279" s="898"/>
      <c r="J279" s="898"/>
      <c r="K279" s="898"/>
      <c r="L279" s="898"/>
      <c r="M279" s="898"/>
      <c r="N279" s="898"/>
      <c r="O279" s="898"/>
      <c r="P279" s="898"/>
      <c r="Q279" s="898"/>
      <c r="R279" s="899"/>
      <c r="S279" s="475">
        <v>1838</v>
      </c>
      <c r="T279" s="900"/>
      <c r="U279" s="901"/>
      <c r="V279" s="901"/>
      <c r="W279" s="901"/>
      <c r="X279" s="902"/>
      <c r="Y279" s="470">
        <v>1839</v>
      </c>
      <c r="Z279" s="900"/>
      <c r="AA279" s="901"/>
      <c r="AB279" s="901"/>
      <c r="AC279" s="901"/>
      <c r="AD279" s="902"/>
      <c r="AE279" s="900"/>
      <c r="AF279" s="901"/>
      <c r="AG279" s="901"/>
      <c r="AH279" s="901"/>
      <c r="AI279" s="1179"/>
    </row>
    <row r="280" spans="1:35" ht="14.45" customHeight="1">
      <c r="A280" s="897" t="s">
        <v>826</v>
      </c>
      <c r="B280" s="898"/>
      <c r="C280" s="898"/>
      <c r="D280" s="898"/>
      <c r="E280" s="898"/>
      <c r="F280" s="898"/>
      <c r="G280" s="898"/>
      <c r="H280" s="898"/>
      <c r="I280" s="898"/>
      <c r="J280" s="898"/>
      <c r="K280" s="898"/>
      <c r="L280" s="898"/>
      <c r="M280" s="898"/>
      <c r="N280" s="898"/>
      <c r="O280" s="898"/>
      <c r="P280" s="898"/>
      <c r="Q280" s="898"/>
      <c r="R280" s="899"/>
      <c r="S280" s="475">
        <v>1775</v>
      </c>
      <c r="T280" s="900"/>
      <c r="U280" s="901"/>
      <c r="V280" s="901"/>
      <c r="W280" s="901"/>
      <c r="X280" s="902"/>
      <c r="Y280" s="1195"/>
      <c r="Z280" s="1196"/>
      <c r="AA280" s="1196"/>
      <c r="AB280" s="1196"/>
      <c r="AC280" s="1196"/>
      <c r="AD280" s="1197"/>
      <c r="AE280" s="900"/>
      <c r="AF280" s="901"/>
      <c r="AG280" s="901"/>
      <c r="AH280" s="901"/>
      <c r="AI280" s="1179"/>
    </row>
    <row r="281" spans="1:35">
      <c r="A281" s="1190" t="s">
        <v>827</v>
      </c>
      <c r="B281" s="975"/>
      <c r="C281" s="975"/>
      <c r="D281" s="975"/>
      <c r="E281" s="975"/>
      <c r="F281" s="975"/>
      <c r="G281" s="975"/>
      <c r="H281" s="975"/>
      <c r="I281" s="975"/>
      <c r="J281" s="975"/>
      <c r="K281" s="975"/>
      <c r="L281" s="975"/>
      <c r="M281" s="975"/>
      <c r="N281" s="975"/>
      <c r="O281" s="975"/>
      <c r="P281" s="975"/>
      <c r="Q281" s="975"/>
      <c r="R281" s="976"/>
      <c r="S281" s="986" t="s">
        <v>828</v>
      </c>
      <c r="T281" s="898"/>
      <c r="U281" s="898"/>
      <c r="V281" s="898"/>
      <c r="W281" s="898"/>
      <c r="X281" s="899"/>
      <c r="Y281" s="986" t="s">
        <v>829</v>
      </c>
      <c r="Z281" s="898"/>
      <c r="AA281" s="898"/>
      <c r="AB281" s="898"/>
      <c r="AC281" s="898"/>
      <c r="AD281" s="899"/>
      <c r="AE281" s="986" t="s">
        <v>830</v>
      </c>
      <c r="AF281" s="898"/>
      <c r="AG281" s="898"/>
      <c r="AH281" s="898"/>
      <c r="AI281" s="1194"/>
    </row>
    <row r="282" spans="1:35">
      <c r="A282" s="1191"/>
      <c r="B282" s="1192"/>
      <c r="C282" s="1192"/>
      <c r="D282" s="1192"/>
      <c r="E282" s="1192"/>
      <c r="F282" s="1192"/>
      <c r="G282" s="1192"/>
      <c r="H282" s="1192"/>
      <c r="I282" s="1192"/>
      <c r="J282" s="1192"/>
      <c r="K282" s="1192"/>
      <c r="L282" s="1192"/>
      <c r="M282" s="1192"/>
      <c r="N282" s="1192"/>
      <c r="O282" s="1192"/>
      <c r="P282" s="1192"/>
      <c r="Q282" s="1192"/>
      <c r="R282" s="1193"/>
      <c r="S282" s="476">
        <v>999</v>
      </c>
      <c r="T282" s="938"/>
      <c r="U282" s="939"/>
      <c r="V282" s="939"/>
      <c r="W282" s="939"/>
      <c r="X282" s="940"/>
      <c r="Y282" s="473">
        <v>998</v>
      </c>
      <c r="Z282" s="938"/>
      <c r="AA282" s="939"/>
      <c r="AB282" s="939"/>
      <c r="AC282" s="939"/>
      <c r="AD282" s="940"/>
      <c r="AE282" s="474">
        <v>953</v>
      </c>
      <c r="AF282" s="938"/>
      <c r="AG282" s="939"/>
      <c r="AH282" s="939"/>
      <c r="AI282" s="1175"/>
    </row>
    <row r="283" spans="1:35">
      <c r="A283" s="795" t="s">
        <v>831</v>
      </c>
      <c r="B283" s="796"/>
      <c r="C283" s="796"/>
      <c r="D283" s="796"/>
      <c r="E283" s="796"/>
      <c r="F283" s="796"/>
      <c r="G283" s="796"/>
      <c r="H283" s="796"/>
      <c r="I283" s="796"/>
      <c r="J283" s="796"/>
      <c r="K283" s="796"/>
      <c r="L283" s="796"/>
      <c r="M283" s="796"/>
      <c r="N283" s="796"/>
      <c r="O283" s="796"/>
      <c r="P283" s="796"/>
      <c r="Q283" s="796"/>
      <c r="R283" s="796"/>
      <c r="S283" s="796"/>
      <c r="T283" s="796"/>
      <c r="U283" s="796"/>
      <c r="V283" s="796"/>
      <c r="W283" s="796"/>
      <c r="X283" s="796"/>
      <c r="Y283" s="796"/>
      <c r="Z283" s="796"/>
      <c r="AA283" s="796"/>
      <c r="AB283" s="796"/>
      <c r="AC283" s="796"/>
      <c r="AD283" s="796"/>
      <c r="AE283" s="796"/>
      <c r="AF283" s="796"/>
      <c r="AG283" s="796"/>
      <c r="AH283" s="796"/>
      <c r="AI283" s="797"/>
    </row>
    <row r="284" spans="1:35">
      <c r="A284" s="882" t="s">
        <v>832</v>
      </c>
      <c r="B284" s="883"/>
      <c r="C284" s="883"/>
      <c r="D284" s="883"/>
      <c r="E284" s="883"/>
      <c r="F284" s="883"/>
      <c r="G284" s="883"/>
      <c r="H284" s="883"/>
      <c r="I284" s="883"/>
      <c r="J284" s="883"/>
      <c r="K284" s="883"/>
      <c r="L284" s="883"/>
      <c r="M284" s="883"/>
      <c r="N284" s="883"/>
      <c r="O284" s="883"/>
      <c r="P284" s="883"/>
      <c r="Q284" s="883"/>
      <c r="R284" s="883"/>
      <c r="S284" s="883"/>
      <c r="T284" s="883"/>
      <c r="U284" s="883"/>
      <c r="V284" s="883"/>
      <c r="W284" s="883"/>
      <c r="X284" s="883"/>
      <c r="Y284" s="883"/>
      <c r="Z284" s="883"/>
      <c r="AA284" s="883"/>
      <c r="AB284" s="883"/>
      <c r="AC284" s="883"/>
      <c r="AD284" s="883"/>
      <c r="AE284" s="883"/>
      <c r="AF284" s="883"/>
      <c r="AG284" s="883"/>
      <c r="AH284" s="883"/>
      <c r="AI284" s="884"/>
    </row>
    <row r="285" spans="1:35" ht="15.6" customHeight="1">
      <c r="A285" s="916" t="s">
        <v>833</v>
      </c>
      <c r="B285" s="917"/>
      <c r="C285" s="917"/>
      <c r="D285" s="917"/>
      <c r="E285" s="917"/>
      <c r="F285" s="917"/>
      <c r="G285" s="917"/>
      <c r="H285" s="917"/>
      <c r="I285" s="917"/>
      <c r="J285" s="917"/>
      <c r="K285" s="917"/>
      <c r="L285" s="917"/>
      <c r="M285" s="917"/>
      <c r="N285" s="917"/>
      <c r="O285" s="917"/>
      <c r="P285" s="917"/>
      <c r="Q285" s="917"/>
      <c r="R285" s="917"/>
      <c r="S285" s="917"/>
      <c r="T285" s="917"/>
      <c r="U285" s="917"/>
      <c r="V285" s="917"/>
      <c r="W285" s="917"/>
      <c r="X285" s="917"/>
      <c r="Y285" s="917"/>
      <c r="Z285" s="917"/>
      <c r="AA285" s="917"/>
      <c r="AB285" s="917"/>
      <c r="AC285" s="918"/>
      <c r="AD285" s="465">
        <v>1160</v>
      </c>
      <c r="AE285" s="1169"/>
      <c r="AF285" s="1170"/>
      <c r="AG285" s="1170"/>
      <c r="AH285" s="1171"/>
      <c r="AI285" s="466" t="s">
        <v>505</v>
      </c>
    </row>
    <row r="286" spans="1:35" ht="15.6" customHeight="1">
      <c r="A286" s="897" t="s">
        <v>834</v>
      </c>
      <c r="B286" s="898"/>
      <c r="C286" s="898"/>
      <c r="D286" s="898"/>
      <c r="E286" s="898"/>
      <c r="F286" s="898"/>
      <c r="G286" s="898"/>
      <c r="H286" s="898"/>
      <c r="I286" s="898"/>
      <c r="J286" s="898"/>
      <c r="K286" s="898"/>
      <c r="L286" s="898"/>
      <c r="M286" s="898"/>
      <c r="N286" s="898"/>
      <c r="O286" s="898"/>
      <c r="P286" s="898"/>
      <c r="Q286" s="898"/>
      <c r="R286" s="898"/>
      <c r="S286" s="898"/>
      <c r="T286" s="898"/>
      <c r="U286" s="898"/>
      <c r="V286" s="898"/>
      <c r="W286" s="898"/>
      <c r="X286" s="898"/>
      <c r="Y286" s="898"/>
      <c r="Z286" s="898"/>
      <c r="AA286" s="898"/>
      <c r="AB286" s="898"/>
      <c r="AC286" s="899"/>
      <c r="AD286" s="432">
        <v>1161</v>
      </c>
      <c r="AE286" s="900"/>
      <c r="AF286" s="901"/>
      <c r="AG286" s="901"/>
      <c r="AH286" s="902"/>
      <c r="AI286" s="430" t="s">
        <v>524</v>
      </c>
    </row>
    <row r="287" spans="1:35" ht="15.6" customHeight="1">
      <c r="A287" s="897" t="s">
        <v>835</v>
      </c>
      <c r="B287" s="898"/>
      <c r="C287" s="898"/>
      <c r="D287" s="898"/>
      <c r="E287" s="898"/>
      <c r="F287" s="898"/>
      <c r="G287" s="898"/>
      <c r="H287" s="898"/>
      <c r="I287" s="898"/>
      <c r="J287" s="898"/>
      <c r="K287" s="898"/>
      <c r="L287" s="898"/>
      <c r="M287" s="898"/>
      <c r="N287" s="898"/>
      <c r="O287" s="898"/>
      <c r="P287" s="898"/>
      <c r="Q287" s="898"/>
      <c r="R287" s="898"/>
      <c r="S287" s="898"/>
      <c r="T287" s="898"/>
      <c r="U287" s="898"/>
      <c r="V287" s="898"/>
      <c r="W287" s="898"/>
      <c r="X287" s="898"/>
      <c r="Y287" s="898"/>
      <c r="Z287" s="898"/>
      <c r="AA287" s="898"/>
      <c r="AB287" s="898"/>
      <c r="AC287" s="899"/>
      <c r="AD287" s="432">
        <v>1162</v>
      </c>
      <c r="AE287" s="900"/>
      <c r="AF287" s="901"/>
      <c r="AG287" s="901"/>
      <c r="AH287" s="902"/>
      <c r="AI287" s="430" t="s">
        <v>524</v>
      </c>
    </row>
    <row r="288" spans="1:35" ht="15.6" customHeight="1">
      <c r="A288" s="897" t="s">
        <v>836</v>
      </c>
      <c r="B288" s="898"/>
      <c r="C288" s="898"/>
      <c r="D288" s="898"/>
      <c r="E288" s="898"/>
      <c r="F288" s="898"/>
      <c r="G288" s="898"/>
      <c r="H288" s="898"/>
      <c r="I288" s="898"/>
      <c r="J288" s="898"/>
      <c r="K288" s="898"/>
      <c r="L288" s="898"/>
      <c r="M288" s="898"/>
      <c r="N288" s="898"/>
      <c r="O288" s="898"/>
      <c r="P288" s="898"/>
      <c r="Q288" s="898"/>
      <c r="R288" s="898"/>
      <c r="S288" s="898"/>
      <c r="T288" s="898"/>
      <c r="U288" s="898"/>
      <c r="V288" s="898"/>
      <c r="W288" s="898"/>
      <c r="X288" s="898"/>
      <c r="Y288" s="898"/>
      <c r="Z288" s="898"/>
      <c r="AA288" s="898"/>
      <c r="AB288" s="898"/>
      <c r="AC288" s="899"/>
      <c r="AD288" s="432">
        <v>1163</v>
      </c>
      <c r="AE288" s="900"/>
      <c r="AF288" s="901"/>
      <c r="AG288" s="901"/>
      <c r="AH288" s="902"/>
      <c r="AI288" s="430" t="s">
        <v>524</v>
      </c>
    </row>
    <row r="289" spans="1:35" ht="15.6" customHeight="1">
      <c r="A289" s="897" t="s">
        <v>837</v>
      </c>
      <c r="B289" s="898"/>
      <c r="C289" s="898"/>
      <c r="D289" s="898"/>
      <c r="E289" s="898"/>
      <c r="F289" s="898"/>
      <c r="G289" s="898"/>
      <c r="H289" s="898"/>
      <c r="I289" s="898"/>
      <c r="J289" s="898"/>
      <c r="K289" s="898"/>
      <c r="L289" s="898"/>
      <c r="M289" s="898"/>
      <c r="N289" s="898"/>
      <c r="O289" s="898"/>
      <c r="P289" s="898"/>
      <c r="Q289" s="898"/>
      <c r="R289" s="898"/>
      <c r="S289" s="898"/>
      <c r="T289" s="898"/>
      <c r="U289" s="898"/>
      <c r="V289" s="898"/>
      <c r="W289" s="898"/>
      <c r="X289" s="898"/>
      <c r="Y289" s="898"/>
      <c r="Z289" s="898"/>
      <c r="AA289" s="898"/>
      <c r="AB289" s="898"/>
      <c r="AC289" s="899"/>
      <c r="AD289" s="432">
        <v>1164</v>
      </c>
      <c r="AE289" s="900"/>
      <c r="AF289" s="901"/>
      <c r="AG289" s="901"/>
      <c r="AH289" s="902"/>
      <c r="AI289" s="430" t="s">
        <v>524</v>
      </c>
    </row>
    <row r="290" spans="1:35" ht="15.6" customHeight="1">
      <c r="A290" s="897" t="s">
        <v>838</v>
      </c>
      <c r="B290" s="898"/>
      <c r="C290" s="898"/>
      <c r="D290" s="898"/>
      <c r="E290" s="898"/>
      <c r="F290" s="898"/>
      <c r="G290" s="898"/>
      <c r="H290" s="898"/>
      <c r="I290" s="898"/>
      <c r="J290" s="898"/>
      <c r="K290" s="898"/>
      <c r="L290" s="898"/>
      <c r="M290" s="898"/>
      <c r="N290" s="898"/>
      <c r="O290" s="898"/>
      <c r="P290" s="898"/>
      <c r="Q290" s="898"/>
      <c r="R290" s="898"/>
      <c r="S290" s="898"/>
      <c r="T290" s="898"/>
      <c r="U290" s="898"/>
      <c r="V290" s="898"/>
      <c r="W290" s="898"/>
      <c r="X290" s="898"/>
      <c r="Y290" s="898"/>
      <c r="Z290" s="898"/>
      <c r="AA290" s="898"/>
      <c r="AB290" s="898"/>
      <c r="AC290" s="899"/>
      <c r="AD290" s="432">
        <v>1166</v>
      </c>
      <c r="AE290" s="900"/>
      <c r="AF290" s="901"/>
      <c r="AG290" s="901"/>
      <c r="AH290" s="902"/>
      <c r="AI290" s="430" t="s">
        <v>505</v>
      </c>
    </row>
    <row r="291" spans="1:35" ht="15.6" customHeight="1">
      <c r="A291" s="897" t="s">
        <v>839</v>
      </c>
      <c r="B291" s="898"/>
      <c r="C291" s="898"/>
      <c r="D291" s="898"/>
      <c r="E291" s="898"/>
      <c r="F291" s="898"/>
      <c r="G291" s="898"/>
      <c r="H291" s="898"/>
      <c r="I291" s="898"/>
      <c r="J291" s="898"/>
      <c r="K291" s="898"/>
      <c r="L291" s="898"/>
      <c r="M291" s="898"/>
      <c r="N291" s="898"/>
      <c r="O291" s="898"/>
      <c r="P291" s="898"/>
      <c r="Q291" s="898"/>
      <c r="R291" s="898"/>
      <c r="S291" s="898"/>
      <c r="T291" s="898"/>
      <c r="U291" s="898"/>
      <c r="V291" s="898"/>
      <c r="W291" s="898"/>
      <c r="X291" s="898"/>
      <c r="Y291" s="898"/>
      <c r="Z291" s="898"/>
      <c r="AA291" s="898"/>
      <c r="AB291" s="898"/>
      <c r="AC291" s="899"/>
      <c r="AD291" s="432">
        <v>1167</v>
      </c>
      <c r="AE291" s="900"/>
      <c r="AF291" s="901"/>
      <c r="AG291" s="901"/>
      <c r="AH291" s="902"/>
      <c r="AI291" s="430" t="s">
        <v>505</v>
      </c>
    </row>
    <row r="292" spans="1:35" ht="15.6" customHeight="1">
      <c r="A292" s="897" t="s">
        <v>840</v>
      </c>
      <c r="B292" s="898"/>
      <c r="C292" s="898"/>
      <c r="D292" s="898"/>
      <c r="E292" s="898"/>
      <c r="F292" s="898"/>
      <c r="G292" s="898"/>
      <c r="H292" s="898"/>
      <c r="I292" s="898"/>
      <c r="J292" s="898"/>
      <c r="K292" s="898"/>
      <c r="L292" s="898"/>
      <c r="M292" s="898"/>
      <c r="N292" s="898"/>
      <c r="O292" s="898"/>
      <c r="P292" s="898"/>
      <c r="Q292" s="898"/>
      <c r="R292" s="898"/>
      <c r="S292" s="898"/>
      <c r="T292" s="898"/>
      <c r="U292" s="898"/>
      <c r="V292" s="898"/>
      <c r="W292" s="898"/>
      <c r="X292" s="898"/>
      <c r="Y292" s="898"/>
      <c r="Z292" s="898"/>
      <c r="AA292" s="898"/>
      <c r="AB292" s="898"/>
      <c r="AC292" s="899"/>
      <c r="AD292" s="432">
        <v>1168</v>
      </c>
      <c r="AE292" s="900"/>
      <c r="AF292" s="901"/>
      <c r="AG292" s="901"/>
      <c r="AH292" s="902"/>
      <c r="AI292" s="430" t="s">
        <v>528</v>
      </c>
    </row>
    <row r="293" spans="1:35" ht="15.6" customHeight="1">
      <c r="A293" s="897" t="s">
        <v>841</v>
      </c>
      <c r="B293" s="898"/>
      <c r="C293" s="898"/>
      <c r="D293" s="898"/>
      <c r="E293" s="898"/>
      <c r="F293" s="898"/>
      <c r="G293" s="898"/>
      <c r="H293" s="898"/>
      <c r="I293" s="898"/>
      <c r="J293" s="898"/>
      <c r="K293" s="898"/>
      <c r="L293" s="898"/>
      <c r="M293" s="898"/>
      <c r="N293" s="898"/>
      <c r="O293" s="898"/>
      <c r="P293" s="898"/>
      <c r="Q293" s="898"/>
      <c r="R293" s="898"/>
      <c r="S293" s="898"/>
      <c r="T293" s="898"/>
      <c r="U293" s="898"/>
      <c r="V293" s="898"/>
      <c r="W293" s="898"/>
      <c r="X293" s="898"/>
      <c r="Y293" s="898"/>
      <c r="Z293" s="898"/>
      <c r="AA293" s="898"/>
      <c r="AB293" s="898"/>
      <c r="AC293" s="899"/>
      <c r="AD293" s="432">
        <v>1169</v>
      </c>
      <c r="AE293" s="900"/>
      <c r="AF293" s="901"/>
      <c r="AG293" s="901"/>
      <c r="AH293" s="902"/>
      <c r="AI293" s="430" t="s">
        <v>528</v>
      </c>
    </row>
    <row r="294" spans="1:35" ht="15.6" customHeight="1">
      <c r="A294" s="897" t="s">
        <v>842</v>
      </c>
      <c r="B294" s="898"/>
      <c r="C294" s="898"/>
      <c r="D294" s="898"/>
      <c r="E294" s="898"/>
      <c r="F294" s="898"/>
      <c r="G294" s="898"/>
      <c r="H294" s="898"/>
      <c r="I294" s="898"/>
      <c r="J294" s="898"/>
      <c r="K294" s="898"/>
      <c r="L294" s="898"/>
      <c r="M294" s="898"/>
      <c r="N294" s="898"/>
      <c r="O294" s="898"/>
      <c r="P294" s="898"/>
      <c r="Q294" s="898"/>
      <c r="R294" s="898"/>
      <c r="S294" s="898"/>
      <c r="T294" s="898"/>
      <c r="U294" s="898"/>
      <c r="V294" s="898"/>
      <c r="W294" s="898"/>
      <c r="X294" s="898"/>
      <c r="Y294" s="898"/>
      <c r="Z294" s="898"/>
      <c r="AA294" s="898"/>
      <c r="AB294" s="898"/>
      <c r="AC294" s="899"/>
      <c r="AD294" s="432">
        <v>1170</v>
      </c>
      <c r="AE294" s="900"/>
      <c r="AF294" s="901"/>
      <c r="AG294" s="901"/>
      <c r="AH294" s="902"/>
      <c r="AI294" s="430" t="s">
        <v>528</v>
      </c>
    </row>
    <row r="295" spans="1:35" ht="15.6" customHeight="1">
      <c r="A295" s="897" t="s">
        <v>843</v>
      </c>
      <c r="B295" s="898"/>
      <c r="C295" s="898"/>
      <c r="D295" s="898"/>
      <c r="E295" s="898"/>
      <c r="F295" s="898"/>
      <c r="G295" s="898"/>
      <c r="H295" s="898"/>
      <c r="I295" s="898"/>
      <c r="J295" s="898"/>
      <c r="K295" s="898"/>
      <c r="L295" s="898"/>
      <c r="M295" s="898"/>
      <c r="N295" s="898"/>
      <c r="O295" s="898"/>
      <c r="P295" s="898"/>
      <c r="Q295" s="898"/>
      <c r="R295" s="898"/>
      <c r="S295" s="898"/>
      <c r="T295" s="898"/>
      <c r="U295" s="898"/>
      <c r="V295" s="898"/>
      <c r="W295" s="898"/>
      <c r="X295" s="898"/>
      <c r="Y295" s="898"/>
      <c r="Z295" s="898"/>
      <c r="AA295" s="898"/>
      <c r="AB295" s="898"/>
      <c r="AC295" s="899"/>
      <c r="AD295" s="432">
        <v>1171</v>
      </c>
      <c r="AE295" s="900"/>
      <c r="AF295" s="901"/>
      <c r="AG295" s="901"/>
      <c r="AH295" s="902"/>
      <c r="AI295" s="430" t="s">
        <v>505</v>
      </c>
    </row>
    <row r="296" spans="1:35" ht="15.6" customHeight="1">
      <c r="A296" s="897" t="s">
        <v>844</v>
      </c>
      <c r="B296" s="898"/>
      <c r="C296" s="898"/>
      <c r="D296" s="898"/>
      <c r="E296" s="898"/>
      <c r="F296" s="898"/>
      <c r="G296" s="898"/>
      <c r="H296" s="898"/>
      <c r="I296" s="898"/>
      <c r="J296" s="898"/>
      <c r="K296" s="898"/>
      <c r="L296" s="898"/>
      <c r="M296" s="898"/>
      <c r="N296" s="898"/>
      <c r="O296" s="898"/>
      <c r="P296" s="898"/>
      <c r="Q296" s="898"/>
      <c r="R296" s="898"/>
      <c r="S296" s="898"/>
      <c r="T296" s="898"/>
      <c r="U296" s="898"/>
      <c r="V296" s="898"/>
      <c r="W296" s="898"/>
      <c r="X296" s="898"/>
      <c r="Y296" s="898"/>
      <c r="Z296" s="898"/>
      <c r="AA296" s="898"/>
      <c r="AB296" s="898"/>
      <c r="AC296" s="899"/>
      <c r="AD296" s="432">
        <v>1172</v>
      </c>
      <c r="AE296" s="900"/>
      <c r="AF296" s="901"/>
      <c r="AG296" s="901"/>
      <c r="AH296" s="902"/>
      <c r="AI296" s="430" t="s">
        <v>524</v>
      </c>
    </row>
    <row r="297" spans="1:35" ht="15.6" customHeight="1">
      <c r="A297" s="897" t="s">
        <v>845</v>
      </c>
      <c r="B297" s="898"/>
      <c r="C297" s="898"/>
      <c r="D297" s="898"/>
      <c r="E297" s="898"/>
      <c r="F297" s="898"/>
      <c r="G297" s="898"/>
      <c r="H297" s="898"/>
      <c r="I297" s="898"/>
      <c r="J297" s="898"/>
      <c r="K297" s="898"/>
      <c r="L297" s="898"/>
      <c r="M297" s="898"/>
      <c r="N297" s="898"/>
      <c r="O297" s="898"/>
      <c r="P297" s="898"/>
      <c r="Q297" s="898"/>
      <c r="R297" s="898"/>
      <c r="S297" s="898"/>
      <c r="T297" s="898"/>
      <c r="U297" s="898"/>
      <c r="V297" s="898"/>
      <c r="W297" s="898"/>
      <c r="X297" s="898"/>
      <c r="Y297" s="898"/>
      <c r="Z297" s="898"/>
      <c r="AA297" s="898"/>
      <c r="AB297" s="898"/>
      <c r="AC297" s="899"/>
      <c r="AD297" s="432">
        <v>1173</v>
      </c>
      <c r="AE297" s="900"/>
      <c r="AF297" s="901"/>
      <c r="AG297" s="901"/>
      <c r="AH297" s="902"/>
      <c r="AI297" s="430" t="s">
        <v>505</v>
      </c>
    </row>
    <row r="298" spans="1:35" ht="15.6" customHeight="1">
      <c r="A298" s="1172" t="s">
        <v>846</v>
      </c>
      <c r="B298" s="1173"/>
      <c r="C298" s="1173"/>
      <c r="D298" s="1173"/>
      <c r="E298" s="1173"/>
      <c r="F298" s="1173"/>
      <c r="G298" s="1173"/>
      <c r="H298" s="1173"/>
      <c r="I298" s="1173"/>
      <c r="J298" s="1173"/>
      <c r="K298" s="1173"/>
      <c r="L298" s="1173"/>
      <c r="M298" s="1173"/>
      <c r="N298" s="1173"/>
      <c r="O298" s="1173"/>
      <c r="P298" s="1173"/>
      <c r="Q298" s="1173"/>
      <c r="R298" s="1173"/>
      <c r="S298" s="1173"/>
      <c r="T298" s="1173"/>
      <c r="U298" s="1173"/>
      <c r="V298" s="1173"/>
      <c r="W298" s="1173"/>
      <c r="X298" s="1173"/>
      <c r="Y298" s="1173"/>
      <c r="Z298" s="1173"/>
      <c r="AA298" s="1173"/>
      <c r="AB298" s="1173"/>
      <c r="AC298" s="1174"/>
      <c r="AD298" s="434">
        <v>1174</v>
      </c>
      <c r="AE298" s="938"/>
      <c r="AF298" s="939"/>
      <c r="AG298" s="939"/>
      <c r="AH298" s="940"/>
      <c r="AI298" s="441" t="s">
        <v>528</v>
      </c>
    </row>
    <row r="299" spans="1:35">
      <c r="A299" s="795" t="s">
        <v>847</v>
      </c>
      <c r="B299" s="796"/>
      <c r="C299" s="796"/>
      <c r="D299" s="796"/>
      <c r="E299" s="796"/>
      <c r="F299" s="796"/>
      <c r="G299" s="796"/>
      <c r="H299" s="796"/>
      <c r="I299" s="796"/>
      <c r="J299" s="796"/>
      <c r="K299" s="796"/>
      <c r="L299" s="796"/>
      <c r="M299" s="796"/>
      <c r="N299" s="796"/>
      <c r="O299" s="796"/>
      <c r="P299" s="796"/>
      <c r="Q299" s="796"/>
      <c r="R299" s="796"/>
      <c r="S299" s="796"/>
      <c r="T299" s="796"/>
      <c r="U299" s="796"/>
      <c r="V299" s="796"/>
      <c r="W299" s="796"/>
      <c r="X299" s="796"/>
      <c r="Y299" s="796"/>
      <c r="Z299" s="796"/>
      <c r="AA299" s="796"/>
      <c r="AB299" s="796"/>
      <c r="AC299" s="796"/>
      <c r="AD299" s="796"/>
      <c r="AE299" s="796"/>
      <c r="AF299" s="796"/>
      <c r="AG299" s="796"/>
      <c r="AH299" s="796"/>
      <c r="AI299" s="797"/>
    </row>
    <row r="300" spans="1:35">
      <c r="A300" s="882" t="s">
        <v>848</v>
      </c>
      <c r="B300" s="883"/>
      <c r="C300" s="883"/>
      <c r="D300" s="883"/>
      <c r="E300" s="883"/>
      <c r="F300" s="883"/>
      <c r="G300" s="883"/>
      <c r="H300" s="883"/>
      <c r="I300" s="883"/>
      <c r="J300" s="883"/>
      <c r="K300" s="883"/>
      <c r="L300" s="883"/>
      <c r="M300" s="883"/>
      <c r="N300" s="883"/>
      <c r="O300" s="883"/>
      <c r="P300" s="883"/>
      <c r="Q300" s="883"/>
      <c r="R300" s="883"/>
      <c r="S300" s="883"/>
      <c r="T300" s="883"/>
      <c r="U300" s="883"/>
      <c r="V300" s="883"/>
      <c r="W300" s="883"/>
      <c r="X300" s="883"/>
      <c r="Y300" s="883"/>
      <c r="Z300" s="883"/>
      <c r="AA300" s="883"/>
      <c r="AB300" s="883"/>
      <c r="AC300" s="883"/>
      <c r="AD300" s="883"/>
      <c r="AE300" s="883"/>
      <c r="AF300" s="883"/>
      <c r="AG300" s="883"/>
      <c r="AH300" s="883"/>
      <c r="AI300" s="884"/>
    </row>
    <row r="301" spans="1:35" ht="15.6" customHeight="1">
      <c r="A301" s="1184" t="s">
        <v>849</v>
      </c>
      <c r="B301" s="1185"/>
      <c r="C301" s="1185"/>
      <c r="D301" s="1185"/>
      <c r="E301" s="1185"/>
      <c r="F301" s="1185"/>
      <c r="G301" s="1185"/>
      <c r="H301" s="1185"/>
      <c r="I301" s="1185"/>
      <c r="J301" s="1185"/>
      <c r="K301" s="1185"/>
      <c r="L301" s="1185"/>
      <c r="M301" s="1185"/>
      <c r="N301" s="1185"/>
      <c r="O301" s="1185"/>
      <c r="P301" s="1185"/>
      <c r="Q301" s="1185"/>
      <c r="R301" s="1185"/>
      <c r="S301" s="1185"/>
      <c r="T301" s="1185"/>
      <c r="U301" s="1185"/>
      <c r="V301" s="1185"/>
      <c r="W301" s="1185"/>
      <c r="X301" s="1185"/>
      <c r="Y301" s="1185"/>
      <c r="Z301" s="1185"/>
      <c r="AA301" s="1185"/>
      <c r="AB301" s="1185"/>
      <c r="AC301" s="1186"/>
      <c r="AD301" s="465">
        <v>940</v>
      </c>
      <c r="AE301" s="1187"/>
      <c r="AF301" s="1188"/>
      <c r="AG301" s="1188"/>
      <c r="AH301" s="1189"/>
      <c r="AI301" s="477"/>
    </row>
    <row r="302" spans="1:35" ht="15.6" customHeight="1">
      <c r="A302" s="1009" t="s">
        <v>850</v>
      </c>
      <c r="B302" s="1010"/>
      <c r="C302" s="1010"/>
      <c r="D302" s="1010"/>
      <c r="E302" s="1010"/>
      <c r="F302" s="1010"/>
      <c r="G302" s="1010"/>
      <c r="H302" s="1010"/>
      <c r="I302" s="1010"/>
      <c r="J302" s="1010"/>
      <c r="K302" s="1010"/>
      <c r="L302" s="1010"/>
      <c r="M302" s="1010"/>
      <c r="N302" s="1010"/>
      <c r="O302" s="1010"/>
      <c r="P302" s="1010"/>
      <c r="Q302" s="1010"/>
      <c r="R302" s="1010"/>
      <c r="S302" s="1010"/>
      <c r="T302" s="1010"/>
      <c r="U302" s="1010"/>
      <c r="V302" s="1010"/>
      <c r="W302" s="1010"/>
      <c r="X302" s="1010"/>
      <c r="Y302" s="1010"/>
      <c r="Z302" s="1010"/>
      <c r="AA302" s="1010"/>
      <c r="AB302" s="1010"/>
      <c r="AC302" s="1011"/>
      <c r="AD302" s="432">
        <v>938</v>
      </c>
      <c r="AE302" s="971"/>
      <c r="AF302" s="972"/>
      <c r="AG302" s="972"/>
      <c r="AH302" s="973"/>
      <c r="AI302" s="478" t="s">
        <v>505</v>
      </c>
    </row>
    <row r="303" spans="1:35" ht="15.6" customHeight="1">
      <c r="A303" s="1009" t="s">
        <v>851</v>
      </c>
      <c r="B303" s="1010"/>
      <c r="C303" s="1010"/>
      <c r="D303" s="1010"/>
      <c r="E303" s="1010"/>
      <c r="F303" s="1010"/>
      <c r="G303" s="1010"/>
      <c r="H303" s="1010"/>
      <c r="I303" s="1010"/>
      <c r="J303" s="1010"/>
      <c r="K303" s="1010"/>
      <c r="L303" s="1010"/>
      <c r="M303" s="1010"/>
      <c r="N303" s="1010"/>
      <c r="O303" s="1010"/>
      <c r="P303" s="1010"/>
      <c r="Q303" s="1010"/>
      <c r="R303" s="1010"/>
      <c r="S303" s="1010"/>
      <c r="T303" s="1010"/>
      <c r="U303" s="1010"/>
      <c r="V303" s="1010"/>
      <c r="W303" s="1010"/>
      <c r="X303" s="1010"/>
      <c r="Y303" s="1010"/>
      <c r="Z303" s="1010"/>
      <c r="AA303" s="1010"/>
      <c r="AB303" s="1010"/>
      <c r="AC303" s="1011"/>
      <c r="AD303" s="432">
        <v>949</v>
      </c>
      <c r="AE303" s="971"/>
      <c r="AF303" s="972"/>
      <c r="AG303" s="972"/>
      <c r="AH303" s="973"/>
      <c r="AI303" s="478" t="s">
        <v>505</v>
      </c>
    </row>
    <row r="304" spans="1:35" ht="15.6" customHeight="1">
      <c r="A304" s="1009" t="s">
        <v>852</v>
      </c>
      <c r="B304" s="1010"/>
      <c r="C304" s="1010"/>
      <c r="D304" s="1010"/>
      <c r="E304" s="1010"/>
      <c r="F304" s="1010"/>
      <c r="G304" s="1010"/>
      <c r="H304" s="1010"/>
      <c r="I304" s="1010"/>
      <c r="J304" s="1010"/>
      <c r="K304" s="1010"/>
      <c r="L304" s="1010"/>
      <c r="M304" s="1010"/>
      <c r="N304" s="1010"/>
      <c r="O304" s="1010"/>
      <c r="P304" s="1010"/>
      <c r="Q304" s="1010"/>
      <c r="R304" s="1010"/>
      <c r="S304" s="1010"/>
      <c r="T304" s="1010"/>
      <c r="U304" s="1010"/>
      <c r="V304" s="1010"/>
      <c r="W304" s="1010"/>
      <c r="X304" s="1010"/>
      <c r="Y304" s="1010"/>
      <c r="Z304" s="1010"/>
      <c r="AA304" s="1010"/>
      <c r="AB304" s="1010"/>
      <c r="AC304" s="1011"/>
      <c r="AD304" s="432">
        <v>1158</v>
      </c>
      <c r="AE304" s="971"/>
      <c r="AF304" s="972"/>
      <c r="AG304" s="972"/>
      <c r="AH304" s="973"/>
      <c r="AI304" s="478" t="s">
        <v>505</v>
      </c>
    </row>
    <row r="305" spans="1:35" ht="15.6" customHeight="1">
      <c r="A305" s="1009" t="s">
        <v>853</v>
      </c>
      <c r="B305" s="1010"/>
      <c r="C305" s="1010"/>
      <c r="D305" s="1010"/>
      <c r="E305" s="1010"/>
      <c r="F305" s="1010"/>
      <c r="G305" s="1010"/>
      <c r="H305" s="1010"/>
      <c r="I305" s="1010"/>
      <c r="J305" s="1010"/>
      <c r="K305" s="1010"/>
      <c r="L305" s="1010"/>
      <c r="M305" s="1010"/>
      <c r="N305" s="1010"/>
      <c r="O305" s="1010"/>
      <c r="P305" s="1010"/>
      <c r="Q305" s="1010"/>
      <c r="R305" s="1010"/>
      <c r="S305" s="1010"/>
      <c r="T305" s="1010"/>
      <c r="U305" s="1010"/>
      <c r="V305" s="1010"/>
      <c r="W305" s="1010"/>
      <c r="X305" s="1010"/>
      <c r="Y305" s="1010"/>
      <c r="Z305" s="1010"/>
      <c r="AA305" s="1010"/>
      <c r="AB305" s="1010"/>
      <c r="AC305" s="1011"/>
      <c r="AD305" s="432">
        <v>950</v>
      </c>
      <c r="AE305" s="971"/>
      <c r="AF305" s="972"/>
      <c r="AG305" s="972"/>
      <c r="AH305" s="973"/>
      <c r="AI305" s="478" t="s">
        <v>524</v>
      </c>
    </row>
    <row r="306" spans="1:35" ht="15.6" customHeight="1">
      <c r="A306" s="1003" t="s">
        <v>854</v>
      </c>
      <c r="B306" s="1004"/>
      <c r="C306" s="1004"/>
      <c r="D306" s="1004"/>
      <c r="E306" s="1004"/>
      <c r="F306" s="1004"/>
      <c r="G306" s="1004"/>
      <c r="H306" s="1004"/>
      <c r="I306" s="1004"/>
      <c r="J306" s="1004"/>
      <c r="K306" s="1004"/>
      <c r="L306" s="1004"/>
      <c r="M306" s="1004"/>
      <c r="N306" s="1004"/>
      <c r="O306" s="1004"/>
      <c r="P306" s="1004"/>
      <c r="Q306" s="1004"/>
      <c r="R306" s="1004"/>
      <c r="S306" s="1004"/>
      <c r="T306" s="1004"/>
      <c r="U306" s="1004"/>
      <c r="V306" s="1004"/>
      <c r="W306" s="1004"/>
      <c r="X306" s="1004"/>
      <c r="Y306" s="1004"/>
      <c r="Z306" s="1004"/>
      <c r="AA306" s="1004"/>
      <c r="AB306" s="1004"/>
      <c r="AC306" s="1005"/>
      <c r="AD306" s="434">
        <v>1066</v>
      </c>
      <c r="AE306" s="1180"/>
      <c r="AF306" s="1181"/>
      <c r="AG306" s="1181"/>
      <c r="AH306" s="1182"/>
      <c r="AI306" s="479" t="s">
        <v>528</v>
      </c>
    </row>
    <row r="307" spans="1:35">
      <c r="A307" s="795" t="s">
        <v>855</v>
      </c>
      <c r="B307" s="796"/>
      <c r="C307" s="796"/>
      <c r="D307" s="796"/>
      <c r="E307" s="796"/>
      <c r="F307" s="796"/>
      <c r="G307" s="796"/>
      <c r="H307" s="796"/>
      <c r="I307" s="796"/>
      <c r="J307" s="796"/>
      <c r="K307" s="796"/>
      <c r="L307" s="796"/>
      <c r="M307" s="796"/>
      <c r="N307" s="796"/>
      <c r="O307" s="796"/>
      <c r="P307" s="796"/>
      <c r="Q307" s="796"/>
      <c r="R307" s="796"/>
      <c r="S307" s="796"/>
      <c r="T307" s="796"/>
      <c r="U307" s="796"/>
      <c r="V307" s="796"/>
      <c r="W307" s="796"/>
      <c r="X307" s="796"/>
      <c r="Y307" s="796"/>
      <c r="Z307" s="796"/>
      <c r="AA307" s="796"/>
      <c r="AB307" s="796"/>
      <c r="AC307" s="796"/>
      <c r="AD307" s="796"/>
      <c r="AE307" s="796"/>
      <c r="AF307" s="796"/>
      <c r="AG307" s="796"/>
      <c r="AH307" s="796"/>
      <c r="AI307" s="797"/>
    </row>
    <row r="308" spans="1:35">
      <c r="A308" s="882" t="s">
        <v>856</v>
      </c>
      <c r="B308" s="883"/>
      <c r="C308" s="883"/>
      <c r="D308" s="883"/>
      <c r="E308" s="883"/>
      <c r="F308" s="883"/>
      <c r="G308" s="883"/>
      <c r="H308" s="883"/>
      <c r="I308" s="883"/>
      <c r="J308" s="883"/>
      <c r="K308" s="883"/>
      <c r="L308" s="883"/>
      <c r="M308" s="883"/>
      <c r="N308" s="883"/>
      <c r="O308" s="883"/>
      <c r="P308" s="883"/>
      <c r="Q308" s="883"/>
      <c r="R308" s="883"/>
      <c r="S308" s="883"/>
      <c r="T308" s="883"/>
      <c r="U308" s="883"/>
      <c r="V308" s="883"/>
      <c r="W308" s="883"/>
      <c r="X308" s="883"/>
      <c r="Y308" s="883"/>
      <c r="Z308" s="883"/>
      <c r="AA308" s="883"/>
      <c r="AB308" s="883"/>
      <c r="AC308" s="883"/>
      <c r="AD308" s="883"/>
      <c r="AE308" s="883"/>
      <c r="AF308" s="883"/>
      <c r="AG308" s="883"/>
      <c r="AH308" s="883"/>
      <c r="AI308" s="884"/>
    </row>
    <row r="309" spans="1:35" ht="15.6" customHeight="1">
      <c r="A309" s="916" t="s">
        <v>857</v>
      </c>
      <c r="B309" s="917"/>
      <c r="C309" s="917"/>
      <c r="D309" s="917"/>
      <c r="E309" s="917"/>
      <c r="F309" s="917"/>
      <c r="G309" s="917"/>
      <c r="H309" s="917"/>
      <c r="I309" s="917"/>
      <c r="J309" s="917"/>
      <c r="K309" s="917"/>
      <c r="L309" s="917"/>
      <c r="M309" s="917"/>
      <c r="N309" s="917"/>
      <c r="O309" s="917"/>
      <c r="P309" s="917"/>
      <c r="Q309" s="917"/>
      <c r="R309" s="917"/>
      <c r="S309" s="917"/>
      <c r="T309" s="917"/>
      <c r="U309" s="917"/>
      <c r="V309" s="917"/>
      <c r="W309" s="917"/>
      <c r="X309" s="917"/>
      <c r="Y309" s="917"/>
      <c r="Z309" s="917"/>
      <c r="AA309" s="917"/>
      <c r="AB309" s="917"/>
      <c r="AC309" s="917"/>
      <c r="AD309" s="918"/>
      <c r="AE309" s="480">
        <v>884</v>
      </c>
      <c r="AF309" s="1169"/>
      <c r="AG309" s="1170"/>
      <c r="AH309" s="1170"/>
      <c r="AI309" s="1183"/>
    </row>
    <row r="310" spans="1:35" ht="15.6" customHeight="1">
      <c r="A310" s="897" t="s">
        <v>858</v>
      </c>
      <c r="B310" s="898"/>
      <c r="C310" s="898"/>
      <c r="D310" s="898"/>
      <c r="E310" s="898"/>
      <c r="F310" s="898"/>
      <c r="G310" s="898"/>
      <c r="H310" s="898"/>
      <c r="I310" s="898"/>
      <c r="J310" s="898"/>
      <c r="K310" s="898"/>
      <c r="L310" s="898"/>
      <c r="M310" s="898"/>
      <c r="N310" s="898"/>
      <c r="O310" s="898"/>
      <c r="P310" s="898"/>
      <c r="Q310" s="898"/>
      <c r="R310" s="898"/>
      <c r="S310" s="898"/>
      <c r="T310" s="898"/>
      <c r="U310" s="898"/>
      <c r="V310" s="898"/>
      <c r="W310" s="898"/>
      <c r="X310" s="898"/>
      <c r="Y310" s="898"/>
      <c r="Z310" s="898"/>
      <c r="AA310" s="898"/>
      <c r="AB310" s="898"/>
      <c r="AC310" s="898"/>
      <c r="AD310" s="899"/>
      <c r="AE310" s="428">
        <v>885</v>
      </c>
      <c r="AF310" s="900"/>
      <c r="AG310" s="901"/>
      <c r="AH310" s="901"/>
      <c r="AI310" s="1179"/>
    </row>
    <row r="311" spans="1:35" ht="15.6" customHeight="1">
      <c r="A311" s="897" t="s">
        <v>859</v>
      </c>
      <c r="B311" s="898"/>
      <c r="C311" s="898"/>
      <c r="D311" s="898"/>
      <c r="E311" s="898"/>
      <c r="F311" s="898"/>
      <c r="G311" s="898"/>
      <c r="H311" s="898"/>
      <c r="I311" s="898"/>
      <c r="J311" s="898"/>
      <c r="K311" s="898"/>
      <c r="L311" s="898"/>
      <c r="M311" s="898"/>
      <c r="N311" s="898"/>
      <c r="O311" s="898"/>
      <c r="P311" s="898"/>
      <c r="Q311" s="898"/>
      <c r="R311" s="898"/>
      <c r="S311" s="898"/>
      <c r="T311" s="898"/>
      <c r="U311" s="898"/>
      <c r="V311" s="898"/>
      <c r="W311" s="898"/>
      <c r="X311" s="898"/>
      <c r="Y311" s="898"/>
      <c r="Z311" s="898"/>
      <c r="AA311" s="898"/>
      <c r="AB311" s="898"/>
      <c r="AC311" s="898"/>
      <c r="AD311" s="899"/>
      <c r="AE311" s="428">
        <v>886</v>
      </c>
      <c r="AF311" s="900"/>
      <c r="AG311" s="901"/>
      <c r="AH311" s="901"/>
      <c r="AI311" s="1179"/>
    </row>
    <row r="312" spans="1:35" ht="15.6" customHeight="1">
      <c r="A312" s="897" t="s">
        <v>860</v>
      </c>
      <c r="B312" s="898"/>
      <c r="C312" s="898"/>
      <c r="D312" s="898"/>
      <c r="E312" s="898"/>
      <c r="F312" s="898"/>
      <c r="G312" s="898"/>
      <c r="H312" s="898"/>
      <c r="I312" s="898"/>
      <c r="J312" s="898"/>
      <c r="K312" s="898"/>
      <c r="L312" s="898"/>
      <c r="M312" s="898"/>
      <c r="N312" s="898"/>
      <c r="O312" s="898"/>
      <c r="P312" s="898"/>
      <c r="Q312" s="898"/>
      <c r="R312" s="898"/>
      <c r="S312" s="898"/>
      <c r="T312" s="898"/>
      <c r="U312" s="898"/>
      <c r="V312" s="898"/>
      <c r="W312" s="898"/>
      <c r="X312" s="898"/>
      <c r="Y312" s="898"/>
      <c r="Z312" s="898"/>
      <c r="AA312" s="898"/>
      <c r="AB312" s="898"/>
      <c r="AC312" s="898"/>
      <c r="AD312" s="899"/>
      <c r="AE312" s="428">
        <v>985</v>
      </c>
      <c r="AF312" s="900"/>
      <c r="AG312" s="901"/>
      <c r="AH312" s="901"/>
      <c r="AI312" s="1179"/>
    </row>
    <row r="313" spans="1:35" ht="15.6" customHeight="1">
      <c r="A313" s="1172" t="s">
        <v>861</v>
      </c>
      <c r="B313" s="1173"/>
      <c r="C313" s="1173"/>
      <c r="D313" s="1173"/>
      <c r="E313" s="1173"/>
      <c r="F313" s="1173"/>
      <c r="G313" s="1173"/>
      <c r="H313" s="1173"/>
      <c r="I313" s="1173"/>
      <c r="J313" s="1173"/>
      <c r="K313" s="1173"/>
      <c r="L313" s="1173"/>
      <c r="M313" s="1173"/>
      <c r="N313" s="1173"/>
      <c r="O313" s="1173"/>
      <c r="P313" s="1173"/>
      <c r="Q313" s="1173"/>
      <c r="R313" s="1173"/>
      <c r="S313" s="1173"/>
      <c r="T313" s="1173"/>
      <c r="U313" s="1173"/>
      <c r="V313" s="1173"/>
      <c r="W313" s="1173"/>
      <c r="X313" s="1173"/>
      <c r="Y313" s="1173"/>
      <c r="Z313" s="1173"/>
      <c r="AA313" s="1173"/>
      <c r="AB313" s="1173"/>
      <c r="AC313" s="1173"/>
      <c r="AD313" s="1174"/>
      <c r="AE313" s="435">
        <v>887</v>
      </c>
      <c r="AF313" s="938"/>
      <c r="AG313" s="939"/>
      <c r="AH313" s="939"/>
      <c r="AI313" s="1175"/>
    </row>
    <row r="314" spans="1:35">
      <c r="A314" s="795" t="s">
        <v>862</v>
      </c>
      <c r="B314" s="796"/>
      <c r="C314" s="796"/>
      <c r="D314" s="796"/>
      <c r="E314" s="796"/>
      <c r="F314" s="796"/>
      <c r="G314" s="796"/>
      <c r="H314" s="796"/>
      <c r="I314" s="796"/>
      <c r="J314" s="796"/>
      <c r="K314" s="796"/>
      <c r="L314" s="796"/>
      <c r="M314" s="796"/>
      <c r="N314" s="796"/>
      <c r="O314" s="796"/>
      <c r="P314" s="796"/>
      <c r="Q314" s="796"/>
      <c r="R314" s="796"/>
      <c r="S314" s="796"/>
      <c r="T314" s="796"/>
      <c r="U314" s="796"/>
      <c r="V314" s="796"/>
      <c r="W314" s="796"/>
      <c r="X314" s="796"/>
      <c r="Y314" s="796"/>
      <c r="Z314" s="796"/>
      <c r="AA314" s="796"/>
      <c r="AB314" s="796"/>
      <c r="AC314" s="796"/>
      <c r="AD314" s="796"/>
      <c r="AE314" s="796"/>
      <c r="AF314" s="796"/>
      <c r="AG314" s="796"/>
      <c r="AH314" s="796"/>
      <c r="AI314" s="797"/>
    </row>
    <row r="315" spans="1:35">
      <c r="A315" s="882" t="s">
        <v>863</v>
      </c>
      <c r="B315" s="883"/>
      <c r="C315" s="883"/>
      <c r="D315" s="883"/>
      <c r="E315" s="883"/>
      <c r="F315" s="883"/>
      <c r="G315" s="883"/>
      <c r="H315" s="883"/>
      <c r="I315" s="883"/>
      <c r="J315" s="883"/>
      <c r="K315" s="883"/>
      <c r="L315" s="883"/>
      <c r="M315" s="883"/>
      <c r="N315" s="883"/>
      <c r="O315" s="883"/>
      <c r="P315" s="883"/>
      <c r="Q315" s="883"/>
      <c r="R315" s="883"/>
      <c r="S315" s="883"/>
      <c r="T315" s="883"/>
      <c r="U315" s="883"/>
      <c r="V315" s="883"/>
      <c r="W315" s="883"/>
      <c r="X315" s="883"/>
      <c r="Y315" s="883"/>
      <c r="Z315" s="883"/>
      <c r="AA315" s="883"/>
      <c r="AB315" s="883"/>
      <c r="AC315" s="883"/>
      <c r="AD315" s="883"/>
      <c r="AE315" s="883"/>
      <c r="AF315" s="883"/>
      <c r="AG315" s="883"/>
      <c r="AH315" s="883"/>
      <c r="AI315" s="884"/>
    </row>
    <row r="316" spans="1:35">
      <c r="A316" s="1176" t="s">
        <v>864</v>
      </c>
      <c r="B316" s="1177"/>
      <c r="C316" s="1177"/>
      <c r="D316" s="1177"/>
      <c r="E316" s="1177"/>
      <c r="F316" s="1177"/>
      <c r="G316" s="1177"/>
      <c r="H316" s="1177"/>
      <c r="I316" s="1177"/>
      <c r="J316" s="1177"/>
      <c r="K316" s="1177"/>
      <c r="L316" s="1177"/>
      <c r="M316" s="1177"/>
      <c r="N316" s="1177"/>
      <c r="O316" s="1177"/>
      <c r="P316" s="1177"/>
      <c r="Q316" s="1177"/>
      <c r="R316" s="1177"/>
      <c r="S316" s="1177"/>
      <c r="T316" s="1177"/>
      <c r="U316" s="1177"/>
      <c r="V316" s="1177"/>
      <c r="W316" s="1177"/>
      <c r="X316" s="1177"/>
      <c r="Y316" s="1177"/>
      <c r="Z316" s="1177"/>
      <c r="AA316" s="1177"/>
      <c r="AB316" s="1177"/>
      <c r="AC316" s="1177"/>
      <c r="AD316" s="1177"/>
      <c r="AE316" s="1177"/>
      <c r="AF316" s="1177"/>
      <c r="AG316" s="1177"/>
      <c r="AH316" s="1177"/>
      <c r="AI316" s="1178"/>
    </row>
    <row r="317" spans="1:35" ht="15.6" customHeight="1">
      <c r="A317" s="897" t="s">
        <v>865</v>
      </c>
      <c r="B317" s="898"/>
      <c r="C317" s="898"/>
      <c r="D317" s="898"/>
      <c r="E317" s="898"/>
      <c r="F317" s="898"/>
      <c r="G317" s="898"/>
      <c r="H317" s="898"/>
      <c r="I317" s="898"/>
      <c r="J317" s="898"/>
      <c r="K317" s="898"/>
      <c r="L317" s="898"/>
      <c r="M317" s="898"/>
      <c r="N317" s="898"/>
      <c r="O317" s="898"/>
      <c r="P317" s="898"/>
      <c r="Q317" s="898"/>
      <c r="R317" s="898"/>
      <c r="S317" s="898"/>
      <c r="T317" s="898"/>
      <c r="U317" s="898"/>
      <c r="V317" s="898"/>
      <c r="W317" s="898"/>
      <c r="X317" s="898"/>
      <c r="Y317" s="898"/>
      <c r="Z317" s="898"/>
      <c r="AA317" s="898"/>
      <c r="AB317" s="898"/>
      <c r="AC317" s="899"/>
      <c r="AD317" s="432">
        <v>1657</v>
      </c>
      <c r="AE317" s="900"/>
      <c r="AF317" s="901"/>
      <c r="AG317" s="901"/>
      <c r="AH317" s="902"/>
      <c r="AI317" s="430" t="s">
        <v>505</v>
      </c>
    </row>
    <row r="318" spans="1:35" ht="15.6" customHeight="1">
      <c r="A318" s="897" t="s">
        <v>866</v>
      </c>
      <c r="B318" s="898"/>
      <c r="C318" s="898"/>
      <c r="D318" s="898"/>
      <c r="E318" s="898"/>
      <c r="F318" s="898"/>
      <c r="G318" s="898"/>
      <c r="H318" s="898"/>
      <c r="I318" s="898"/>
      <c r="J318" s="898"/>
      <c r="K318" s="898"/>
      <c r="L318" s="898"/>
      <c r="M318" s="898"/>
      <c r="N318" s="898"/>
      <c r="O318" s="898"/>
      <c r="P318" s="898"/>
      <c r="Q318" s="898"/>
      <c r="R318" s="898"/>
      <c r="S318" s="898"/>
      <c r="T318" s="898"/>
      <c r="U318" s="898"/>
      <c r="V318" s="898"/>
      <c r="W318" s="898"/>
      <c r="X318" s="898"/>
      <c r="Y318" s="898"/>
      <c r="Z318" s="898"/>
      <c r="AA318" s="898"/>
      <c r="AB318" s="898"/>
      <c r="AC318" s="899"/>
      <c r="AD318" s="432">
        <v>1658</v>
      </c>
      <c r="AE318" s="900"/>
      <c r="AF318" s="901"/>
      <c r="AG318" s="901"/>
      <c r="AH318" s="902"/>
      <c r="AI318" s="430" t="s">
        <v>505</v>
      </c>
    </row>
    <row r="319" spans="1:35" ht="15.6" customHeight="1">
      <c r="A319" s="897" t="s">
        <v>867</v>
      </c>
      <c r="B319" s="898"/>
      <c r="C319" s="898"/>
      <c r="D319" s="898"/>
      <c r="E319" s="898"/>
      <c r="F319" s="898"/>
      <c r="G319" s="898"/>
      <c r="H319" s="898"/>
      <c r="I319" s="898"/>
      <c r="J319" s="898"/>
      <c r="K319" s="898"/>
      <c r="L319" s="898"/>
      <c r="M319" s="898"/>
      <c r="N319" s="898"/>
      <c r="O319" s="898"/>
      <c r="P319" s="898"/>
      <c r="Q319" s="898"/>
      <c r="R319" s="898"/>
      <c r="S319" s="898"/>
      <c r="T319" s="898"/>
      <c r="U319" s="898"/>
      <c r="V319" s="898"/>
      <c r="W319" s="898"/>
      <c r="X319" s="898"/>
      <c r="Y319" s="898"/>
      <c r="Z319" s="898"/>
      <c r="AA319" s="898"/>
      <c r="AB319" s="898"/>
      <c r="AC319" s="899"/>
      <c r="AD319" s="432">
        <v>1659</v>
      </c>
      <c r="AE319" s="900"/>
      <c r="AF319" s="901"/>
      <c r="AG319" s="901"/>
      <c r="AH319" s="902"/>
      <c r="AI319" s="430" t="s">
        <v>505</v>
      </c>
    </row>
    <row r="320" spans="1:35" ht="15.6" customHeight="1">
      <c r="A320" s="897" t="s">
        <v>868</v>
      </c>
      <c r="B320" s="898"/>
      <c r="C320" s="898"/>
      <c r="D320" s="898"/>
      <c r="E320" s="898"/>
      <c r="F320" s="898"/>
      <c r="G320" s="898"/>
      <c r="H320" s="898"/>
      <c r="I320" s="898"/>
      <c r="J320" s="898"/>
      <c r="K320" s="898"/>
      <c r="L320" s="898"/>
      <c r="M320" s="898"/>
      <c r="N320" s="898"/>
      <c r="O320" s="898"/>
      <c r="P320" s="898"/>
      <c r="Q320" s="898"/>
      <c r="R320" s="898"/>
      <c r="S320" s="898"/>
      <c r="T320" s="898"/>
      <c r="U320" s="898"/>
      <c r="V320" s="898"/>
      <c r="W320" s="898"/>
      <c r="X320" s="898"/>
      <c r="Y320" s="898"/>
      <c r="Z320" s="898"/>
      <c r="AA320" s="898"/>
      <c r="AB320" s="898"/>
      <c r="AC320" s="899"/>
      <c r="AD320" s="432">
        <v>1660</v>
      </c>
      <c r="AE320" s="900"/>
      <c r="AF320" s="901"/>
      <c r="AG320" s="901"/>
      <c r="AH320" s="902"/>
      <c r="AI320" s="430" t="s">
        <v>505</v>
      </c>
    </row>
    <row r="321" spans="1:35" ht="15.6" customHeight="1">
      <c r="A321" s="897" t="s">
        <v>869</v>
      </c>
      <c r="B321" s="898"/>
      <c r="C321" s="898"/>
      <c r="D321" s="898"/>
      <c r="E321" s="898"/>
      <c r="F321" s="898"/>
      <c r="G321" s="898"/>
      <c r="H321" s="898"/>
      <c r="I321" s="898"/>
      <c r="J321" s="898"/>
      <c r="K321" s="898"/>
      <c r="L321" s="898"/>
      <c r="M321" s="898"/>
      <c r="N321" s="898"/>
      <c r="O321" s="898"/>
      <c r="P321" s="898"/>
      <c r="Q321" s="898"/>
      <c r="R321" s="898"/>
      <c r="S321" s="898"/>
      <c r="T321" s="898"/>
      <c r="U321" s="898"/>
      <c r="V321" s="898"/>
      <c r="W321" s="898"/>
      <c r="X321" s="898"/>
      <c r="Y321" s="898"/>
      <c r="Z321" s="898"/>
      <c r="AA321" s="898"/>
      <c r="AB321" s="898"/>
      <c r="AC321" s="899"/>
      <c r="AD321" s="432">
        <v>1661</v>
      </c>
      <c r="AE321" s="900"/>
      <c r="AF321" s="901"/>
      <c r="AG321" s="901"/>
      <c r="AH321" s="902"/>
      <c r="AI321" s="430" t="s">
        <v>524</v>
      </c>
    </row>
    <row r="322" spans="1:35" ht="15.6" customHeight="1">
      <c r="A322" s="897" t="s">
        <v>870</v>
      </c>
      <c r="B322" s="898"/>
      <c r="C322" s="898"/>
      <c r="D322" s="898"/>
      <c r="E322" s="898"/>
      <c r="F322" s="898"/>
      <c r="G322" s="898"/>
      <c r="H322" s="898"/>
      <c r="I322" s="898"/>
      <c r="J322" s="898"/>
      <c r="K322" s="898"/>
      <c r="L322" s="898"/>
      <c r="M322" s="898"/>
      <c r="N322" s="898"/>
      <c r="O322" s="898"/>
      <c r="P322" s="898"/>
      <c r="Q322" s="898"/>
      <c r="R322" s="898"/>
      <c r="S322" s="898"/>
      <c r="T322" s="898"/>
      <c r="U322" s="898"/>
      <c r="V322" s="898"/>
      <c r="W322" s="898"/>
      <c r="X322" s="898"/>
      <c r="Y322" s="898"/>
      <c r="Z322" s="898"/>
      <c r="AA322" s="898"/>
      <c r="AB322" s="898"/>
      <c r="AC322" s="899"/>
      <c r="AD322" s="432">
        <v>1662</v>
      </c>
      <c r="AE322" s="900"/>
      <c r="AF322" s="901"/>
      <c r="AG322" s="901"/>
      <c r="AH322" s="902"/>
      <c r="AI322" s="430" t="s">
        <v>524</v>
      </c>
    </row>
    <row r="323" spans="1:35" ht="15.6" customHeight="1">
      <c r="A323" s="897" t="s">
        <v>871</v>
      </c>
      <c r="B323" s="898"/>
      <c r="C323" s="898"/>
      <c r="D323" s="898"/>
      <c r="E323" s="898"/>
      <c r="F323" s="898"/>
      <c r="G323" s="898"/>
      <c r="H323" s="898"/>
      <c r="I323" s="898"/>
      <c r="J323" s="898"/>
      <c r="K323" s="898"/>
      <c r="L323" s="898"/>
      <c r="M323" s="898"/>
      <c r="N323" s="898"/>
      <c r="O323" s="898"/>
      <c r="P323" s="898"/>
      <c r="Q323" s="898"/>
      <c r="R323" s="898"/>
      <c r="S323" s="898"/>
      <c r="T323" s="898"/>
      <c r="U323" s="898"/>
      <c r="V323" s="898"/>
      <c r="W323" s="898"/>
      <c r="X323" s="898"/>
      <c r="Y323" s="898"/>
      <c r="Z323" s="898"/>
      <c r="AA323" s="898"/>
      <c r="AB323" s="898"/>
      <c r="AC323" s="899"/>
      <c r="AD323" s="432">
        <v>1140</v>
      </c>
      <c r="AE323" s="900"/>
      <c r="AF323" s="901"/>
      <c r="AG323" s="901"/>
      <c r="AH323" s="902"/>
      <c r="AI323" s="430" t="s">
        <v>524</v>
      </c>
    </row>
    <row r="324" spans="1:35" ht="15.6" customHeight="1">
      <c r="A324" s="897" t="s">
        <v>872</v>
      </c>
      <c r="B324" s="898"/>
      <c r="C324" s="898"/>
      <c r="D324" s="898"/>
      <c r="E324" s="898"/>
      <c r="F324" s="898"/>
      <c r="G324" s="898"/>
      <c r="H324" s="898"/>
      <c r="I324" s="898"/>
      <c r="J324" s="898"/>
      <c r="K324" s="898"/>
      <c r="L324" s="898"/>
      <c r="M324" s="898"/>
      <c r="N324" s="898"/>
      <c r="O324" s="898"/>
      <c r="P324" s="898"/>
      <c r="Q324" s="898"/>
      <c r="R324" s="898"/>
      <c r="S324" s="898"/>
      <c r="T324" s="898"/>
      <c r="U324" s="898"/>
      <c r="V324" s="898"/>
      <c r="W324" s="898"/>
      <c r="X324" s="898"/>
      <c r="Y324" s="898"/>
      <c r="Z324" s="898"/>
      <c r="AA324" s="898"/>
      <c r="AB324" s="898"/>
      <c r="AC324" s="899"/>
      <c r="AD324" s="432">
        <v>1663</v>
      </c>
      <c r="AE324" s="900"/>
      <c r="AF324" s="901"/>
      <c r="AG324" s="901"/>
      <c r="AH324" s="902"/>
      <c r="AI324" s="430" t="s">
        <v>524</v>
      </c>
    </row>
    <row r="325" spans="1:35" ht="15.6" customHeight="1">
      <c r="A325" s="897" t="s">
        <v>873</v>
      </c>
      <c r="B325" s="898"/>
      <c r="C325" s="898"/>
      <c r="D325" s="898"/>
      <c r="E325" s="898"/>
      <c r="F325" s="898"/>
      <c r="G325" s="898"/>
      <c r="H325" s="898"/>
      <c r="I325" s="898"/>
      <c r="J325" s="898"/>
      <c r="K325" s="898"/>
      <c r="L325" s="898"/>
      <c r="M325" s="898"/>
      <c r="N325" s="898"/>
      <c r="O325" s="898"/>
      <c r="P325" s="898"/>
      <c r="Q325" s="898"/>
      <c r="R325" s="898"/>
      <c r="S325" s="898"/>
      <c r="T325" s="898"/>
      <c r="U325" s="898"/>
      <c r="V325" s="898"/>
      <c r="W325" s="898"/>
      <c r="X325" s="898"/>
      <c r="Y325" s="898"/>
      <c r="Z325" s="898"/>
      <c r="AA325" s="898"/>
      <c r="AB325" s="898"/>
      <c r="AC325" s="899"/>
      <c r="AD325" s="432">
        <v>1664</v>
      </c>
      <c r="AE325" s="900"/>
      <c r="AF325" s="901"/>
      <c r="AG325" s="901"/>
      <c r="AH325" s="902"/>
      <c r="AI325" s="430" t="s">
        <v>524</v>
      </c>
    </row>
    <row r="326" spans="1:35" ht="15.6" customHeight="1">
      <c r="A326" s="897" t="s">
        <v>874</v>
      </c>
      <c r="B326" s="898"/>
      <c r="C326" s="898"/>
      <c r="D326" s="898"/>
      <c r="E326" s="898"/>
      <c r="F326" s="898"/>
      <c r="G326" s="898"/>
      <c r="H326" s="898"/>
      <c r="I326" s="898"/>
      <c r="J326" s="898"/>
      <c r="K326" s="898"/>
      <c r="L326" s="898"/>
      <c r="M326" s="898"/>
      <c r="N326" s="898"/>
      <c r="O326" s="898"/>
      <c r="P326" s="898"/>
      <c r="Q326" s="898"/>
      <c r="R326" s="898"/>
      <c r="S326" s="898"/>
      <c r="T326" s="898"/>
      <c r="U326" s="898"/>
      <c r="V326" s="898"/>
      <c r="W326" s="898"/>
      <c r="X326" s="898"/>
      <c r="Y326" s="898"/>
      <c r="Z326" s="898"/>
      <c r="AA326" s="898"/>
      <c r="AB326" s="898"/>
      <c r="AC326" s="899"/>
      <c r="AD326" s="432">
        <v>1665</v>
      </c>
      <c r="AE326" s="900"/>
      <c r="AF326" s="901"/>
      <c r="AG326" s="901"/>
      <c r="AH326" s="902"/>
      <c r="AI326" s="430" t="s">
        <v>524</v>
      </c>
    </row>
    <row r="327" spans="1:35" ht="15.6" customHeight="1">
      <c r="A327" s="897" t="s">
        <v>875</v>
      </c>
      <c r="B327" s="898"/>
      <c r="C327" s="898"/>
      <c r="D327" s="898"/>
      <c r="E327" s="898"/>
      <c r="F327" s="898"/>
      <c r="G327" s="898"/>
      <c r="H327" s="898"/>
      <c r="I327" s="898"/>
      <c r="J327" s="898"/>
      <c r="K327" s="898"/>
      <c r="L327" s="898"/>
      <c r="M327" s="898"/>
      <c r="N327" s="898"/>
      <c r="O327" s="898"/>
      <c r="P327" s="898"/>
      <c r="Q327" s="898"/>
      <c r="R327" s="898"/>
      <c r="S327" s="898"/>
      <c r="T327" s="898"/>
      <c r="U327" s="898"/>
      <c r="V327" s="898"/>
      <c r="W327" s="898"/>
      <c r="X327" s="898"/>
      <c r="Y327" s="898"/>
      <c r="Z327" s="898"/>
      <c r="AA327" s="898"/>
      <c r="AB327" s="898"/>
      <c r="AC327" s="899"/>
      <c r="AD327" s="432">
        <v>1666</v>
      </c>
      <c r="AE327" s="900"/>
      <c r="AF327" s="901"/>
      <c r="AG327" s="901"/>
      <c r="AH327" s="902"/>
      <c r="AI327" s="430" t="s">
        <v>524</v>
      </c>
    </row>
    <row r="328" spans="1:35" ht="15.6" customHeight="1">
      <c r="A328" s="897" t="s">
        <v>876</v>
      </c>
      <c r="B328" s="898"/>
      <c r="C328" s="898"/>
      <c r="D328" s="898"/>
      <c r="E328" s="898"/>
      <c r="F328" s="898"/>
      <c r="G328" s="898"/>
      <c r="H328" s="898"/>
      <c r="I328" s="898"/>
      <c r="J328" s="898"/>
      <c r="K328" s="898"/>
      <c r="L328" s="898"/>
      <c r="M328" s="898"/>
      <c r="N328" s="898"/>
      <c r="O328" s="898"/>
      <c r="P328" s="898"/>
      <c r="Q328" s="898"/>
      <c r="R328" s="898"/>
      <c r="S328" s="898"/>
      <c r="T328" s="898"/>
      <c r="U328" s="898"/>
      <c r="V328" s="898"/>
      <c r="W328" s="898"/>
      <c r="X328" s="898"/>
      <c r="Y328" s="898"/>
      <c r="Z328" s="898"/>
      <c r="AA328" s="898"/>
      <c r="AB328" s="898"/>
      <c r="AC328" s="899"/>
      <c r="AD328" s="432">
        <v>1667</v>
      </c>
      <c r="AE328" s="900"/>
      <c r="AF328" s="901"/>
      <c r="AG328" s="901"/>
      <c r="AH328" s="902"/>
      <c r="AI328" s="430" t="s">
        <v>524</v>
      </c>
    </row>
    <row r="329" spans="1:35" ht="15.6" customHeight="1">
      <c r="A329" s="897" t="s">
        <v>877</v>
      </c>
      <c r="B329" s="898"/>
      <c r="C329" s="898"/>
      <c r="D329" s="898"/>
      <c r="E329" s="898"/>
      <c r="F329" s="898"/>
      <c r="G329" s="898"/>
      <c r="H329" s="898"/>
      <c r="I329" s="898"/>
      <c r="J329" s="898"/>
      <c r="K329" s="898"/>
      <c r="L329" s="898"/>
      <c r="M329" s="898"/>
      <c r="N329" s="898"/>
      <c r="O329" s="898"/>
      <c r="P329" s="898"/>
      <c r="Q329" s="898"/>
      <c r="R329" s="898"/>
      <c r="S329" s="898"/>
      <c r="T329" s="898"/>
      <c r="U329" s="898"/>
      <c r="V329" s="898"/>
      <c r="W329" s="898"/>
      <c r="X329" s="898"/>
      <c r="Y329" s="898"/>
      <c r="Z329" s="898"/>
      <c r="AA329" s="898"/>
      <c r="AB329" s="898"/>
      <c r="AC329" s="899"/>
      <c r="AD329" s="432">
        <v>1668</v>
      </c>
      <c r="AE329" s="900"/>
      <c r="AF329" s="901"/>
      <c r="AG329" s="901"/>
      <c r="AH329" s="902"/>
      <c r="AI329" s="430" t="s">
        <v>524</v>
      </c>
    </row>
    <row r="330" spans="1:35" ht="15.6" customHeight="1">
      <c r="A330" s="897" t="s">
        <v>878</v>
      </c>
      <c r="B330" s="898"/>
      <c r="C330" s="898"/>
      <c r="D330" s="898"/>
      <c r="E330" s="898"/>
      <c r="F330" s="898"/>
      <c r="G330" s="898"/>
      <c r="H330" s="898"/>
      <c r="I330" s="898"/>
      <c r="J330" s="898"/>
      <c r="K330" s="898"/>
      <c r="L330" s="898"/>
      <c r="M330" s="898"/>
      <c r="N330" s="898"/>
      <c r="O330" s="898"/>
      <c r="P330" s="898"/>
      <c r="Q330" s="898"/>
      <c r="R330" s="898"/>
      <c r="S330" s="898"/>
      <c r="T330" s="898"/>
      <c r="U330" s="898"/>
      <c r="V330" s="898"/>
      <c r="W330" s="898"/>
      <c r="X330" s="898"/>
      <c r="Y330" s="898"/>
      <c r="Z330" s="898"/>
      <c r="AA330" s="898"/>
      <c r="AB330" s="898"/>
      <c r="AC330" s="899"/>
      <c r="AD330" s="432">
        <v>1141</v>
      </c>
      <c r="AE330" s="900"/>
      <c r="AF330" s="901"/>
      <c r="AG330" s="901"/>
      <c r="AH330" s="902"/>
      <c r="AI330" s="430" t="s">
        <v>524</v>
      </c>
    </row>
    <row r="331" spans="1:35" ht="15.6" customHeight="1">
      <c r="A331" s="897" t="s">
        <v>879</v>
      </c>
      <c r="B331" s="898"/>
      <c r="C331" s="898"/>
      <c r="D331" s="898"/>
      <c r="E331" s="898"/>
      <c r="F331" s="898"/>
      <c r="G331" s="898"/>
      <c r="H331" s="898"/>
      <c r="I331" s="898"/>
      <c r="J331" s="898"/>
      <c r="K331" s="898"/>
      <c r="L331" s="898"/>
      <c r="M331" s="898"/>
      <c r="N331" s="898"/>
      <c r="O331" s="898"/>
      <c r="P331" s="898"/>
      <c r="Q331" s="898"/>
      <c r="R331" s="898"/>
      <c r="S331" s="898"/>
      <c r="T331" s="898"/>
      <c r="U331" s="898"/>
      <c r="V331" s="898"/>
      <c r="W331" s="898"/>
      <c r="X331" s="898"/>
      <c r="Y331" s="898"/>
      <c r="Z331" s="898"/>
      <c r="AA331" s="898"/>
      <c r="AB331" s="898"/>
      <c r="AC331" s="899"/>
      <c r="AD331" s="432">
        <v>1142</v>
      </c>
      <c r="AE331" s="900"/>
      <c r="AF331" s="901"/>
      <c r="AG331" s="901"/>
      <c r="AH331" s="902"/>
      <c r="AI331" s="430" t="s">
        <v>524</v>
      </c>
    </row>
    <row r="332" spans="1:35" ht="15.6" customHeight="1">
      <c r="A332" s="897" t="s">
        <v>880</v>
      </c>
      <c r="B332" s="898"/>
      <c r="C332" s="898"/>
      <c r="D332" s="898"/>
      <c r="E332" s="898"/>
      <c r="F332" s="898"/>
      <c r="G332" s="898"/>
      <c r="H332" s="898"/>
      <c r="I332" s="898"/>
      <c r="J332" s="898"/>
      <c r="K332" s="898"/>
      <c r="L332" s="898"/>
      <c r="M332" s="898"/>
      <c r="N332" s="898"/>
      <c r="O332" s="898"/>
      <c r="P332" s="898"/>
      <c r="Q332" s="898"/>
      <c r="R332" s="898"/>
      <c r="S332" s="898"/>
      <c r="T332" s="898"/>
      <c r="U332" s="898"/>
      <c r="V332" s="898"/>
      <c r="W332" s="898"/>
      <c r="X332" s="898"/>
      <c r="Y332" s="898"/>
      <c r="Z332" s="898"/>
      <c r="AA332" s="898"/>
      <c r="AB332" s="898"/>
      <c r="AC332" s="899"/>
      <c r="AD332" s="432">
        <v>1669</v>
      </c>
      <c r="AE332" s="900"/>
      <c r="AF332" s="901"/>
      <c r="AG332" s="901"/>
      <c r="AH332" s="902"/>
      <c r="AI332" s="430" t="s">
        <v>524</v>
      </c>
    </row>
    <row r="333" spans="1:35" ht="15.6" customHeight="1">
      <c r="A333" s="897" t="s">
        <v>881</v>
      </c>
      <c r="B333" s="898"/>
      <c r="C333" s="898"/>
      <c r="D333" s="898"/>
      <c r="E333" s="898"/>
      <c r="F333" s="898"/>
      <c r="G333" s="898"/>
      <c r="H333" s="898"/>
      <c r="I333" s="898"/>
      <c r="J333" s="898"/>
      <c r="K333" s="898"/>
      <c r="L333" s="898"/>
      <c r="M333" s="898"/>
      <c r="N333" s="898"/>
      <c r="O333" s="898"/>
      <c r="P333" s="898"/>
      <c r="Q333" s="898"/>
      <c r="R333" s="898"/>
      <c r="S333" s="898"/>
      <c r="T333" s="898"/>
      <c r="U333" s="898"/>
      <c r="V333" s="898"/>
      <c r="W333" s="898"/>
      <c r="X333" s="898"/>
      <c r="Y333" s="898"/>
      <c r="Z333" s="898"/>
      <c r="AA333" s="898"/>
      <c r="AB333" s="898"/>
      <c r="AC333" s="899"/>
      <c r="AD333" s="432">
        <v>1670</v>
      </c>
      <c r="AE333" s="900"/>
      <c r="AF333" s="901"/>
      <c r="AG333" s="901"/>
      <c r="AH333" s="902"/>
      <c r="AI333" s="430" t="s">
        <v>524</v>
      </c>
    </row>
    <row r="334" spans="1:35" ht="15.6" customHeight="1">
      <c r="A334" s="897" t="s">
        <v>882</v>
      </c>
      <c r="B334" s="898"/>
      <c r="C334" s="898"/>
      <c r="D334" s="898"/>
      <c r="E334" s="898"/>
      <c r="F334" s="898"/>
      <c r="G334" s="898"/>
      <c r="H334" s="898"/>
      <c r="I334" s="898"/>
      <c r="J334" s="898"/>
      <c r="K334" s="898"/>
      <c r="L334" s="898"/>
      <c r="M334" s="898"/>
      <c r="N334" s="898"/>
      <c r="O334" s="898"/>
      <c r="P334" s="898"/>
      <c r="Q334" s="898"/>
      <c r="R334" s="898"/>
      <c r="S334" s="898"/>
      <c r="T334" s="898"/>
      <c r="U334" s="898"/>
      <c r="V334" s="898"/>
      <c r="W334" s="898"/>
      <c r="X334" s="898"/>
      <c r="Y334" s="898"/>
      <c r="Z334" s="898"/>
      <c r="AA334" s="898"/>
      <c r="AB334" s="898"/>
      <c r="AC334" s="899"/>
      <c r="AD334" s="432">
        <v>1671</v>
      </c>
      <c r="AE334" s="900"/>
      <c r="AF334" s="901"/>
      <c r="AG334" s="901"/>
      <c r="AH334" s="902"/>
      <c r="AI334" s="430" t="s">
        <v>524</v>
      </c>
    </row>
    <row r="335" spans="1:35" ht="15.6" customHeight="1">
      <c r="A335" s="897" t="s">
        <v>883</v>
      </c>
      <c r="B335" s="898"/>
      <c r="C335" s="898"/>
      <c r="D335" s="898"/>
      <c r="E335" s="898"/>
      <c r="F335" s="898"/>
      <c r="G335" s="898"/>
      <c r="H335" s="898"/>
      <c r="I335" s="898"/>
      <c r="J335" s="898"/>
      <c r="K335" s="898"/>
      <c r="L335" s="898"/>
      <c r="M335" s="898"/>
      <c r="N335" s="898"/>
      <c r="O335" s="898"/>
      <c r="P335" s="898"/>
      <c r="Q335" s="898"/>
      <c r="R335" s="898"/>
      <c r="S335" s="898"/>
      <c r="T335" s="898"/>
      <c r="U335" s="898"/>
      <c r="V335" s="898"/>
      <c r="W335" s="898"/>
      <c r="X335" s="898"/>
      <c r="Y335" s="898"/>
      <c r="Z335" s="898"/>
      <c r="AA335" s="898"/>
      <c r="AB335" s="898"/>
      <c r="AC335" s="899"/>
      <c r="AD335" s="432">
        <v>1672</v>
      </c>
      <c r="AE335" s="900"/>
      <c r="AF335" s="901"/>
      <c r="AG335" s="901"/>
      <c r="AH335" s="902"/>
      <c r="AI335" s="430" t="s">
        <v>528</v>
      </c>
    </row>
    <row r="336" spans="1:35">
      <c r="A336" s="894" t="s">
        <v>884</v>
      </c>
      <c r="B336" s="895"/>
      <c r="C336" s="895"/>
      <c r="D336" s="895"/>
      <c r="E336" s="895"/>
      <c r="F336" s="895"/>
      <c r="G336" s="895"/>
      <c r="H336" s="895"/>
      <c r="I336" s="895"/>
      <c r="J336" s="895"/>
      <c r="K336" s="895"/>
      <c r="L336" s="895"/>
      <c r="M336" s="895"/>
      <c r="N336" s="895"/>
      <c r="O336" s="895"/>
      <c r="P336" s="895"/>
      <c r="Q336" s="895"/>
      <c r="R336" s="895"/>
      <c r="S336" s="895"/>
      <c r="T336" s="895"/>
      <c r="U336" s="895"/>
      <c r="V336" s="895"/>
      <c r="W336" s="895"/>
      <c r="X336" s="895"/>
      <c r="Y336" s="895"/>
      <c r="Z336" s="895"/>
      <c r="AA336" s="895"/>
      <c r="AB336" s="895"/>
      <c r="AC336" s="895"/>
      <c r="AD336" s="895"/>
      <c r="AE336" s="895"/>
      <c r="AF336" s="895"/>
      <c r="AG336" s="895"/>
      <c r="AH336" s="895"/>
      <c r="AI336" s="896"/>
    </row>
    <row r="337" spans="1:35" ht="15.6" customHeight="1">
      <c r="A337" s="897" t="s">
        <v>885</v>
      </c>
      <c r="B337" s="898"/>
      <c r="C337" s="898"/>
      <c r="D337" s="898"/>
      <c r="E337" s="898"/>
      <c r="F337" s="898"/>
      <c r="G337" s="898"/>
      <c r="H337" s="898"/>
      <c r="I337" s="898"/>
      <c r="J337" s="898"/>
      <c r="K337" s="898"/>
      <c r="L337" s="898"/>
      <c r="M337" s="898"/>
      <c r="N337" s="898"/>
      <c r="O337" s="898"/>
      <c r="P337" s="898"/>
      <c r="Q337" s="898"/>
      <c r="R337" s="898"/>
      <c r="S337" s="898"/>
      <c r="T337" s="898"/>
      <c r="U337" s="898"/>
      <c r="V337" s="898"/>
      <c r="W337" s="898"/>
      <c r="X337" s="898"/>
      <c r="Y337" s="898"/>
      <c r="Z337" s="898"/>
      <c r="AA337" s="898"/>
      <c r="AB337" s="898"/>
      <c r="AC337" s="899"/>
      <c r="AD337" s="432">
        <v>1673</v>
      </c>
      <c r="AE337" s="900"/>
      <c r="AF337" s="901"/>
      <c r="AG337" s="901"/>
      <c r="AH337" s="902"/>
      <c r="AI337" s="430" t="s">
        <v>524</v>
      </c>
    </row>
    <row r="338" spans="1:35" ht="15.6" customHeight="1">
      <c r="A338" s="897" t="s">
        <v>886</v>
      </c>
      <c r="B338" s="898"/>
      <c r="C338" s="898"/>
      <c r="D338" s="898"/>
      <c r="E338" s="898"/>
      <c r="F338" s="898"/>
      <c r="G338" s="898"/>
      <c r="H338" s="898"/>
      <c r="I338" s="898"/>
      <c r="J338" s="898"/>
      <c r="K338" s="898"/>
      <c r="L338" s="898"/>
      <c r="M338" s="898"/>
      <c r="N338" s="898"/>
      <c r="O338" s="898"/>
      <c r="P338" s="898"/>
      <c r="Q338" s="898"/>
      <c r="R338" s="898"/>
      <c r="S338" s="898"/>
      <c r="T338" s="898"/>
      <c r="U338" s="898"/>
      <c r="V338" s="898"/>
      <c r="W338" s="898"/>
      <c r="X338" s="898"/>
      <c r="Y338" s="898"/>
      <c r="Z338" s="898"/>
      <c r="AA338" s="898"/>
      <c r="AB338" s="898"/>
      <c r="AC338" s="899"/>
      <c r="AD338" s="432">
        <v>1674</v>
      </c>
      <c r="AE338" s="900"/>
      <c r="AF338" s="901"/>
      <c r="AG338" s="901"/>
      <c r="AH338" s="902"/>
      <c r="AI338" s="430" t="s">
        <v>505</v>
      </c>
    </row>
    <row r="339" spans="1:35" ht="15.6" customHeight="1">
      <c r="A339" s="897" t="s">
        <v>887</v>
      </c>
      <c r="B339" s="898"/>
      <c r="C339" s="898"/>
      <c r="D339" s="898"/>
      <c r="E339" s="898"/>
      <c r="F339" s="898"/>
      <c r="G339" s="898"/>
      <c r="H339" s="898"/>
      <c r="I339" s="898"/>
      <c r="J339" s="898"/>
      <c r="K339" s="898"/>
      <c r="L339" s="898"/>
      <c r="M339" s="898"/>
      <c r="N339" s="898"/>
      <c r="O339" s="898"/>
      <c r="P339" s="898"/>
      <c r="Q339" s="898"/>
      <c r="R339" s="898"/>
      <c r="S339" s="898"/>
      <c r="T339" s="898"/>
      <c r="U339" s="898"/>
      <c r="V339" s="898"/>
      <c r="W339" s="898"/>
      <c r="X339" s="898"/>
      <c r="Y339" s="898"/>
      <c r="Z339" s="898"/>
      <c r="AA339" s="898"/>
      <c r="AB339" s="898"/>
      <c r="AC339" s="899"/>
      <c r="AD339" s="432">
        <v>1144</v>
      </c>
      <c r="AE339" s="900"/>
      <c r="AF339" s="901"/>
      <c r="AG339" s="901"/>
      <c r="AH339" s="902"/>
      <c r="AI339" s="430" t="s">
        <v>505</v>
      </c>
    </row>
    <row r="340" spans="1:35" ht="15.6" customHeight="1">
      <c r="A340" s="897" t="s">
        <v>872</v>
      </c>
      <c r="B340" s="898"/>
      <c r="C340" s="898"/>
      <c r="D340" s="898"/>
      <c r="E340" s="898"/>
      <c r="F340" s="898"/>
      <c r="G340" s="898"/>
      <c r="H340" s="898"/>
      <c r="I340" s="898"/>
      <c r="J340" s="898"/>
      <c r="K340" s="898"/>
      <c r="L340" s="898"/>
      <c r="M340" s="898"/>
      <c r="N340" s="898"/>
      <c r="O340" s="898"/>
      <c r="P340" s="898"/>
      <c r="Q340" s="898"/>
      <c r="R340" s="898"/>
      <c r="S340" s="898"/>
      <c r="T340" s="898"/>
      <c r="U340" s="898"/>
      <c r="V340" s="898"/>
      <c r="W340" s="898"/>
      <c r="X340" s="898"/>
      <c r="Y340" s="898"/>
      <c r="Z340" s="898"/>
      <c r="AA340" s="898"/>
      <c r="AB340" s="898"/>
      <c r="AC340" s="899"/>
      <c r="AD340" s="432">
        <v>1675</v>
      </c>
      <c r="AE340" s="900"/>
      <c r="AF340" s="901"/>
      <c r="AG340" s="901"/>
      <c r="AH340" s="902"/>
      <c r="AI340" s="430" t="s">
        <v>505</v>
      </c>
    </row>
    <row r="341" spans="1:35" ht="15.6" customHeight="1">
      <c r="A341" s="897" t="s">
        <v>888</v>
      </c>
      <c r="B341" s="898"/>
      <c r="C341" s="898"/>
      <c r="D341" s="898"/>
      <c r="E341" s="898"/>
      <c r="F341" s="898"/>
      <c r="G341" s="898"/>
      <c r="H341" s="898"/>
      <c r="I341" s="898"/>
      <c r="J341" s="898"/>
      <c r="K341" s="898"/>
      <c r="L341" s="898"/>
      <c r="M341" s="898"/>
      <c r="N341" s="898"/>
      <c r="O341" s="898"/>
      <c r="P341" s="898"/>
      <c r="Q341" s="898"/>
      <c r="R341" s="898"/>
      <c r="S341" s="898"/>
      <c r="T341" s="898"/>
      <c r="U341" s="898"/>
      <c r="V341" s="898"/>
      <c r="W341" s="898"/>
      <c r="X341" s="898"/>
      <c r="Y341" s="898"/>
      <c r="Z341" s="898"/>
      <c r="AA341" s="898"/>
      <c r="AB341" s="898"/>
      <c r="AC341" s="899"/>
      <c r="AD341" s="432">
        <v>1175</v>
      </c>
      <c r="AE341" s="900"/>
      <c r="AF341" s="901"/>
      <c r="AG341" s="901"/>
      <c r="AH341" s="902"/>
      <c r="AI341" s="430" t="s">
        <v>505</v>
      </c>
    </row>
    <row r="342" spans="1:35" ht="15.6" customHeight="1">
      <c r="A342" s="897" t="s">
        <v>889</v>
      </c>
      <c r="B342" s="898"/>
      <c r="C342" s="898"/>
      <c r="D342" s="898"/>
      <c r="E342" s="898"/>
      <c r="F342" s="898"/>
      <c r="G342" s="898"/>
      <c r="H342" s="898"/>
      <c r="I342" s="898"/>
      <c r="J342" s="898"/>
      <c r="K342" s="898"/>
      <c r="L342" s="898"/>
      <c r="M342" s="898"/>
      <c r="N342" s="898"/>
      <c r="O342" s="898"/>
      <c r="P342" s="898"/>
      <c r="Q342" s="898"/>
      <c r="R342" s="898"/>
      <c r="S342" s="898"/>
      <c r="T342" s="898"/>
      <c r="U342" s="898"/>
      <c r="V342" s="898"/>
      <c r="W342" s="898"/>
      <c r="X342" s="898"/>
      <c r="Y342" s="898"/>
      <c r="Z342" s="898"/>
      <c r="AA342" s="898"/>
      <c r="AB342" s="898"/>
      <c r="AC342" s="899"/>
      <c r="AD342" s="432">
        <v>1676</v>
      </c>
      <c r="AE342" s="900"/>
      <c r="AF342" s="901"/>
      <c r="AG342" s="901"/>
      <c r="AH342" s="902"/>
      <c r="AI342" s="430" t="s">
        <v>505</v>
      </c>
    </row>
    <row r="343" spans="1:35" ht="15.6" customHeight="1">
      <c r="A343" s="897" t="s">
        <v>890</v>
      </c>
      <c r="B343" s="898"/>
      <c r="C343" s="898"/>
      <c r="D343" s="898"/>
      <c r="E343" s="898"/>
      <c r="F343" s="898"/>
      <c r="G343" s="898"/>
      <c r="H343" s="898"/>
      <c r="I343" s="898"/>
      <c r="J343" s="898"/>
      <c r="K343" s="898"/>
      <c r="L343" s="898"/>
      <c r="M343" s="898"/>
      <c r="N343" s="898"/>
      <c r="O343" s="898"/>
      <c r="P343" s="898"/>
      <c r="Q343" s="898"/>
      <c r="R343" s="898"/>
      <c r="S343" s="898"/>
      <c r="T343" s="898"/>
      <c r="U343" s="898"/>
      <c r="V343" s="898"/>
      <c r="W343" s="898"/>
      <c r="X343" s="898"/>
      <c r="Y343" s="898"/>
      <c r="Z343" s="898"/>
      <c r="AA343" s="898"/>
      <c r="AB343" s="898"/>
      <c r="AC343" s="899"/>
      <c r="AD343" s="432">
        <v>1677</v>
      </c>
      <c r="AE343" s="900"/>
      <c r="AF343" s="901"/>
      <c r="AG343" s="901"/>
      <c r="AH343" s="902"/>
      <c r="AI343" s="430" t="s">
        <v>505</v>
      </c>
    </row>
    <row r="344" spans="1:35" ht="15.6" customHeight="1">
      <c r="A344" s="897" t="s">
        <v>891</v>
      </c>
      <c r="B344" s="898"/>
      <c r="C344" s="898"/>
      <c r="D344" s="898"/>
      <c r="E344" s="898"/>
      <c r="F344" s="898"/>
      <c r="G344" s="898"/>
      <c r="H344" s="898"/>
      <c r="I344" s="898"/>
      <c r="J344" s="898"/>
      <c r="K344" s="898"/>
      <c r="L344" s="898"/>
      <c r="M344" s="898"/>
      <c r="N344" s="898"/>
      <c r="O344" s="898"/>
      <c r="P344" s="898"/>
      <c r="Q344" s="898"/>
      <c r="R344" s="898"/>
      <c r="S344" s="898"/>
      <c r="T344" s="898"/>
      <c r="U344" s="898"/>
      <c r="V344" s="898"/>
      <c r="W344" s="898"/>
      <c r="X344" s="898"/>
      <c r="Y344" s="898"/>
      <c r="Z344" s="898"/>
      <c r="AA344" s="898"/>
      <c r="AB344" s="898"/>
      <c r="AC344" s="899"/>
      <c r="AD344" s="432">
        <v>1678</v>
      </c>
      <c r="AE344" s="900"/>
      <c r="AF344" s="901"/>
      <c r="AG344" s="901"/>
      <c r="AH344" s="902"/>
      <c r="AI344" s="430" t="s">
        <v>505</v>
      </c>
    </row>
    <row r="345" spans="1:35" ht="15.6" customHeight="1">
      <c r="A345" s="897" t="s">
        <v>892</v>
      </c>
      <c r="B345" s="898"/>
      <c r="C345" s="898"/>
      <c r="D345" s="898"/>
      <c r="E345" s="898"/>
      <c r="F345" s="898"/>
      <c r="G345" s="898"/>
      <c r="H345" s="898"/>
      <c r="I345" s="898"/>
      <c r="J345" s="898"/>
      <c r="K345" s="898"/>
      <c r="L345" s="898"/>
      <c r="M345" s="898"/>
      <c r="N345" s="898"/>
      <c r="O345" s="898"/>
      <c r="P345" s="898"/>
      <c r="Q345" s="898"/>
      <c r="R345" s="898"/>
      <c r="S345" s="898"/>
      <c r="T345" s="898"/>
      <c r="U345" s="898"/>
      <c r="V345" s="898"/>
      <c r="W345" s="898"/>
      <c r="X345" s="898"/>
      <c r="Y345" s="898"/>
      <c r="Z345" s="898"/>
      <c r="AA345" s="898"/>
      <c r="AB345" s="898"/>
      <c r="AC345" s="899"/>
      <c r="AD345" s="432">
        <v>1150</v>
      </c>
      <c r="AE345" s="900"/>
      <c r="AF345" s="901"/>
      <c r="AG345" s="901"/>
      <c r="AH345" s="902"/>
      <c r="AI345" s="430" t="s">
        <v>505</v>
      </c>
    </row>
    <row r="346" spans="1:35" ht="15.6" customHeight="1">
      <c r="A346" s="897" t="s">
        <v>893</v>
      </c>
      <c r="B346" s="898"/>
      <c r="C346" s="898"/>
      <c r="D346" s="898"/>
      <c r="E346" s="898"/>
      <c r="F346" s="898"/>
      <c r="G346" s="898"/>
      <c r="H346" s="898"/>
      <c r="I346" s="898"/>
      <c r="J346" s="898"/>
      <c r="K346" s="898"/>
      <c r="L346" s="898"/>
      <c r="M346" s="898"/>
      <c r="N346" s="898"/>
      <c r="O346" s="898"/>
      <c r="P346" s="898"/>
      <c r="Q346" s="898"/>
      <c r="R346" s="898"/>
      <c r="S346" s="898"/>
      <c r="T346" s="898"/>
      <c r="U346" s="898"/>
      <c r="V346" s="898"/>
      <c r="W346" s="898"/>
      <c r="X346" s="898"/>
      <c r="Y346" s="898"/>
      <c r="Z346" s="898"/>
      <c r="AA346" s="898"/>
      <c r="AB346" s="898"/>
      <c r="AC346" s="899"/>
      <c r="AD346" s="432">
        <v>1147</v>
      </c>
      <c r="AE346" s="900"/>
      <c r="AF346" s="901"/>
      <c r="AG346" s="901"/>
      <c r="AH346" s="902"/>
      <c r="AI346" s="430" t="s">
        <v>505</v>
      </c>
    </row>
    <row r="347" spans="1:35" ht="15.6" customHeight="1">
      <c r="A347" s="897" t="s">
        <v>894</v>
      </c>
      <c r="B347" s="898"/>
      <c r="C347" s="898"/>
      <c r="D347" s="898"/>
      <c r="E347" s="898"/>
      <c r="F347" s="898"/>
      <c r="G347" s="898"/>
      <c r="H347" s="898"/>
      <c r="I347" s="898"/>
      <c r="J347" s="898"/>
      <c r="K347" s="898"/>
      <c r="L347" s="898"/>
      <c r="M347" s="898"/>
      <c r="N347" s="898"/>
      <c r="O347" s="898"/>
      <c r="P347" s="898"/>
      <c r="Q347" s="898"/>
      <c r="R347" s="898"/>
      <c r="S347" s="898"/>
      <c r="T347" s="898"/>
      <c r="U347" s="898"/>
      <c r="V347" s="898"/>
      <c r="W347" s="898"/>
      <c r="X347" s="898"/>
      <c r="Y347" s="898"/>
      <c r="Z347" s="898"/>
      <c r="AA347" s="898"/>
      <c r="AB347" s="898"/>
      <c r="AC347" s="899"/>
      <c r="AD347" s="432">
        <v>1148</v>
      </c>
      <c r="AE347" s="900"/>
      <c r="AF347" s="901"/>
      <c r="AG347" s="901"/>
      <c r="AH347" s="902"/>
      <c r="AI347" s="430" t="s">
        <v>505</v>
      </c>
    </row>
    <row r="348" spans="1:35" ht="15.6" customHeight="1">
      <c r="A348" s="897" t="s">
        <v>895</v>
      </c>
      <c r="B348" s="898"/>
      <c r="C348" s="898"/>
      <c r="D348" s="898"/>
      <c r="E348" s="898"/>
      <c r="F348" s="898"/>
      <c r="G348" s="898"/>
      <c r="H348" s="898"/>
      <c r="I348" s="898"/>
      <c r="J348" s="898"/>
      <c r="K348" s="898"/>
      <c r="L348" s="898"/>
      <c r="M348" s="898"/>
      <c r="N348" s="898"/>
      <c r="O348" s="898"/>
      <c r="P348" s="898"/>
      <c r="Q348" s="898"/>
      <c r="R348" s="898"/>
      <c r="S348" s="898"/>
      <c r="T348" s="898"/>
      <c r="U348" s="898"/>
      <c r="V348" s="898"/>
      <c r="W348" s="898"/>
      <c r="X348" s="898"/>
      <c r="Y348" s="898"/>
      <c r="Z348" s="898"/>
      <c r="AA348" s="898"/>
      <c r="AB348" s="898"/>
      <c r="AC348" s="899"/>
      <c r="AD348" s="432">
        <v>1149</v>
      </c>
      <c r="AE348" s="900"/>
      <c r="AF348" s="901"/>
      <c r="AG348" s="901"/>
      <c r="AH348" s="902"/>
      <c r="AI348" s="430" t="s">
        <v>505</v>
      </c>
    </row>
    <row r="349" spans="1:35" ht="15.6" customHeight="1">
      <c r="A349" s="897" t="s">
        <v>896</v>
      </c>
      <c r="B349" s="898"/>
      <c r="C349" s="898"/>
      <c r="D349" s="898"/>
      <c r="E349" s="898"/>
      <c r="F349" s="898"/>
      <c r="G349" s="898"/>
      <c r="H349" s="898"/>
      <c r="I349" s="898"/>
      <c r="J349" s="898"/>
      <c r="K349" s="898"/>
      <c r="L349" s="898"/>
      <c r="M349" s="898"/>
      <c r="N349" s="898"/>
      <c r="O349" s="898"/>
      <c r="P349" s="898"/>
      <c r="Q349" s="898"/>
      <c r="R349" s="898"/>
      <c r="S349" s="898"/>
      <c r="T349" s="898"/>
      <c r="U349" s="898"/>
      <c r="V349" s="898"/>
      <c r="W349" s="898"/>
      <c r="X349" s="898"/>
      <c r="Y349" s="898"/>
      <c r="Z349" s="898"/>
      <c r="AA349" s="898"/>
      <c r="AB349" s="898"/>
      <c r="AC349" s="899"/>
      <c r="AD349" s="432">
        <v>1151</v>
      </c>
      <c r="AE349" s="900"/>
      <c r="AF349" s="901"/>
      <c r="AG349" s="901"/>
      <c r="AH349" s="902"/>
      <c r="AI349" s="430" t="s">
        <v>505</v>
      </c>
    </row>
    <row r="350" spans="1:35" ht="15.6" customHeight="1">
      <c r="A350" s="897" t="s">
        <v>897</v>
      </c>
      <c r="B350" s="898"/>
      <c r="C350" s="898"/>
      <c r="D350" s="898"/>
      <c r="E350" s="898"/>
      <c r="F350" s="898"/>
      <c r="G350" s="898"/>
      <c r="H350" s="898"/>
      <c r="I350" s="898"/>
      <c r="J350" s="898"/>
      <c r="K350" s="898"/>
      <c r="L350" s="898"/>
      <c r="M350" s="898"/>
      <c r="N350" s="898"/>
      <c r="O350" s="898"/>
      <c r="P350" s="898"/>
      <c r="Q350" s="898"/>
      <c r="R350" s="898"/>
      <c r="S350" s="898"/>
      <c r="T350" s="898"/>
      <c r="U350" s="898"/>
      <c r="V350" s="898"/>
      <c r="W350" s="898"/>
      <c r="X350" s="898"/>
      <c r="Y350" s="898"/>
      <c r="Z350" s="898"/>
      <c r="AA350" s="898"/>
      <c r="AB350" s="898"/>
      <c r="AC350" s="899"/>
      <c r="AD350" s="432">
        <v>1152</v>
      </c>
      <c r="AE350" s="900"/>
      <c r="AF350" s="901"/>
      <c r="AG350" s="901"/>
      <c r="AH350" s="902"/>
      <c r="AI350" s="430" t="s">
        <v>524</v>
      </c>
    </row>
    <row r="351" spans="1:35" ht="15.6" customHeight="1">
      <c r="A351" s="897" t="s">
        <v>898</v>
      </c>
      <c r="B351" s="898"/>
      <c r="C351" s="898"/>
      <c r="D351" s="898"/>
      <c r="E351" s="898"/>
      <c r="F351" s="898"/>
      <c r="G351" s="898"/>
      <c r="H351" s="898"/>
      <c r="I351" s="898"/>
      <c r="J351" s="898"/>
      <c r="K351" s="898"/>
      <c r="L351" s="898"/>
      <c r="M351" s="898"/>
      <c r="N351" s="898"/>
      <c r="O351" s="898"/>
      <c r="P351" s="898"/>
      <c r="Q351" s="898"/>
      <c r="R351" s="898"/>
      <c r="S351" s="898"/>
      <c r="T351" s="898"/>
      <c r="U351" s="898"/>
      <c r="V351" s="898"/>
      <c r="W351" s="898"/>
      <c r="X351" s="898"/>
      <c r="Y351" s="898"/>
      <c r="Z351" s="898"/>
      <c r="AA351" s="898"/>
      <c r="AB351" s="898"/>
      <c r="AC351" s="899"/>
      <c r="AD351" s="432">
        <v>1176</v>
      </c>
      <c r="AE351" s="900"/>
      <c r="AF351" s="901"/>
      <c r="AG351" s="901"/>
      <c r="AH351" s="902"/>
      <c r="AI351" s="430" t="s">
        <v>524</v>
      </c>
    </row>
    <row r="352" spans="1:35" ht="15.6" customHeight="1">
      <c r="A352" s="897" t="s">
        <v>899</v>
      </c>
      <c r="B352" s="898"/>
      <c r="C352" s="898"/>
      <c r="D352" s="898"/>
      <c r="E352" s="898"/>
      <c r="F352" s="898"/>
      <c r="G352" s="898"/>
      <c r="H352" s="898"/>
      <c r="I352" s="898"/>
      <c r="J352" s="898"/>
      <c r="K352" s="898"/>
      <c r="L352" s="898"/>
      <c r="M352" s="898"/>
      <c r="N352" s="898"/>
      <c r="O352" s="898"/>
      <c r="P352" s="898"/>
      <c r="Q352" s="898"/>
      <c r="R352" s="898"/>
      <c r="S352" s="898"/>
      <c r="T352" s="898"/>
      <c r="U352" s="898"/>
      <c r="V352" s="898"/>
      <c r="W352" s="898"/>
      <c r="X352" s="898"/>
      <c r="Y352" s="898"/>
      <c r="Z352" s="898"/>
      <c r="AA352" s="898"/>
      <c r="AB352" s="898"/>
      <c r="AC352" s="899"/>
      <c r="AD352" s="432">
        <v>1159</v>
      </c>
      <c r="AE352" s="900"/>
      <c r="AF352" s="901"/>
      <c r="AG352" s="901"/>
      <c r="AH352" s="902"/>
      <c r="AI352" s="430" t="s">
        <v>524</v>
      </c>
    </row>
    <row r="353" spans="1:35" ht="15.6" customHeight="1">
      <c r="A353" s="897" t="s">
        <v>900</v>
      </c>
      <c r="B353" s="898"/>
      <c r="C353" s="898"/>
      <c r="D353" s="898"/>
      <c r="E353" s="898"/>
      <c r="F353" s="898"/>
      <c r="G353" s="898"/>
      <c r="H353" s="898"/>
      <c r="I353" s="898"/>
      <c r="J353" s="898"/>
      <c r="K353" s="898"/>
      <c r="L353" s="898"/>
      <c r="M353" s="898"/>
      <c r="N353" s="898"/>
      <c r="O353" s="898"/>
      <c r="P353" s="898"/>
      <c r="Q353" s="898"/>
      <c r="R353" s="898"/>
      <c r="S353" s="898"/>
      <c r="T353" s="898"/>
      <c r="U353" s="898"/>
      <c r="V353" s="898"/>
      <c r="W353" s="898"/>
      <c r="X353" s="898"/>
      <c r="Y353" s="898"/>
      <c r="Z353" s="898"/>
      <c r="AA353" s="898"/>
      <c r="AB353" s="898"/>
      <c r="AC353" s="899"/>
      <c r="AD353" s="432">
        <v>1679</v>
      </c>
      <c r="AE353" s="900"/>
      <c r="AF353" s="901"/>
      <c r="AG353" s="901"/>
      <c r="AH353" s="902"/>
      <c r="AI353" s="430" t="s">
        <v>524</v>
      </c>
    </row>
    <row r="354" spans="1:35" ht="15.6" customHeight="1">
      <c r="A354" s="897" t="s">
        <v>901</v>
      </c>
      <c r="B354" s="898"/>
      <c r="C354" s="898"/>
      <c r="D354" s="898"/>
      <c r="E354" s="898"/>
      <c r="F354" s="898"/>
      <c r="G354" s="898"/>
      <c r="H354" s="898"/>
      <c r="I354" s="898"/>
      <c r="J354" s="898"/>
      <c r="K354" s="898"/>
      <c r="L354" s="898"/>
      <c r="M354" s="898"/>
      <c r="N354" s="898"/>
      <c r="O354" s="898"/>
      <c r="P354" s="898"/>
      <c r="Q354" s="898"/>
      <c r="R354" s="898"/>
      <c r="S354" s="898"/>
      <c r="T354" s="898"/>
      <c r="U354" s="898"/>
      <c r="V354" s="898"/>
      <c r="W354" s="898"/>
      <c r="X354" s="898"/>
      <c r="Y354" s="898"/>
      <c r="Z354" s="898"/>
      <c r="AA354" s="898"/>
      <c r="AB354" s="898"/>
      <c r="AC354" s="899"/>
      <c r="AD354" s="432">
        <v>1680</v>
      </c>
      <c r="AE354" s="900"/>
      <c r="AF354" s="901"/>
      <c r="AG354" s="901"/>
      <c r="AH354" s="902"/>
      <c r="AI354" s="430" t="s">
        <v>524</v>
      </c>
    </row>
    <row r="355" spans="1:35" ht="15.6" customHeight="1">
      <c r="A355" s="897" t="s">
        <v>902</v>
      </c>
      <c r="B355" s="898"/>
      <c r="C355" s="898"/>
      <c r="D355" s="898"/>
      <c r="E355" s="898"/>
      <c r="F355" s="898"/>
      <c r="G355" s="898"/>
      <c r="H355" s="898"/>
      <c r="I355" s="898"/>
      <c r="J355" s="898"/>
      <c r="K355" s="898"/>
      <c r="L355" s="898"/>
      <c r="M355" s="898"/>
      <c r="N355" s="898"/>
      <c r="O355" s="898"/>
      <c r="P355" s="898"/>
      <c r="Q355" s="898"/>
      <c r="R355" s="898"/>
      <c r="S355" s="898"/>
      <c r="T355" s="898"/>
      <c r="U355" s="898"/>
      <c r="V355" s="898"/>
      <c r="W355" s="898"/>
      <c r="X355" s="898"/>
      <c r="Y355" s="898"/>
      <c r="Z355" s="898"/>
      <c r="AA355" s="898"/>
      <c r="AB355" s="898"/>
      <c r="AC355" s="899"/>
      <c r="AD355" s="432">
        <v>1681</v>
      </c>
      <c r="AE355" s="900"/>
      <c r="AF355" s="901"/>
      <c r="AG355" s="901"/>
      <c r="AH355" s="902"/>
      <c r="AI355" s="430" t="s">
        <v>524</v>
      </c>
    </row>
    <row r="356" spans="1:35" ht="15.6" customHeight="1">
      <c r="A356" s="897" t="s">
        <v>903</v>
      </c>
      <c r="B356" s="898"/>
      <c r="C356" s="898"/>
      <c r="D356" s="898"/>
      <c r="E356" s="898"/>
      <c r="F356" s="898"/>
      <c r="G356" s="898"/>
      <c r="H356" s="898"/>
      <c r="I356" s="898"/>
      <c r="J356" s="898"/>
      <c r="K356" s="898"/>
      <c r="L356" s="898"/>
      <c r="M356" s="898"/>
      <c r="N356" s="898"/>
      <c r="O356" s="898"/>
      <c r="P356" s="898"/>
      <c r="Q356" s="898"/>
      <c r="R356" s="898"/>
      <c r="S356" s="898"/>
      <c r="T356" s="898"/>
      <c r="U356" s="898"/>
      <c r="V356" s="898"/>
      <c r="W356" s="898"/>
      <c r="X356" s="898"/>
      <c r="Y356" s="898"/>
      <c r="Z356" s="898"/>
      <c r="AA356" s="898"/>
      <c r="AB356" s="898"/>
      <c r="AC356" s="899"/>
      <c r="AD356" s="432">
        <v>1682</v>
      </c>
      <c r="AE356" s="900"/>
      <c r="AF356" s="901"/>
      <c r="AG356" s="901"/>
      <c r="AH356" s="902"/>
      <c r="AI356" s="430" t="s">
        <v>524</v>
      </c>
    </row>
    <row r="357" spans="1:35" ht="15.6" customHeight="1">
      <c r="A357" s="897" t="s">
        <v>904</v>
      </c>
      <c r="B357" s="898"/>
      <c r="C357" s="898"/>
      <c r="D357" s="898"/>
      <c r="E357" s="898"/>
      <c r="F357" s="898"/>
      <c r="G357" s="898"/>
      <c r="H357" s="898"/>
      <c r="I357" s="898"/>
      <c r="J357" s="898"/>
      <c r="K357" s="898"/>
      <c r="L357" s="898"/>
      <c r="M357" s="898"/>
      <c r="N357" s="898"/>
      <c r="O357" s="898"/>
      <c r="P357" s="898"/>
      <c r="Q357" s="898"/>
      <c r="R357" s="898"/>
      <c r="S357" s="898"/>
      <c r="T357" s="898"/>
      <c r="U357" s="898"/>
      <c r="V357" s="898"/>
      <c r="W357" s="898"/>
      <c r="X357" s="898"/>
      <c r="Y357" s="898"/>
      <c r="Z357" s="898"/>
      <c r="AA357" s="898"/>
      <c r="AB357" s="898"/>
      <c r="AC357" s="899"/>
      <c r="AD357" s="432">
        <v>1683</v>
      </c>
      <c r="AE357" s="900"/>
      <c r="AF357" s="901"/>
      <c r="AG357" s="901"/>
      <c r="AH357" s="902"/>
      <c r="AI357" s="430" t="s">
        <v>524</v>
      </c>
    </row>
    <row r="358" spans="1:35" ht="15.6" customHeight="1">
      <c r="A358" s="897" t="s">
        <v>905</v>
      </c>
      <c r="B358" s="898"/>
      <c r="C358" s="898"/>
      <c r="D358" s="898"/>
      <c r="E358" s="898"/>
      <c r="F358" s="898"/>
      <c r="G358" s="898"/>
      <c r="H358" s="898"/>
      <c r="I358" s="898"/>
      <c r="J358" s="898"/>
      <c r="K358" s="898"/>
      <c r="L358" s="898"/>
      <c r="M358" s="898"/>
      <c r="N358" s="898"/>
      <c r="O358" s="898"/>
      <c r="P358" s="898"/>
      <c r="Q358" s="898"/>
      <c r="R358" s="898"/>
      <c r="S358" s="898"/>
      <c r="T358" s="898"/>
      <c r="U358" s="898"/>
      <c r="V358" s="898"/>
      <c r="W358" s="898"/>
      <c r="X358" s="898"/>
      <c r="Y358" s="898"/>
      <c r="Z358" s="898"/>
      <c r="AA358" s="898"/>
      <c r="AB358" s="898"/>
      <c r="AC358" s="899"/>
      <c r="AD358" s="432">
        <v>1684</v>
      </c>
      <c r="AE358" s="900"/>
      <c r="AF358" s="901"/>
      <c r="AG358" s="901"/>
      <c r="AH358" s="902"/>
      <c r="AI358" s="430" t="s">
        <v>524</v>
      </c>
    </row>
    <row r="359" spans="1:35" ht="15.6" customHeight="1">
      <c r="A359" s="897" t="s">
        <v>906</v>
      </c>
      <c r="B359" s="898"/>
      <c r="C359" s="898"/>
      <c r="D359" s="898"/>
      <c r="E359" s="898"/>
      <c r="F359" s="898"/>
      <c r="G359" s="898"/>
      <c r="H359" s="898"/>
      <c r="I359" s="898"/>
      <c r="J359" s="898"/>
      <c r="K359" s="898"/>
      <c r="L359" s="898"/>
      <c r="M359" s="898"/>
      <c r="N359" s="898"/>
      <c r="O359" s="898"/>
      <c r="P359" s="898"/>
      <c r="Q359" s="898"/>
      <c r="R359" s="898"/>
      <c r="S359" s="898"/>
      <c r="T359" s="898"/>
      <c r="U359" s="898"/>
      <c r="V359" s="898"/>
      <c r="W359" s="898"/>
      <c r="X359" s="898"/>
      <c r="Y359" s="898"/>
      <c r="Z359" s="898"/>
      <c r="AA359" s="898"/>
      <c r="AB359" s="898"/>
      <c r="AC359" s="899"/>
      <c r="AD359" s="432">
        <v>1685</v>
      </c>
      <c r="AE359" s="900"/>
      <c r="AF359" s="901"/>
      <c r="AG359" s="901"/>
      <c r="AH359" s="902"/>
      <c r="AI359" s="430" t="s">
        <v>524</v>
      </c>
    </row>
    <row r="360" spans="1:35" ht="15.6" customHeight="1">
      <c r="A360" s="897" t="s">
        <v>907</v>
      </c>
      <c r="B360" s="898"/>
      <c r="C360" s="898"/>
      <c r="D360" s="898"/>
      <c r="E360" s="898"/>
      <c r="F360" s="898"/>
      <c r="G360" s="898"/>
      <c r="H360" s="898"/>
      <c r="I360" s="898"/>
      <c r="J360" s="898"/>
      <c r="K360" s="898"/>
      <c r="L360" s="898"/>
      <c r="M360" s="898"/>
      <c r="N360" s="898"/>
      <c r="O360" s="898"/>
      <c r="P360" s="898"/>
      <c r="Q360" s="898"/>
      <c r="R360" s="898"/>
      <c r="S360" s="898"/>
      <c r="T360" s="898"/>
      <c r="U360" s="898"/>
      <c r="V360" s="898"/>
      <c r="W360" s="898"/>
      <c r="X360" s="898"/>
      <c r="Y360" s="898"/>
      <c r="Z360" s="898"/>
      <c r="AA360" s="898"/>
      <c r="AB360" s="898"/>
      <c r="AC360" s="899"/>
      <c r="AD360" s="432">
        <v>1686</v>
      </c>
      <c r="AE360" s="900"/>
      <c r="AF360" s="901"/>
      <c r="AG360" s="901"/>
      <c r="AH360" s="902"/>
      <c r="AI360" s="430" t="s">
        <v>524</v>
      </c>
    </row>
    <row r="361" spans="1:35" ht="15.6" customHeight="1">
      <c r="A361" s="897" t="s">
        <v>908</v>
      </c>
      <c r="B361" s="898"/>
      <c r="C361" s="898"/>
      <c r="D361" s="898"/>
      <c r="E361" s="898"/>
      <c r="F361" s="898"/>
      <c r="G361" s="898"/>
      <c r="H361" s="898"/>
      <c r="I361" s="898"/>
      <c r="J361" s="898"/>
      <c r="K361" s="898"/>
      <c r="L361" s="898"/>
      <c r="M361" s="898"/>
      <c r="N361" s="898"/>
      <c r="O361" s="898"/>
      <c r="P361" s="898"/>
      <c r="Q361" s="898"/>
      <c r="R361" s="898"/>
      <c r="S361" s="898"/>
      <c r="T361" s="898"/>
      <c r="U361" s="898"/>
      <c r="V361" s="898"/>
      <c r="W361" s="898"/>
      <c r="X361" s="898"/>
      <c r="Y361" s="898"/>
      <c r="Z361" s="898"/>
      <c r="AA361" s="898"/>
      <c r="AB361" s="898"/>
      <c r="AC361" s="899"/>
      <c r="AD361" s="432">
        <v>1183</v>
      </c>
      <c r="AE361" s="900"/>
      <c r="AF361" s="901"/>
      <c r="AG361" s="901"/>
      <c r="AH361" s="902"/>
      <c r="AI361" s="430" t="s">
        <v>524</v>
      </c>
    </row>
    <row r="362" spans="1:35" ht="15.6" customHeight="1">
      <c r="A362" s="897" t="s">
        <v>909</v>
      </c>
      <c r="B362" s="898"/>
      <c r="C362" s="898"/>
      <c r="D362" s="898"/>
      <c r="E362" s="898"/>
      <c r="F362" s="898"/>
      <c r="G362" s="898"/>
      <c r="H362" s="898"/>
      <c r="I362" s="898"/>
      <c r="J362" s="898"/>
      <c r="K362" s="898"/>
      <c r="L362" s="898"/>
      <c r="M362" s="898"/>
      <c r="N362" s="898"/>
      <c r="O362" s="898"/>
      <c r="P362" s="898"/>
      <c r="Q362" s="898"/>
      <c r="R362" s="898"/>
      <c r="S362" s="898"/>
      <c r="T362" s="898"/>
      <c r="U362" s="898"/>
      <c r="V362" s="898"/>
      <c r="W362" s="898"/>
      <c r="X362" s="898"/>
      <c r="Y362" s="898"/>
      <c r="Z362" s="898"/>
      <c r="AA362" s="898"/>
      <c r="AB362" s="898"/>
      <c r="AC362" s="899"/>
      <c r="AD362" s="432">
        <v>1687</v>
      </c>
      <c r="AE362" s="900"/>
      <c r="AF362" s="901"/>
      <c r="AG362" s="901"/>
      <c r="AH362" s="902"/>
      <c r="AI362" s="430" t="s">
        <v>524</v>
      </c>
    </row>
    <row r="363" spans="1:35" ht="15.6" customHeight="1">
      <c r="A363" s="897" t="s">
        <v>910</v>
      </c>
      <c r="B363" s="898"/>
      <c r="C363" s="898"/>
      <c r="D363" s="898"/>
      <c r="E363" s="898"/>
      <c r="F363" s="898"/>
      <c r="G363" s="898"/>
      <c r="H363" s="898"/>
      <c r="I363" s="898"/>
      <c r="J363" s="898"/>
      <c r="K363" s="898"/>
      <c r="L363" s="898"/>
      <c r="M363" s="898"/>
      <c r="N363" s="898"/>
      <c r="O363" s="898"/>
      <c r="P363" s="898"/>
      <c r="Q363" s="898"/>
      <c r="R363" s="898"/>
      <c r="S363" s="898"/>
      <c r="T363" s="898"/>
      <c r="U363" s="898"/>
      <c r="V363" s="898"/>
      <c r="W363" s="898"/>
      <c r="X363" s="898"/>
      <c r="Y363" s="898"/>
      <c r="Z363" s="898"/>
      <c r="AA363" s="898"/>
      <c r="AB363" s="898"/>
      <c r="AC363" s="899"/>
      <c r="AD363" s="432">
        <v>1688</v>
      </c>
      <c r="AE363" s="900"/>
      <c r="AF363" s="901"/>
      <c r="AG363" s="901"/>
      <c r="AH363" s="902"/>
      <c r="AI363" s="430" t="s">
        <v>524</v>
      </c>
    </row>
    <row r="364" spans="1:35" ht="15.6" customHeight="1">
      <c r="A364" s="897" t="s">
        <v>911</v>
      </c>
      <c r="B364" s="898"/>
      <c r="C364" s="898"/>
      <c r="D364" s="898"/>
      <c r="E364" s="898"/>
      <c r="F364" s="898"/>
      <c r="G364" s="898"/>
      <c r="H364" s="898"/>
      <c r="I364" s="898"/>
      <c r="J364" s="898"/>
      <c r="K364" s="898"/>
      <c r="L364" s="898"/>
      <c r="M364" s="898"/>
      <c r="N364" s="898"/>
      <c r="O364" s="898"/>
      <c r="P364" s="898"/>
      <c r="Q364" s="898"/>
      <c r="R364" s="898"/>
      <c r="S364" s="898"/>
      <c r="T364" s="898"/>
      <c r="U364" s="898"/>
      <c r="V364" s="898"/>
      <c r="W364" s="898"/>
      <c r="X364" s="898"/>
      <c r="Y364" s="898"/>
      <c r="Z364" s="898"/>
      <c r="AA364" s="898"/>
      <c r="AB364" s="898"/>
      <c r="AC364" s="899"/>
      <c r="AD364" s="432">
        <v>1689</v>
      </c>
      <c r="AE364" s="900"/>
      <c r="AF364" s="901"/>
      <c r="AG364" s="901"/>
      <c r="AH364" s="902"/>
      <c r="AI364" s="430" t="s">
        <v>524</v>
      </c>
    </row>
    <row r="365" spans="1:35">
      <c r="A365" s="932" t="s">
        <v>912</v>
      </c>
      <c r="B365" s="933"/>
      <c r="C365" s="933"/>
      <c r="D365" s="933"/>
      <c r="E365" s="933"/>
      <c r="F365" s="933"/>
      <c r="G365" s="933"/>
      <c r="H365" s="933"/>
      <c r="I365" s="933"/>
      <c r="J365" s="933"/>
      <c r="K365" s="933"/>
      <c r="L365" s="933"/>
      <c r="M365" s="933"/>
      <c r="N365" s="933"/>
      <c r="O365" s="933"/>
      <c r="P365" s="933"/>
      <c r="Q365" s="933"/>
      <c r="R365" s="933"/>
      <c r="S365" s="933"/>
      <c r="T365" s="933"/>
      <c r="U365" s="933"/>
      <c r="V365" s="933"/>
      <c r="W365" s="933"/>
      <c r="X365" s="933"/>
      <c r="Y365" s="933"/>
      <c r="Z365" s="933"/>
      <c r="AA365" s="933"/>
      <c r="AB365" s="933"/>
      <c r="AC365" s="934"/>
      <c r="AD365" s="432">
        <v>1728</v>
      </c>
      <c r="AE365" s="900"/>
      <c r="AF365" s="901"/>
      <c r="AG365" s="901"/>
      <c r="AH365" s="902"/>
      <c r="AI365" s="430" t="s">
        <v>528</v>
      </c>
    </row>
    <row r="366" spans="1:35">
      <c r="A366" s="897" t="s">
        <v>913</v>
      </c>
      <c r="B366" s="898"/>
      <c r="C366" s="898"/>
      <c r="D366" s="898"/>
      <c r="E366" s="898"/>
      <c r="F366" s="898"/>
      <c r="G366" s="898"/>
      <c r="H366" s="898"/>
      <c r="I366" s="898"/>
      <c r="J366" s="898"/>
      <c r="K366" s="898"/>
      <c r="L366" s="898"/>
      <c r="M366" s="898"/>
      <c r="N366" s="898"/>
      <c r="O366" s="898"/>
      <c r="P366" s="898"/>
      <c r="Q366" s="898"/>
      <c r="R366" s="898"/>
      <c r="S366" s="898"/>
      <c r="T366" s="898"/>
      <c r="U366" s="898"/>
      <c r="V366" s="898"/>
      <c r="W366" s="898"/>
      <c r="X366" s="898"/>
      <c r="Y366" s="898"/>
      <c r="Z366" s="898"/>
      <c r="AA366" s="898"/>
      <c r="AB366" s="898"/>
      <c r="AC366" s="899"/>
      <c r="AD366" s="432">
        <v>1154</v>
      </c>
      <c r="AE366" s="900"/>
      <c r="AF366" s="901"/>
      <c r="AG366" s="901"/>
      <c r="AH366" s="902"/>
      <c r="AI366" s="430" t="s">
        <v>524</v>
      </c>
    </row>
    <row r="367" spans="1:35">
      <c r="A367" s="897" t="s">
        <v>914</v>
      </c>
      <c r="B367" s="898"/>
      <c r="C367" s="898"/>
      <c r="D367" s="898"/>
      <c r="E367" s="898"/>
      <c r="F367" s="898"/>
      <c r="G367" s="898"/>
      <c r="H367" s="898"/>
      <c r="I367" s="898"/>
      <c r="J367" s="898"/>
      <c r="K367" s="898"/>
      <c r="L367" s="898"/>
      <c r="M367" s="898"/>
      <c r="N367" s="898"/>
      <c r="O367" s="898"/>
      <c r="P367" s="898"/>
      <c r="Q367" s="898"/>
      <c r="R367" s="898"/>
      <c r="S367" s="898"/>
      <c r="T367" s="898"/>
      <c r="U367" s="898"/>
      <c r="V367" s="898"/>
      <c r="W367" s="898"/>
      <c r="X367" s="898"/>
      <c r="Y367" s="898"/>
      <c r="Z367" s="898"/>
      <c r="AA367" s="898"/>
      <c r="AB367" s="898"/>
      <c r="AC367" s="899"/>
      <c r="AD367" s="432">
        <v>1157</v>
      </c>
      <c r="AE367" s="900"/>
      <c r="AF367" s="901"/>
      <c r="AG367" s="901"/>
      <c r="AH367" s="902"/>
      <c r="AI367" s="430" t="s">
        <v>524</v>
      </c>
    </row>
    <row r="368" spans="1:35">
      <c r="A368" s="932" t="s">
        <v>915</v>
      </c>
      <c r="B368" s="933"/>
      <c r="C368" s="933"/>
      <c r="D368" s="933"/>
      <c r="E368" s="933"/>
      <c r="F368" s="933"/>
      <c r="G368" s="933"/>
      <c r="H368" s="933"/>
      <c r="I368" s="933"/>
      <c r="J368" s="933"/>
      <c r="K368" s="933"/>
      <c r="L368" s="933"/>
      <c r="M368" s="933"/>
      <c r="N368" s="933"/>
      <c r="O368" s="933"/>
      <c r="P368" s="933"/>
      <c r="Q368" s="933"/>
      <c r="R368" s="933"/>
      <c r="S368" s="933"/>
      <c r="T368" s="933"/>
      <c r="U368" s="933"/>
      <c r="V368" s="933"/>
      <c r="W368" s="933"/>
      <c r="X368" s="933"/>
      <c r="Y368" s="933"/>
      <c r="Z368" s="933"/>
      <c r="AA368" s="933"/>
      <c r="AB368" s="933"/>
      <c r="AC368" s="934"/>
      <c r="AD368" s="432">
        <v>1690</v>
      </c>
      <c r="AE368" s="900"/>
      <c r="AF368" s="901"/>
      <c r="AG368" s="901"/>
      <c r="AH368" s="902"/>
      <c r="AI368" s="430" t="s">
        <v>528</v>
      </c>
    </row>
    <row r="369" spans="1:35">
      <c r="A369" s="894" t="s">
        <v>916</v>
      </c>
      <c r="B369" s="895"/>
      <c r="C369" s="895"/>
      <c r="D369" s="895"/>
      <c r="E369" s="895"/>
      <c r="F369" s="895"/>
      <c r="G369" s="895"/>
      <c r="H369" s="895"/>
      <c r="I369" s="895"/>
      <c r="J369" s="895"/>
      <c r="K369" s="895"/>
      <c r="L369" s="895"/>
      <c r="M369" s="895"/>
      <c r="N369" s="895"/>
      <c r="O369" s="895"/>
      <c r="P369" s="895"/>
      <c r="Q369" s="895"/>
      <c r="R369" s="895"/>
      <c r="S369" s="895"/>
      <c r="T369" s="895"/>
      <c r="U369" s="895"/>
      <c r="V369" s="895"/>
      <c r="W369" s="895"/>
      <c r="X369" s="895"/>
      <c r="Y369" s="895"/>
      <c r="Z369" s="895"/>
      <c r="AA369" s="895"/>
      <c r="AB369" s="895"/>
      <c r="AC369" s="895"/>
      <c r="AD369" s="895"/>
      <c r="AE369" s="895"/>
      <c r="AF369" s="895"/>
      <c r="AG369" s="895"/>
      <c r="AH369" s="895"/>
      <c r="AI369" s="896"/>
    </row>
    <row r="370" spans="1:35" ht="15.6" customHeight="1">
      <c r="A370" s="897" t="s">
        <v>917</v>
      </c>
      <c r="B370" s="898"/>
      <c r="C370" s="898"/>
      <c r="D370" s="898"/>
      <c r="E370" s="898"/>
      <c r="F370" s="898"/>
      <c r="G370" s="898"/>
      <c r="H370" s="898"/>
      <c r="I370" s="898"/>
      <c r="J370" s="898"/>
      <c r="K370" s="898"/>
      <c r="L370" s="898"/>
      <c r="M370" s="898"/>
      <c r="N370" s="898"/>
      <c r="O370" s="898"/>
      <c r="P370" s="898"/>
      <c r="Q370" s="898"/>
      <c r="R370" s="898"/>
      <c r="S370" s="898"/>
      <c r="T370" s="898"/>
      <c r="U370" s="898"/>
      <c r="V370" s="898"/>
      <c r="W370" s="898"/>
      <c r="X370" s="898"/>
      <c r="Y370" s="898"/>
      <c r="Z370" s="898"/>
      <c r="AA370" s="898"/>
      <c r="AB370" s="898"/>
      <c r="AC370" s="899"/>
      <c r="AD370" s="432">
        <v>1155</v>
      </c>
      <c r="AE370" s="900"/>
      <c r="AF370" s="901"/>
      <c r="AG370" s="901"/>
      <c r="AH370" s="902"/>
      <c r="AI370" s="430" t="s">
        <v>505</v>
      </c>
    </row>
    <row r="371" spans="1:35" ht="15.6" customHeight="1">
      <c r="A371" s="897" t="s">
        <v>918</v>
      </c>
      <c r="B371" s="898"/>
      <c r="C371" s="898"/>
      <c r="D371" s="898"/>
      <c r="E371" s="898"/>
      <c r="F371" s="898"/>
      <c r="G371" s="898"/>
      <c r="H371" s="898"/>
      <c r="I371" s="898"/>
      <c r="J371" s="898"/>
      <c r="K371" s="898"/>
      <c r="L371" s="898"/>
      <c r="M371" s="898"/>
      <c r="N371" s="898"/>
      <c r="O371" s="898"/>
      <c r="P371" s="898"/>
      <c r="Q371" s="898"/>
      <c r="R371" s="898"/>
      <c r="S371" s="898"/>
      <c r="T371" s="898"/>
      <c r="U371" s="898"/>
      <c r="V371" s="898"/>
      <c r="W371" s="898"/>
      <c r="X371" s="898"/>
      <c r="Y371" s="898"/>
      <c r="Z371" s="898"/>
      <c r="AA371" s="898"/>
      <c r="AB371" s="898"/>
      <c r="AC371" s="899"/>
      <c r="AD371" s="432">
        <v>1156</v>
      </c>
      <c r="AE371" s="900"/>
      <c r="AF371" s="901"/>
      <c r="AG371" s="901"/>
      <c r="AH371" s="902"/>
      <c r="AI371" s="430" t="s">
        <v>505</v>
      </c>
    </row>
    <row r="372" spans="1:35">
      <c r="A372" s="935" t="s">
        <v>919</v>
      </c>
      <c r="B372" s="936"/>
      <c r="C372" s="936"/>
      <c r="D372" s="936"/>
      <c r="E372" s="936"/>
      <c r="F372" s="936"/>
      <c r="G372" s="936"/>
      <c r="H372" s="936"/>
      <c r="I372" s="936"/>
      <c r="J372" s="936"/>
      <c r="K372" s="936"/>
      <c r="L372" s="936"/>
      <c r="M372" s="936"/>
      <c r="N372" s="936"/>
      <c r="O372" s="936"/>
      <c r="P372" s="936"/>
      <c r="Q372" s="936"/>
      <c r="R372" s="936"/>
      <c r="S372" s="936"/>
      <c r="T372" s="936"/>
      <c r="U372" s="936"/>
      <c r="V372" s="936"/>
      <c r="W372" s="936"/>
      <c r="X372" s="936"/>
      <c r="Y372" s="936"/>
      <c r="Z372" s="936"/>
      <c r="AA372" s="936"/>
      <c r="AB372" s="936"/>
      <c r="AC372" s="937"/>
      <c r="AD372" s="434">
        <v>1143</v>
      </c>
      <c r="AE372" s="938"/>
      <c r="AF372" s="939"/>
      <c r="AG372" s="939"/>
      <c r="AH372" s="940"/>
      <c r="AI372" s="441" t="s">
        <v>528</v>
      </c>
    </row>
    <row r="373" spans="1:35" ht="18" customHeight="1">
      <c r="A373" s="795" t="s">
        <v>920</v>
      </c>
      <c r="B373" s="796"/>
      <c r="C373" s="796"/>
      <c r="D373" s="796"/>
      <c r="E373" s="796"/>
      <c r="F373" s="796"/>
      <c r="G373" s="796"/>
      <c r="H373" s="796"/>
      <c r="I373" s="796"/>
      <c r="J373" s="796"/>
      <c r="K373" s="796"/>
      <c r="L373" s="796"/>
      <c r="M373" s="796"/>
      <c r="N373" s="796"/>
      <c r="O373" s="796"/>
      <c r="P373" s="796"/>
      <c r="Q373" s="796"/>
      <c r="R373" s="796"/>
      <c r="S373" s="796"/>
      <c r="T373" s="796"/>
      <c r="U373" s="796"/>
      <c r="V373" s="796"/>
      <c r="W373" s="796"/>
      <c r="X373" s="796"/>
      <c r="Y373" s="796"/>
      <c r="Z373" s="796"/>
      <c r="AA373" s="796"/>
      <c r="AB373" s="796"/>
      <c r="AC373" s="796"/>
      <c r="AD373" s="796"/>
      <c r="AE373" s="796"/>
      <c r="AF373" s="796"/>
      <c r="AG373" s="796"/>
      <c r="AH373" s="796"/>
      <c r="AI373" s="797"/>
    </row>
    <row r="374" spans="1:35" ht="20.100000000000001" customHeight="1">
      <c r="A374" s="882" t="s">
        <v>921</v>
      </c>
      <c r="B374" s="883"/>
      <c r="C374" s="883"/>
      <c r="D374" s="883"/>
      <c r="E374" s="883"/>
      <c r="F374" s="883"/>
      <c r="G374" s="883"/>
      <c r="H374" s="883"/>
      <c r="I374" s="883"/>
      <c r="J374" s="883"/>
      <c r="K374" s="883"/>
      <c r="L374" s="883"/>
      <c r="M374" s="883"/>
      <c r="N374" s="883"/>
      <c r="O374" s="883"/>
      <c r="P374" s="883"/>
      <c r="Q374" s="883"/>
      <c r="R374" s="883"/>
      <c r="S374" s="883"/>
      <c r="T374" s="883"/>
      <c r="U374" s="883"/>
      <c r="V374" s="883"/>
      <c r="W374" s="883"/>
      <c r="X374" s="883"/>
      <c r="Y374" s="883"/>
      <c r="Z374" s="883"/>
      <c r="AA374" s="883"/>
      <c r="AB374" s="883"/>
      <c r="AC374" s="883"/>
      <c r="AD374" s="883"/>
      <c r="AE374" s="883"/>
      <c r="AF374" s="883"/>
      <c r="AG374" s="883"/>
      <c r="AH374" s="883"/>
      <c r="AI374" s="884"/>
    </row>
    <row r="375" spans="1:35" ht="14.45" customHeight="1">
      <c r="A375" s="916" t="s">
        <v>922</v>
      </c>
      <c r="B375" s="917"/>
      <c r="C375" s="917"/>
      <c r="D375" s="917"/>
      <c r="E375" s="917"/>
      <c r="F375" s="917"/>
      <c r="G375" s="917"/>
      <c r="H375" s="917"/>
      <c r="I375" s="917"/>
      <c r="J375" s="917"/>
      <c r="K375" s="917"/>
      <c r="L375" s="917"/>
      <c r="M375" s="917"/>
      <c r="N375" s="917"/>
      <c r="O375" s="917"/>
      <c r="P375" s="917"/>
      <c r="Q375" s="917"/>
      <c r="R375" s="917"/>
      <c r="S375" s="917"/>
      <c r="T375" s="917"/>
      <c r="U375" s="917"/>
      <c r="V375" s="917"/>
      <c r="W375" s="917"/>
      <c r="X375" s="917"/>
      <c r="Y375" s="917"/>
      <c r="Z375" s="917"/>
      <c r="AA375" s="917"/>
      <c r="AB375" s="917"/>
      <c r="AC375" s="918"/>
      <c r="AD375" s="481">
        <v>1698</v>
      </c>
      <c r="AE375" s="1169"/>
      <c r="AF375" s="1170"/>
      <c r="AG375" s="1170"/>
      <c r="AH375" s="1171"/>
      <c r="AI375" s="466" t="s">
        <v>505</v>
      </c>
    </row>
    <row r="376" spans="1:35" ht="14.45" customHeight="1">
      <c r="A376" s="897" t="s">
        <v>923</v>
      </c>
      <c r="B376" s="898"/>
      <c r="C376" s="898"/>
      <c r="D376" s="898"/>
      <c r="E376" s="898"/>
      <c r="F376" s="898"/>
      <c r="G376" s="898"/>
      <c r="H376" s="898"/>
      <c r="I376" s="898"/>
      <c r="J376" s="898"/>
      <c r="K376" s="898"/>
      <c r="L376" s="898"/>
      <c r="M376" s="898"/>
      <c r="N376" s="898"/>
      <c r="O376" s="898"/>
      <c r="P376" s="898"/>
      <c r="Q376" s="898"/>
      <c r="R376" s="898"/>
      <c r="S376" s="898"/>
      <c r="T376" s="898"/>
      <c r="U376" s="898"/>
      <c r="V376" s="898"/>
      <c r="W376" s="898"/>
      <c r="X376" s="898"/>
      <c r="Y376" s="898"/>
      <c r="Z376" s="898"/>
      <c r="AA376" s="898"/>
      <c r="AB376" s="898"/>
      <c r="AC376" s="899"/>
      <c r="AD376" s="470">
        <v>1717</v>
      </c>
      <c r="AE376" s="900"/>
      <c r="AF376" s="901"/>
      <c r="AG376" s="901"/>
      <c r="AH376" s="902"/>
      <c r="AI376" s="430" t="s">
        <v>524</v>
      </c>
    </row>
    <row r="377" spans="1:35" ht="14.45" customHeight="1">
      <c r="A377" s="897" t="s">
        <v>924</v>
      </c>
      <c r="B377" s="898"/>
      <c r="C377" s="898"/>
      <c r="D377" s="898"/>
      <c r="E377" s="898"/>
      <c r="F377" s="898"/>
      <c r="G377" s="898"/>
      <c r="H377" s="898"/>
      <c r="I377" s="898"/>
      <c r="J377" s="898"/>
      <c r="K377" s="898"/>
      <c r="L377" s="898"/>
      <c r="M377" s="898"/>
      <c r="N377" s="898"/>
      <c r="O377" s="898"/>
      <c r="P377" s="898"/>
      <c r="Q377" s="898"/>
      <c r="R377" s="898"/>
      <c r="S377" s="898"/>
      <c r="T377" s="898"/>
      <c r="U377" s="898"/>
      <c r="V377" s="898"/>
      <c r="W377" s="898"/>
      <c r="X377" s="898"/>
      <c r="Y377" s="898"/>
      <c r="Z377" s="898"/>
      <c r="AA377" s="898"/>
      <c r="AB377" s="898"/>
      <c r="AC377" s="899"/>
      <c r="AD377" s="470">
        <v>1692</v>
      </c>
      <c r="AE377" s="900"/>
      <c r="AF377" s="901"/>
      <c r="AG377" s="901"/>
      <c r="AH377" s="902"/>
      <c r="AI377" s="430" t="s">
        <v>505</v>
      </c>
    </row>
    <row r="378" spans="1:35" ht="14.45" customHeight="1">
      <c r="A378" s="897" t="s">
        <v>925</v>
      </c>
      <c r="B378" s="898"/>
      <c r="C378" s="898"/>
      <c r="D378" s="898"/>
      <c r="E378" s="898"/>
      <c r="F378" s="898"/>
      <c r="G378" s="898"/>
      <c r="H378" s="898"/>
      <c r="I378" s="898"/>
      <c r="J378" s="898"/>
      <c r="K378" s="898"/>
      <c r="L378" s="898"/>
      <c r="M378" s="898"/>
      <c r="N378" s="898"/>
      <c r="O378" s="898"/>
      <c r="P378" s="898"/>
      <c r="Q378" s="898"/>
      <c r="R378" s="898"/>
      <c r="S378" s="898"/>
      <c r="T378" s="898"/>
      <c r="U378" s="898"/>
      <c r="V378" s="898"/>
      <c r="W378" s="898"/>
      <c r="X378" s="898"/>
      <c r="Y378" s="898"/>
      <c r="Z378" s="898"/>
      <c r="AA378" s="898"/>
      <c r="AB378" s="898"/>
      <c r="AC378" s="899"/>
      <c r="AD378" s="470">
        <v>1699</v>
      </c>
      <c r="AE378" s="900"/>
      <c r="AF378" s="901"/>
      <c r="AG378" s="901"/>
      <c r="AH378" s="902"/>
      <c r="AI378" s="430" t="s">
        <v>505</v>
      </c>
    </row>
    <row r="379" spans="1:35" ht="14.45" customHeight="1">
      <c r="A379" s="932" t="s">
        <v>926</v>
      </c>
      <c r="B379" s="933"/>
      <c r="C379" s="933"/>
      <c r="D379" s="933"/>
      <c r="E379" s="933"/>
      <c r="F379" s="933"/>
      <c r="G379" s="933"/>
      <c r="H379" s="933"/>
      <c r="I379" s="933"/>
      <c r="J379" s="933"/>
      <c r="K379" s="933"/>
      <c r="L379" s="933"/>
      <c r="M379" s="933"/>
      <c r="N379" s="933"/>
      <c r="O379" s="933"/>
      <c r="P379" s="933"/>
      <c r="Q379" s="933"/>
      <c r="R379" s="933"/>
      <c r="S379" s="933"/>
      <c r="T379" s="933"/>
      <c r="U379" s="933"/>
      <c r="V379" s="933"/>
      <c r="W379" s="933"/>
      <c r="X379" s="933"/>
      <c r="Y379" s="933"/>
      <c r="Z379" s="933"/>
      <c r="AA379" s="933"/>
      <c r="AB379" s="933"/>
      <c r="AC379" s="934"/>
      <c r="AD379" s="470">
        <v>1718</v>
      </c>
      <c r="AE379" s="900"/>
      <c r="AF379" s="901"/>
      <c r="AG379" s="901"/>
      <c r="AH379" s="902"/>
      <c r="AI379" s="430" t="s">
        <v>528</v>
      </c>
    </row>
    <row r="380" spans="1:35" ht="14.45" customHeight="1">
      <c r="A380" s="897" t="s">
        <v>927</v>
      </c>
      <c r="B380" s="898"/>
      <c r="C380" s="898"/>
      <c r="D380" s="898"/>
      <c r="E380" s="898"/>
      <c r="F380" s="898"/>
      <c r="G380" s="898"/>
      <c r="H380" s="898"/>
      <c r="I380" s="898"/>
      <c r="J380" s="898"/>
      <c r="K380" s="898"/>
      <c r="L380" s="898"/>
      <c r="M380" s="898"/>
      <c r="N380" s="898"/>
      <c r="O380" s="898"/>
      <c r="P380" s="898"/>
      <c r="Q380" s="898"/>
      <c r="R380" s="898"/>
      <c r="S380" s="898"/>
      <c r="T380" s="898"/>
      <c r="U380" s="898"/>
      <c r="V380" s="898"/>
      <c r="W380" s="898"/>
      <c r="X380" s="898"/>
      <c r="Y380" s="898"/>
      <c r="Z380" s="898"/>
      <c r="AA380" s="898"/>
      <c r="AB380" s="898"/>
      <c r="AC380" s="899"/>
      <c r="AD380" s="470">
        <v>1693</v>
      </c>
      <c r="AE380" s="900"/>
      <c r="AF380" s="901"/>
      <c r="AG380" s="901"/>
      <c r="AH380" s="902"/>
      <c r="AI380" s="430" t="s">
        <v>524</v>
      </c>
    </row>
    <row r="381" spans="1:35" ht="14.45" customHeight="1">
      <c r="A381" s="897" t="s">
        <v>928</v>
      </c>
      <c r="B381" s="898"/>
      <c r="C381" s="898"/>
      <c r="D381" s="898"/>
      <c r="E381" s="898"/>
      <c r="F381" s="898"/>
      <c r="G381" s="898"/>
      <c r="H381" s="898"/>
      <c r="I381" s="898"/>
      <c r="J381" s="898"/>
      <c r="K381" s="898"/>
      <c r="L381" s="898"/>
      <c r="M381" s="898"/>
      <c r="N381" s="898"/>
      <c r="O381" s="898"/>
      <c r="P381" s="898"/>
      <c r="Q381" s="898"/>
      <c r="R381" s="898"/>
      <c r="S381" s="898"/>
      <c r="T381" s="898"/>
      <c r="U381" s="898"/>
      <c r="V381" s="898"/>
      <c r="W381" s="898"/>
      <c r="X381" s="898"/>
      <c r="Y381" s="898"/>
      <c r="Z381" s="898"/>
      <c r="AA381" s="898"/>
      <c r="AB381" s="898"/>
      <c r="AC381" s="899"/>
      <c r="AD381" s="470">
        <v>844</v>
      </c>
      <c r="AE381" s="900"/>
      <c r="AF381" s="901"/>
      <c r="AG381" s="901"/>
      <c r="AH381" s="902"/>
      <c r="AI381" s="430" t="s">
        <v>524</v>
      </c>
    </row>
    <row r="382" spans="1:35" ht="14.45" customHeight="1">
      <c r="A382" s="897" t="s">
        <v>929</v>
      </c>
      <c r="B382" s="898"/>
      <c r="C382" s="898"/>
      <c r="D382" s="898"/>
      <c r="E382" s="898"/>
      <c r="F382" s="898"/>
      <c r="G382" s="898"/>
      <c r="H382" s="898"/>
      <c r="I382" s="898"/>
      <c r="J382" s="898"/>
      <c r="K382" s="898"/>
      <c r="L382" s="898"/>
      <c r="M382" s="898"/>
      <c r="N382" s="898"/>
      <c r="O382" s="898"/>
      <c r="P382" s="898"/>
      <c r="Q382" s="898"/>
      <c r="R382" s="898"/>
      <c r="S382" s="898"/>
      <c r="T382" s="898"/>
      <c r="U382" s="898"/>
      <c r="V382" s="898"/>
      <c r="W382" s="898"/>
      <c r="X382" s="898"/>
      <c r="Y382" s="898"/>
      <c r="Z382" s="898"/>
      <c r="AA382" s="898"/>
      <c r="AB382" s="898"/>
      <c r="AC382" s="899"/>
      <c r="AD382" s="470">
        <v>982</v>
      </c>
      <c r="AE382" s="900"/>
      <c r="AF382" s="901"/>
      <c r="AG382" s="901"/>
      <c r="AH382" s="902"/>
      <c r="AI382" s="430" t="s">
        <v>524</v>
      </c>
    </row>
    <row r="383" spans="1:35" ht="14.45" customHeight="1">
      <c r="A383" s="897" t="s">
        <v>930</v>
      </c>
      <c r="B383" s="898"/>
      <c r="C383" s="898"/>
      <c r="D383" s="898"/>
      <c r="E383" s="898"/>
      <c r="F383" s="898"/>
      <c r="G383" s="898"/>
      <c r="H383" s="898"/>
      <c r="I383" s="898"/>
      <c r="J383" s="898"/>
      <c r="K383" s="898"/>
      <c r="L383" s="898"/>
      <c r="M383" s="898"/>
      <c r="N383" s="898"/>
      <c r="O383" s="898"/>
      <c r="P383" s="898"/>
      <c r="Q383" s="898"/>
      <c r="R383" s="898"/>
      <c r="S383" s="898"/>
      <c r="T383" s="898"/>
      <c r="U383" s="898"/>
      <c r="V383" s="898"/>
      <c r="W383" s="898"/>
      <c r="X383" s="898"/>
      <c r="Y383" s="898"/>
      <c r="Z383" s="898"/>
      <c r="AA383" s="898"/>
      <c r="AB383" s="898"/>
      <c r="AC383" s="899"/>
      <c r="AD383" s="470">
        <v>1198</v>
      </c>
      <c r="AE383" s="900"/>
      <c r="AF383" s="901"/>
      <c r="AG383" s="901"/>
      <c r="AH383" s="902"/>
      <c r="AI383" s="430" t="s">
        <v>524</v>
      </c>
    </row>
    <row r="384" spans="1:35">
      <c r="A384" s="935" t="s">
        <v>931</v>
      </c>
      <c r="B384" s="936"/>
      <c r="C384" s="936"/>
      <c r="D384" s="936"/>
      <c r="E384" s="936"/>
      <c r="F384" s="936"/>
      <c r="G384" s="936"/>
      <c r="H384" s="936"/>
      <c r="I384" s="936"/>
      <c r="J384" s="936"/>
      <c r="K384" s="936"/>
      <c r="L384" s="936"/>
      <c r="M384" s="936"/>
      <c r="N384" s="936"/>
      <c r="O384" s="936"/>
      <c r="P384" s="936"/>
      <c r="Q384" s="936"/>
      <c r="R384" s="936"/>
      <c r="S384" s="936"/>
      <c r="T384" s="936"/>
      <c r="U384" s="936"/>
      <c r="V384" s="936"/>
      <c r="W384" s="936"/>
      <c r="X384" s="936"/>
      <c r="Y384" s="936"/>
      <c r="Z384" s="936"/>
      <c r="AA384" s="936"/>
      <c r="AB384" s="936"/>
      <c r="AC384" s="937"/>
      <c r="AD384" s="473">
        <v>1199</v>
      </c>
      <c r="AE384" s="938"/>
      <c r="AF384" s="939"/>
      <c r="AG384" s="939"/>
      <c r="AH384" s="940"/>
      <c r="AI384" s="441" t="s">
        <v>528</v>
      </c>
    </row>
    <row r="385" spans="1:35" ht="15.95" customHeight="1">
      <c r="A385" s="795" t="s">
        <v>921</v>
      </c>
      <c r="B385" s="796"/>
      <c r="C385" s="796"/>
      <c r="D385" s="796"/>
      <c r="E385" s="796"/>
      <c r="F385" s="796"/>
      <c r="G385" s="796"/>
      <c r="H385" s="796"/>
      <c r="I385" s="796"/>
      <c r="J385" s="796"/>
      <c r="K385" s="796"/>
      <c r="L385" s="796"/>
      <c r="M385" s="796"/>
      <c r="N385" s="796"/>
      <c r="O385" s="796"/>
      <c r="P385" s="796"/>
      <c r="Q385" s="796"/>
      <c r="R385" s="796"/>
      <c r="S385" s="796"/>
      <c r="T385" s="796"/>
      <c r="U385" s="796"/>
      <c r="V385" s="796"/>
      <c r="W385" s="796"/>
      <c r="X385" s="796"/>
      <c r="Y385" s="796"/>
      <c r="Z385" s="796"/>
      <c r="AA385" s="796"/>
      <c r="AB385" s="796"/>
      <c r="AC385" s="796"/>
      <c r="AD385" s="796"/>
      <c r="AE385" s="796"/>
      <c r="AF385" s="796"/>
      <c r="AG385" s="796"/>
      <c r="AH385" s="796"/>
      <c r="AI385" s="797"/>
    </row>
    <row r="386" spans="1:35" ht="15.95" customHeight="1">
      <c r="A386" s="882" t="s">
        <v>932</v>
      </c>
      <c r="B386" s="883"/>
      <c r="C386" s="883"/>
      <c r="D386" s="883"/>
      <c r="E386" s="883"/>
      <c r="F386" s="883"/>
      <c r="G386" s="883"/>
      <c r="H386" s="883"/>
      <c r="I386" s="883"/>
      <c r="J386" s="883"/>
      <c r="K386" s="883"/>
      <c r="L386" s="883"/>
      <c r="M386" s="883"/>
      <c r="N386" s="883"/>
      <c r="O386" s="883"/>
      <c r="P386" s="883"/>
      <c r="Q386" s="883"/>
      <c r="R386" s="883"/>
      <c r="S386" s="883"/>
      <c r="T386" s="883"/>
      <c r="U386" s="883"/>
      <c r="V386" s="883"/>
      <c r="W386" s="883"/>
      <c r="X386" s="883"/>
      <c r="Y386" s="883"/>
      <c r="Z386" s="883"/>
      <c r="AA386" s="883"/>
      <c r="AB386" s="883"/>
      <c r="AC386" s="883"/>
      <c r="AD386" s="883"/>
      <c r="AE386" s="883"/>
      <c r="AF386" s="883"/>
      <c r="AG386" s="883"/>
      <c r="AH386" s="883"/>
      <c r="AI386" s="884"/>
    </row>
    <row r="387" spans="1:35" ht="15.6" customHeight="1">
      <c r="A387" s="1163" t="s">
        <v>933</v>
      </c>
      <c r="B387" s="1164"/>
      <c r="C387" s="1164"/>
      <c r="D387" s="1164"/>
      <c r="E387" s="1164"/>
      <c r="F387" s="1164"/>
      <c r="G387" s="1164"/>
      <c r="H387" s="1164"/>
      <c r="I387" s="1164"/>
      <c r="J387" s="1164"/>
      <c r="K387" s="1164"/>
      <c r="L387" s="1164"/>
      <c r="M387" s="1164"/>
      <c r="N387" s="1164"/>
      <c r="O387" s="1164"/>
      <c r="P387" s="1164"/>
      <c r="Q387" s="1164"/>
      <c r="R387" s="1164"/>
      <c r="S387" s="1164"/>
      <c r="T387" s="1164"/>
      <c r="U387" s="1164"/>
      <c r="V387" s="1164"/>
      <c r="W387" s="1164"/>
      <c r="X387" s="1164"/>
      <c r="Y387" s="1164"/>
      <c r="Z387" s="1164"/>
      <c r="AA387" s="1164"/>
      <c r="AB387" s="1164"/>
      <c r="AC387" s="1165"/>
      <c r="AD387" s="482">
        <v>1145</v>
      </c>
      <c r="AE387" s="1166"/>
      <c r="AF387" s="1167"/>
      <c r="AG387" s="1167"/>
      <c r="AH387" s="1168"/>
      <c r="AI387" s="483" t="s">
        <v>505</v>
      </c>
    </row>
    <row r="388" spans="1:35" ht="15.6" customHeight="1">
      <c r="A388" s="1151" t="s">
        <v>934</v>
      </c>
      <c r="B388" s="1152"/>
      <c r="C388" s="1152"/>
      <c r="D388" s="1152"/>
      <c r="E388" s="1152"/>
      <c r="F388" s="1152"/>
      <c r="G388" s="1152"/>
      <c r="H388" s="1152"/>
      <c r="I388" s="1152"/>
      <c r="J388" s="1152"/>
      <c r="K388" s="1152"/>
      <c r="L388" s="1152"/>
      <c r="M388" s="1152"/>
      <c r="N388" s="1152"/>
      <c r="O388" s="1152"/>
      <c r="P388" s="1152"/>
      <c r="Q388" s="1152"/>
      <c r="R388" s="1152"/>
      <c r="S388" s="1152"/>
      <c r="T388" s="1152"/>
      <c r="U388" s="1152"/>
      <c r="V388" s="1152"/>
      <c r="W388" s="1152"/>
      <c r="X388" s="1152"/>
      <c r="Y388" s="1152"/>
      <c r="Z388" s="1152"/>
      <c r="AA388" s="1152"/>
      <c r="AB388" s="1152"/>
      <c r="AC388" s="1153"/>
      <c r="AD388" s="484">
        <v>1146</v>
      </c>
      <c r="AE388" s="1154"/>
      <c r="AF388" s="1155"/>
      <c r="AG388" s="1155"/>
      <c r="AH388" s="1156"/>
      <c r="AI388" s="485" t="s">
        <v>524</v>
      </c>
    </row>
    <row r="389" spans="1:35" ht="15.6" customHeight="1">
      <c r="A389" s="1151" t="s">
        <v>935</v>
      </c>
      <c r="B389" s="1152"/>
      <c r="C389" s="1152"/>
      <c r="D389" s="1152"/>
      <c r="E389" s="1152"/>
      <c r="F389" s="1152"/>
      <c r="G389" s="1152"/>
      <c r="H389" s="1152"/>
      <c r="I389" s="1152"/>
      <c r="J389" s="1152"/>
      <c r="K389" s="1152"/>
      <c r="L389" s="1152"/>
      <c r="M389" s="1152"/>
      <c r="N389" s="1152"/>
      <c r="O389" s="1152"/>
      <c r="P389" s="1152"/>
      <c r="Q389" s="1152"/>
      <c r="R389" s="1152"/>
      <c r="S389" s="1152"/>
      <c r="T389" s="1152"/>
      <c r="U389" s="1152"/>
      <c r="V389" s="1152"/>
      <c r="W389" s="1152"/>
      <c r="X389" s="1152"/>
      <c r="Y389" s="1152"/>
      <c r="Z389" s="1152"/>
      <c r="AA389" s="1152"/>
      <c r="AB389" s="1152"/>
      <c r="AC389" s="1153"/>
      <c r="AD389" s="484">
        <v>1177</v>
      </c>
      <c r="AE389" s="1154"/>
      <c r="AF389" s="1155"/>
      <c r="AG389" s="1155"/>
      <c r="AH389" s="1156"/>
      <c r="AI389" s="485" t="s">
        <v>505</v>
      </c>
    </row>
    <row r="390" spans="1:35" ht="15.6" customHeight="1">
      <c r="A390" s="1151" t="s">
        <v>936</v>
      </c>
      <c r="B390" s="1152"/>
      <c r="C390" s="1152"/>
      <c r="D390" s="1152"/>
      <c r="E390" s="1152"/>
      <c r="F390" s="1152"/>
      <c r="G390" s="1152"/>
      <c r="H390" s="1152"/>
      <c r="I390" s="1152"/>
      <c r="J390" s="1152"/>
      <c r="K390" s="1152"/>
      <c r="L390" s="1152"/>
      <c r="M390" s="1152"/>
      <c r="N390" s="1152"/>
      <c r="O390" s="1152"/>
      <c r="P390" s="1152"/>
      <c r="Q390" s="1152"/>
      <c r="R390" s="1152"/>
      <c r="S390" s="1152"/>
      <c r="T390" s="1152"/>
      <c r="U390" s="1152"/>
      <c r="V390" s="1152"/>
      <c r="W390" s="1152"/>
      <c r="X390" s="1152"/>
      <c r="Y390" s="1152"/>
      <c r="Z390" s="1152"/>
      <c r="AA390" s="1152"/>
      <c r="AB390" s="1152"/>
      <c r="AC390" s="1153"/>
      <c r="AD390" s="484">
        <v>893</v>
      </c>
      <c r="AE390" s="1154"/>
      <c r="AF390" s="1155"/>
      <c r="AG390" s="1155"/>
      <c r="AH390" s="1156"/>
      <c r="AI390" s="485" t="s">
        <v>505</v>
      </c>
    </row>
    <row r="391" spans="1:35" ht="15.6" customHeight="1">
      <c r="A391" s="1151" t="s">
        <v>937</v>
      </c>
      <c r="B391" s="1152"/>
      <c r="C391" s="1152"/>
      <c r="D391" s="1152"/>
      <c r="E391" s="1152"/>
      <c r="F391" s="1152"/>
      <c r="G391" s="1152"/>
      <c r="H391" s="1152"/>
      <c r="I391" s="1152"/>
      <c r="J391" s="1152"/>
      <c r="K391" s="1152"/>
      <c r="L391" s="1152"/>
      <c r="M391" s="1152"/>
      <c r="N391" s="1152"/>
      <c r="O391" s="1152"/>
      <c r="P391" s="1152"/>
      <c r="Q391" s="1152"/>
      <c r="R391" s="1152"/>
      <c r="S391" s="1152"/>
      <c r="T391" s="1152"/>
      <c r="U391" s="1152"/>
      <c r="V391" s="1152"/>
      <c r="W391" s="1152"/>
      <c r="X391" s="1152"/>
      <c r="Y391" s="1152"/>
      <c r="Z391" s="1152"/>
      <c r="AA391" s="1152"/>
      <c r="AB391" s="1152"/>
      <c r="AC391" s="1153"/>
      <c r="AD391" s="484">
        <v>894</v>
      </c>
      <c r="AE391" s="1154"/>
      <c r="AF391" s="1155"/>
      <c r="AG391" s="1155"/>
      <c r="AH391" s="1156"/>
      <c r="AI391" s="485" t="s">
        <v>524</v>
      </c>
    </row>
    <row r="392" spans="1:35" ht="15.6" customHeight="1">
      <c r="A392" s="1151" t="s">
        <v>938</v>
      </c>
      <c r="B392" s="1152"/>
      <c r="C392" s="1152"/>
      <c r="D392" s="1152"/>
      <c r="E392" s="1152"/>
      <c r="F392" s="1152"/>
      <c r="G392" s="1152"/>
      <c r="H392" s="1152"/>
      <c r="I392" s="1152"/>
      <c r="J392" s="1152"/>
      <c r="K392" s="1152"/>
      <c r="L392" s="1152"/>
      <c r="M392" s="1152"/>
      <c r="N392" s="1152"/>
      <c r="O392" s="1152"/>
      <c r="P392" s="1152"/>
      <c r="Q392" s="1152"/>
      <c r="R392" s="1152"/>
      <c r="S392" s="1152"/>
      <c r="T392" s="1152"/>
      <c r="U392" s="1152"/>
      <c r="V392" s="1152"/>
      <c r="W392" s="1152"/>
      <c r="X392" s="1152"/>
      <c r="Y392" s="1152"/>
      <c r="Z392" s="1152"/>
      <c r="AA392" s="1152"/>
      <c r="AB392" s="1152"/>
      <c r="AC392" s="1153"/>
      <c r="AD392" s="484">
        <v>1694</v>
      </c>
      <c r="AE392" s="1154"/>
      <c r="AF392" s="1155"/>
      <c r="AG392" s="1155"/>
      <c r="AH392" s="1156"/>
      <c r="AI392" s="485" t="s">
        <v>505</v>
      </c>
    </row>
    <row r="393" spans="1:35" ht="15.6" customHeight="1">
      <c r="A393" s="1151" t="s">
        <v>939</v>
      </c>
      <c r="B393" s="1152"/>
      <c r="C393" s="1152"/>
      <c r="D393" s="1152"/>
      <c r="E393" s="1152"/>
      <c r="F393" s="1152"/>
      <c r="G393" s="1152"/>
      <c r="H393" s="1152"/>
      <c r="I393" s="1152"/>
      <c r="J393" s="1152"/>
      <c r="K393" s="1152"/>
      <c r="L393" s="1152"/>
      <c r="M393" s="1152"/>
      <c r="N393" s="1152"/>
      <c r="O393" s="1152"/>
      <c r="P393" s="1152"/>
      <c r="Q393" s="1152"/>
      <c r="R393" s="1152"/>
      <c r="S393" s="1152"/>
      <c r="T393" s="1152"/>
      <c r="U393" s="1152"/>
      <c r="V393" s="1152"/>
      <c r="W393" s="1152"/>
      <c r="X393" s="1152"/>
      <c r="Y393" s="1152"/>
      <c r="Z393" s="1152"/>
      <c r="AA393" s="1152"/>
      <c r="AB393" s="1152"/>
      <c r="AC393" s="1153"/>
      <c r="AD393" s="484">
        <v>1695</v>
      </c>
      <c r="AE393" s="1154"/>
      <c r="AF393" s="1155"/>
      <c r="AG393" s="1155"/>
      <c r="AH393" s="1156"/>
      <c r="AI393" s="485" t="s">
        <v>524</v>
      </c>
    </row>
    <row r="394" spans="1:35" ht="15.6" customHeight="1">
      <c r="A394" s="1151" t="s">
        <v>911</v>
      </c>
      <c r="B394" s="1152"/>
      <c r="C394" s="1152"/>
      <c r="D394" s="1152"/>
      <c r="E394" s="1152"/>
      <c r="F394" s="1152"/>
      <c r="G394" s="1152"/>
      <c r="H394" s="1152"/>
      <c r="I394" s="1152"/>
      <c r="J394" s="1152"/>
      <c r="K394" s="1152"/>
      <c r="L394" s="1152"/>
      <c r="M394" s="1152"/>
      <c r="N394" s="1152"/>
      <c r="O394" s="1152"/>
      <c r="P394" s="1152"/>
      <c r="Q394" s="1152"/>
      <c r="R394" s="1152"/>
      <c r="S394" s="1152"/>
      <c r="T394" s="1152"/>
      <c r="U394" s="1152"/>
      <c r="V394" s="1152"/>
      <c r="W394" s="1152"/>
      <c r="X394" s="1152"/>
      <c r="Y394" s="1152"/>
      <c r="Z394" s="1152"/>
      <c r="AA394" s="1152"/>
      <c r="AB394" s="1152"/>
      <c r="AC394" s="1153"/>
      <c r="AD394" s="484">
        <v>1696</v>
      </c>
      <c r="AE394" s="1154"/>
      <c r="AF394" s="1155"/>
      <c r="AG394" s="1155"/>
      <c r="AH394" s="1156"/>
      <c r="AI394" s="485" t="s">
        <v>505</v>
      </c>
    </row>
    <row r="395" spans="1:35" ht="15.6" customHeight="1">
      <c r="A395" s="1151" t="s">
        <v>940</v>
      </c>
      <c r="B395" s="1152"/>
      <c r="C395" s="1152"/>
      <c r="D395" s="1152"/>
      <c r="E395" s="1152"/>
      <c r="F395" s="1152"/>
      <c r="G395" s="1152"/>
      <c r="H395" s="1152"/>
      <c r="I395" s="1152"/>
      <c r="J395" s="1152"/>
      <c r="K395" s="1152"/>
      <c r="L395" s="1152"/>
      <c r="M395" s="1152"/>
      <c r="N395" s="1152"/>
      <c r="O395" s="1152"/>
      <c r="P395" s="1152"/>
      <c r="Q395" s="1152"/>
      <c r="R395" s="1152"/>
      <c r="S395" s="1152"/>
      <c r="T395" s="1152"/>
      <c r="U395" s="1152"/>
      <c r="V395" s="1152"/>
      <c r="W395" s="1152"/>
      <c r="X395" s="1152"/>
      <c r="Y395" s="1152"/>
      <c r="Z395" s="1152"/>
      <c r="AA395" s="1152"/>
      <c r="AB395" s="1152"/>
      <c r="AC395" s="1153"/>
      <c r="AD395" s="484">
        <v>1178</v>
      </c>
      <c r="AE395" s="1154"/>
      <c r="AF395" s="1155"/>
      <c r="AG395" s="1155"/>
      <c r="AH395" s="1156"/>
      <c r="AI395" s="485" t="s">
        <v>505</v>
      </c>
    </row>
    <row r="396" spans="1:35" ht="15.6" customHeight="1">
      <c r="A396" s="1151" t="s">
        <v>941</v>
      </c>
      <c r="B396" s="1152"/>
      <c r="C396" s="1152"/>
      <c r="D396" s="1152"/>
      <c r="E396" s="1152"/>
      <c r="F396" s="1152"/>
      <c r="G396" s="1152"/>
      <c r="H396" s="1152"/>
      <c r="I396" s="1152"/>
      <c r="J396" s="1152"/>
      <c r="K396" s="1152"/>
      <c r="L396" s="1152"/>
      <c r="M396" s="1152"/>
      <c r="N396" s="1152"/>
      <c r="O396" s="1152"/>
      <c r="P396" s="1152"/>
      <c r="Q396" s="1152"/>
      <c r="R396" s="1152"/>
      <c r="S396" s="1152"/>
      <c r="T396" s="1152"/>
      <c r="U396" s="1152"/>
      <c r="V396" s="1152"/>
      <c r="W396" s="1152"/>
      <c r="X396" s="1152"/>
      <c r="Y396" s="1152"/>
      <c r="Z396" s="1152"/>
      <c r="AA396" s="1152"/>
      <c r="AB396" s="1152"/>
      <c r="AC396" s="1153"/>
      <c r="AD396" s="484">
        <v>1179</v>
      </c>
      <c r="AE396" s="1154"/>
      <c r="AF396" s="1155"/>
      <c r="AG396" s="1155"/>
      <c r="AH396" s="1156"/>
      <c r="AI396" s="485" t="s">
        <v>524</v>
      </c>
    </row>
    <row r="397" spans="1:35" ht="15.6" customHeight="1">
      <c r="A397" s="1151" t="s">
        <v>942</v>
      </c>
      <c r="B397" s="1152"/>
      <c r="C397" s="1152"/>
      <c r="D397" s="1152"/>
      <c r="E397" s="1152"/>
      <c r="F397" s="1152"/>
      <c r="G397" s="1152"/>
      <c r="H397" s="1152"/>
      <c r="I397" s="1152"/>
      <c r="J397" s="1152"/>
      <c r="K397" s="1152"/>
      <c r="L397" s="1152"/>
      <c r="M397" s="1152"/>
      <c r="N397" s="1152"/>
      <c r="O397" s="1152"/>
      <c r="P397" s="1152"/>
      <c r="Q397" s="1152"/>
      <c r="R397" s="1152"/>
      <c r="S397" s="1152"/>
      <c r="T397" s="1152"/>
      <c r="U397" s="1152"/>
      <c r="V397" s="1152"/>
      <c r="W397" s="1152"/>
      <c r="X397" s="1152"/>
      <c r="Y397" s="1152"/>
      <c r="Z397" s="1152"/>
      <c r="AA397" s="1152"/>
      <c r="AB397" s="1152"/>
      <c r="AC397" s="1153"/>
      <c r="AD397" s="484">
        <v>1180</v>
      </c>
      <c r="AE397" s="1154"/>
      <c r="AF397" s="1155"/>
      <c r="AG397" s="1155"/>
      <c r="AH397" s="1156"/>
      <c r="AI397" s="485" t="s">
        <v>505</v>
      </c>
    </row>
    <row r="398" spans="1:35" ht="15.6" customHeight="1">
      <c r="A398" s="1151" t="s">
        <v>943</v>
      </c>
      <c r="B398" s="1152"/>
      <c r="C398" s="1152"/>
      <c r="D398" s="1152"/>
      <c r="E398" s="1152"/>
      <c r="F398" s="1152"/>
      <c r="G398" s="1152"/>
      <c r="H398" s="1152"/>
      <c r="I398" s="1152"/>
      <c r="J398" s="1152"/>
      <c r="K398" s="1152"/>
      <c r="L398" s="1152"/>
      <c r="M398" s="1152"/>
      <c r="N398" s="1152"/>
      <c r="O398" s="1152"/>
      <c r="P398" s="1152"/>
      <c r="Q398" s="1152"/>
      <c r="R398" s="1152"/>
      <c r="S398" s="1152"/>
      <c r="T398" s="1152"/>
      <c r="U398" s="1152"/>
      <c r="V398" s="1152"/>
      <c r="W398" s="1152"/>
      <c r="X398" s="1152"/>
      <c r="Y398" s="1152"/>
      <c r="Z398" s="1152"/>
      <c r="AA398" s="1152"/>
      <c r="AB398" s="1152"/>
      <c r="AC398" s="1153"/>
      <c r="AD398" s="484">
        <v>1181</v>
      </c>
      <c r="AE398" s="1154"/>
      <c r="AF398" s="1155"/>
      <c r="AG398" s="1155"/>
      <c r="AH398" s="1156"/>
      <c r="AI398" s="485" t="s">
        <v>524</v>
      </c>
    </row>
    <row r="399" spans="1:35" ht="15.6" customHeight="1">
      <c r="A399" s="1151" t="s">
        <v>925</v>
      </c>
      <c r="B399" s="1152"/>
      <c r="C399" s="1152"/>
      <c r="D399" s="1152"/>
      <c r="E399" s="1152"/>
      <c r="F399" s="1152"/>
      <c r="G399" s="1152"/>
      <c r="H399" s="1152"/>
      <c r="I399" s="1152"/>
      <c r="J399" s="1152"/>
      <c r="K399" s="1152"/>
      <c r="L399" s="1152"/>
      <c r="M399" s="1152"/>
      <c r="N399" s="1152"/>
      <c r="O399" s="1152"/>
      <c r="P399" s="1152"/>
      <c r="Q399" s="1152"/>
      <c r="R399" s="1152"/>
      <c r="S399" s="1152"/>
      <c r="T399" s="1152"/>
      <c r="U399" s="1152"/>
      <c r="V399" s="1152"/>
      <c r="W399" s="1152"/>
      <c r="X399" s="1152"/>
      <c r="Y399" s="1152"/>
      <c r="Z399" s="1152"/>
      <c r="AA399" s="1152"/>
      <c r="AB399" s="1152"/>
      <c r="AC399" s="1153"/>
      <c r="AD399" s="484">
        <v>1182</v>
      </c>
      <c r="AE399" s="1154"/>
      <c r="AF399" s="1155"/>
      <c r="AG399" s="1155"/>
      <c r="AH399" s="1156"/>
      <c r="AI399" s="485" t="s">
        <v>524</v>
      </c>
    </row>
    <row r="400" spans="1:35" ht="15.6" customHeight="1">
      <c r="A400" s="1151" t="s">
        <v>887</v>
      </c>
      <c r="B400" s="1152"/>
      <c r="C400" s="1152"/>
      <c r="D400" s="1152"/>
      <c r="E400" s="1152"/>
      <c r="F400" s="1152"/>
      <c r="G400" s="1152"/>
      <c r="H400" s="1152"/>
      <c r="I400" s="1152"/>
      <c r="J400" s="1152"/>
      <c r="K400" s="1152"/>
      <c r="L400" s="1152"/>
      <c r="M400" s="1152"/>
      <c r="N400" s="1152"/>
      <c r="O400" s="1152"/>
      <c r="P400" s="1152"/>
      <c r="Q400" s="1152"/>
      <c r="R400" s="1152"/>
      <c r="S400" s="1152"/>
      <c r="T400" s="1152"/>
      <c r="U400" s="1152"/>
      <c r="V400" s="1152"/>
      <c r="W400" s="1152"/>
      <c r="X400" s="1152"/>
      <c r="Y400" s="1152"/>
      <c r="Z400" s="1152"/>
      <c r="AA400" s="1152"/>
      <c r="AB400" s="1152"/>
      <c r="AC400" s="1153"/>
      <c r="AD400" s="484">
        <v>1697</v>
      </c>
      <c r="AE400" s="1154"/>
      <c r="AF400" s="1155"/>
      <c r="AG400" s="1155"/>
      <c r="AH400" s="1156"/>
      <c r="AI400" s="485" t="s">
        <v>524</v>
      </c>
    </row>
    <row r="401" spans="1:35" ht="15.6" customHeight="1">
      <c r="A401" s="1151" t="s">
        <v>944</v>
      </c>
      <c r="B401" s="1152"/>
      <c r="C401" s="1152"/>
      <c r="D401" s="1152"/>
      <c r="E401" s="1152"/>
      <c r="F401" s="1152"/>
      <c r="G401" s="1152"/>
      <c r="H401" s="1152"/>
      <c r="I401" s="1152"/>
      <c r="J401" s="1152"/>
      <c r="K401" s="1152"/>
      <c r="L401" s="1152"/>
      <c r="M401" s="1152"/>
      <c r="N401" s="1152"/>
      <c r="O401" s="1152"/>
      <c r="P401" s="1152"/>
      <c r="Q401" s="1152"/>
      <c r="R401" s="1152"/>
      <c r="S401" s="1152"/>
      <c r="T401" s="1152"/>
      <c r="U401" s="1152"/>
      <c r="V401" s="1152"/>
      <c r="W401" s="1152"/>
      <c r="X401" s="1152"/>
      <c r="Y401" s="1152"/>
      <c r="Z401" s="1152"/>
      <c r="AA401" s="1152"/>
      <c r="AB401" s="1152"/>
      <c r="AC401" s="1153"/>
      <c r="AD401" s="484">
        <v>1186</v>
      </c>
      <c r="AE401" s="1154"/>
      <c r="AF401" s="1155"/>
      <c r="AG401" s="1155"/>
      <c r="AH401" s="1156"/>
      <c r="AI401" s="485" t="s">
        <v>505</v>
      </c>
    </row>
    <row r="402" spans="1:35" ht="15.6" customHeight="1">
      <c r="A402" s="1151" t="s">
        <v>945</v>
      </c>
      <c r="B402" s="1152"/>
      <c r="C402" s="1152"/>
      <c r="D402" s="1152"/>
      <c r="E402" s="1152"/>
      <c r="F402" s="1152"/>
      <c r="G402" s="1152"/>
      <c r="H402" s="1152"/>
      <c r="I402" s="1152"/>
      <c r="J402" s="1152"/>
      <c r="K402" s="1152"/>
      <c r="L402" s="1152"/>
      <c r="M402" s="1152"/>
      <c r="N402" s="1152"/>
      <c r="O402" s="1152"/>
      <c r="P402" s="1152"/>
      <c r="Q402" s="1152"/>
      <c r="R402" s="1152"/>
      <c r="S402" s="1152"/>
      <c r="T402" s="1152"/>
      <c r="U402" s="1152"/>
      <c r="V402" s="1152"/>
      <c r="W402" s="1152"/>
      <c r="X402" s="1152"/>
      <c r="Y402" s="1152"/>
      <c r="Z402" s="1152"/>
      <c r="AA402" s="1152"/>
      <c r="AB402" s="1152"/>
      <c r="AC402" s="1153"/>
      <c r="AD402" s="484">
        <v>1187</v>
      </c>
      <c r="AE402" s="1154"/>
      <c r="AF402" s="1155"/>
      <c r="AG402" s="1155"/>
      <c r="AH402" s="1156"/>
      <c r="AI402" s="485" t="s">
        <v>524</v>
      </c>
    </row>
    <row r="403" spans="1:35" ht="15.6" customHeight="1">
      <c r="A403" s="1151" t="s">
        <v>892</v>
      </c>
      <c r="B403" s="1152"/>
      <c r="C403" s="1152"/>
      <c r="D403" s="1152"/>
      <c r="E403" s="1152"/>
      <c r="F403" s="1152"/>
      <c r="G403" s="1152"/>
      <c r="H403" s="1152"/>
      <c r="I403" s="1152"/>
      <c r="J403" s="1152"/>
      <c r="K403" s="1152"/>
      <c r="L403" s="1152"/>
      <c r="M403" s="1152"/>
      <c r="N403" s="1152"/>
      <c r="O403" s="1152"/>
      <c r="P403" s="1152"/>
      <c r="Q403" s="1152"/>
      <c r="R403" s="1152"/>
      <c r="S403" s="1152"/>
      <c r="T403" s="1152"/>
      <c r="U403" s="1152"/>
      <c r="V403" s="1152"/>
      <c r="W403" s="1152"/>
      <c r="X403" s="1152"/>
      <c r="Y403" s="1152"/>
      <c r="Z403" s="1152"/>
      <c r="AA403" s="1152"/>
      <c r="AB403" s="1152"/>
      <c r="AC403" s="1153"/>
      <c r="AD403" s="484">
        <v>1700</v>
      </c>
      <c r="AE403" s="1154"/>
      <c r="AF403" s="1155"/>
      <c r="AG403" s="1155"/>
      <c r="AH403" s="1156"/>
      <c r="AI403" s="485" t="s">
        <v>524</v>
      </c>
    </row>
    <row r="404" spans="1:35" ht="15.6" customHeight="1">
      <c r="A404" s="1151" t="s">
        <v>946</v>
      </c>
      <c r="B404" s="1152"/>
      <c r="C404" s="1152"/>
      <c r="D404" s="1152"/>
      <c r="E404" s="1152"/>
      <c r="F404" s="1152"/>
      <c r="G404" s="1152"/>
      <c r="H404" s="1152"/>
      <c r="I404" s="1152"/>
      <c r="J404" s="1152"/>
      <c r="K404" s="1152"/>
      <c r="L404" s="1152"/>
      <c r="M404" s="1152"/>
      <c r="N404" s="1152"/>
      <c r="O404" s="1152"/>
      <c r="P404" s="1152"/>
      <c r="Q404" s="1152"/>
      <c r="R404" s="1152"/>
      <c r="S404" s="1152"/>
      <c r="T404" s="1152"/>
      <c r="U404" s="1152"/>
      <c r="V404" s="1152"/>
      <c r="W404" s="1152"/>
      <c r="X404" s="1152"/>
      <c r="Y404" s="1152"/>
      <c r="Z404" s="1152"/>
      <c r="AA404" s="1152"/>
      <c r="AB404" s="1152"/>
      <c r="AC404" s="1153"/>
      <c r="AD404" s="484">
        <v>1188</v>
      </c>
      <c r="AE404" s="1154"/>
      <c r="AF404" s="1155"/>
      <c r="AG404" s="1155"/>
      <c r="AH404" s="1156"/>
      <c r="AI404" s="485" t="s">
        <v>524</v>
      </c>
    </row>
    <row r="405" spans="1:35" ht="15.6" customHeight="1">
      <c r="A405" s="1151" t="s">
        <v>913</v>
      </c>
      <c r="B405" s="1152"/>
      <c r="C405" s="1152"/>
      <c r="D405" s="1152"/>
      <c r="E405" s="1152"/>
      <c r="F405" s="1152"/>
      <c r="G405" s="1152"/>
      <c r="H405" s="1152"/>
      <c r="I405" s="1152"/>
      <c r="J405" s="1152"/>
      <c r="K405" s="1152"/>
      <c r="L405" s="1152"/>
      <c r="M405" s="1152"/>
      <c r="N405" s="1152"/>
      <c r="O405" s="1152"/>
      <c r="P405" s="1152"/>
      <c r="Q405" s="1152"/>
      <c r="R405" s="1152"/>
      <c r="S405" s="1152"/>
      <c r="T405" s="1152"/>
      <c r="U405" s="1152"/>
      <c r="V405" s="1152"/>
      <c r="W405" s="1152"/>
      <c r="X405" s="1152"/>
      <c r="Y405" s="1152"/>
      <c r="Z405" s="1152"/>
      <c r="AA405" s="1152"/>
      <c r="AB405" s="1152"/>
      <c r="AC405" s="1153"/>
      <c r="AD405" s="484">
        <v>1701</v>
      </c>
      <c r="AE405" s="1154"/>
      <c r="AF405" s="1155"/>
      <c r="AG405" s="1155"/>
      <c r="AH405" s="1156"/>
      <c r="AI405" s="485" t="s">
        <v>505</v>
      </c>
    </row>
    <row r="406" spans="1:35" ht="15.6" customHeight="1">
      <c r="A406" s="1151" t="s">
        <v>947</v>
      </c>
      <c r="B406" s="1152"/>
      <c r="C406" s="1152"/>
      <c r="D406" s="1152"/>
      <c r="E406" s="1152"/>
      <c r="F406" s="1152"/>
      <c r="G406" s="1152"/>
      <c r="H406" s="1152"/>
      <c r="I406" s="1152"/>
      <c r="J406" s="1152"/>
      <c r="K406" s="1152"/>
      <c r="L406" s="1152"/>
      <c r="M406" s="1152"/>
      <c r="N406" s="1152"/>
      <c r="O406" s="1152"/>
      <c r="P406" s="1152"/>
      <c r="Q406" s="1152"/>
      <c r="R406" s="1152"/>
      <c r="S406" s="1152"/>
      <c r="T406" s="1152"/>
      <c r="U406" s="1152"/>
      <c r="V406" s="1152"/>
      <c r="W406" s="1152"/>
      <c r="X406" s="1152"/>
      <c r="Y406" s="1152"/>
      <c r="Z406" s="1152"/>
      <c r="AA406" s="1152"/>
      <c r="AB406" s="1152"/>
      <c r="AC406" s="1153"/>
      <c r="AD406" s="484">
        <v>1702</v>
      </c>
      <c r="AE406" s="1154"/>
      <c r="AF406" s="1155"/>
      <c r="AG406" s="1155"/>
      <c r="AH406" s="1156"/>
      <c r="AI406" s="485" t="s">
        <v>505</v>
      </c>
    </row>
    <row r="407" spans="1:35" ht="15.6" customHeight="1">
      <c r="A407" s="1151" t="s">
        <v>948</v>
      </c>
      <c r="B407" s="1152"/>
      <c r="C407" s="1152"/>
      <c r="D407" s="1152"/>
      <c r="E407" s="1152"/>
      <c r="F407" s="1152"/>
      <c r="G407" s="1152"/>
      <c r="H407" s="1152"/>
      <c r="I407" s="1152"/>
      <c r="J407" s="1152"/>
      <c r="K407" s="1152"/>
      <c r="L407" s="1152"/>
      <c r="M407" s="1152"/>
      <c r="N407" s="1152"/>
      <c r="O407" s="1152"/>
      <c r="P407" s="1152"/>
      <c r="Q407" s="1152"/>
      <c r="R407" s="1152"/>
      <c r="S407" s="1152"/>
      <c r="T407" s="1152"/>
      <c r="U407" s="1152"/>
      <c r="V407" s="1152"/>
      <c r="W407" s="1152"/>
      <c r="X407" s="1152"/>
      <c r="Y407" s="1152"/>
      <c r="Z407" s="1152"/>
      <c r="AA407" s="1152"/>
      <c r="AB407" s="1152"/>
      <c r="AC407" s="1153"/>
      <c r="AD407" s="484">
        <v>1189</v>
      </c>
      <c r="AE407" s="1154"/>
      <c r="AF407" s="1155"/>
      <c r="AG407" s="1155"/>
      <c r="AH407" s="1156"/>
      <c r="AI407" s="485" t="s">
        <v>505</v>
      </c>
    </row>
    <row r="408" spans="1:35" ht="15.6" customHeight="1">
      <c r="A408" s="1151" t="s">
        <v>949</v>
      </c>
      <c r="B408" s="1152"/>
      <c r="C408" s="1152"/>
      <c r="D408" s="1152"/>
      <c r="E408" s="1152"/>
      <c r="F408" s="1152"/>
      <c r="G408" s="1152"/>
      <c r="H408" s="1152"/>
      <c r="I408" s="1152"/>
      <c r="J408" s="1152"/>
      <c r="K408" s="1152"/>
      <c r="L408" s="1152"/>
      <c r="M408" s="1152"/>
      <c r="N408" s="1152"/>
      <c r="O408" s="1152"/>
      <c r="P408" s="1152"/>
      <c r="Q408" s="1152"/>
      <c r="R408" s="1152"/>
      <c r="S408" s="1152"/>
      <c r="T408" s="1152"/>
      <c r="U408" s="1152"/>
      <c r="V408" s="1152"/>
      <c r="W408" s="1152"/>
      <c r="X408" s="1152"/>
      <c r="Y408" s="1152"/>
      <c r="Z408" s="1152"/>
      <c r="AA408" s="1152"/>
      <c r="AB408" s="1152"/>
      <c r="AC408" s="1153"/>
      <c r="AD408" s="484">
        <v>1190</v>
      </c>
      <c r="AE408" s="1154"/>
      <c r="AF408" s="1155"/>
      <c r="AG408" s="1155"/>
      <c r="AH408" s="1156"/>
      <c r="AI408" s="485" t="s">
        <v>524</v>
      </c>
    </row>
    <row r="409" spans="1:35" ht="15.6" customHeight="1">
      <c r="A409" s="1151" t="s">
        <v>950</v>
      </c>
      <c r="B409" s="1152"/>
      <c r="C409" s="1152"/>
      <c r="D409" s="1152"/>
      <c r="E409" s="1152"/>
      <c r="F409" s="1152"/>
      <c r="G409" s="1152"/>
      <c r="H409" s="1152"/>
      <c r="I409" s="1152"/>
      <c r="J409" s="1152"/>
      <c r="K409" s="1152"/>
      <c r="L409" s="1152"/>
      <c r="M409" s="1152"/>
      <c r="N409" s="1152"/>
      <c r="O409" s="1152"/>
      <c r="P409" s="1152"/>
      <c r="Q409" s="1152"/>
      <c r="R409" s="1152"/>
      <c r="S409" s="1152"/>
      <c r="T409" s="1152"/>
      <c r="U409" s="1152"/>
      <c r="V409" s="1152"/>
      <c r="W409" s="1152"/>
      <c r="X409" s="1152"/>
      <c r="Y409" s="1152"/>
      <c r="Z409" s="1152"/>
      <c r="AA409" s="1152"/>
      <c r="AB409" s="1152"/>
      <c r="AC409" s="1153"/>
      <c r="AD409" s="484">
        <v>645</v>
      </c>
      <c r="AE409" s="1154"/>
      <c r="AF409" s="1155"/>
      <c r="AG409" s="1155"/>
      <c r="AH409" s="1156"/>
      <c r="AI409" s="485" t="s">
        <v>528</v>
      </c>
    </row>
    <row r="410" spans="1:35" ht="15.6" customHeight="1">
      <c r="A410" s="1157" t="s">
        <v>951</v>
      </c>
      <c r="B410" s="1158"/>
      <c r="C410" s="1158"/>
      <c r="D410" s="1158"/>
      <c r="E410" s="1158"/>
      <c r="F410" s="1158"/>
      <c r="G410" s="1158"/>
      <c r="H410" s="1158"/>
      <c r="I410" s="1158"/>
      <c r="J410" s="1158"/>
      <c r="K410" s="1158"/>
      <c r="L410" s="1158"/>
      <c r="M410" s="1158"/>
      <c r="N410" s="1158"/>
      <c r="O410" s="1158"/>
      <c r="P410" s="1158"/>
      <c r="Q410" s="1158"/>
      <c r="R410" s="1158"/>
      <c r="S410" s="1158"/>
      <c r="T410" s="1158"/>
      <c r="U410" s="1158"/>
      <c r="V410" s="1158"/>
      <c r="W410" s="1158"/>
      <c r="X410" s="1158"/>
      <c r="Y410" s="1158"/>
      <c r="Z410" s="1158"/>
      <c r="AA410" s="1158"/>
      <c r="AB410" s="1158"/>
      <c r="AC410" s="1159"/>
      <c r="AD410" s="486">
        <v>646</v>
      </c>
      <c r="AE410" s="1160"/>
      <c r="AF410" s="1161"/>
      <c r="AG410" s="1161"/>
      <c r="AH410" s="1162"/>
      <c r="AI410" s="487" t="s">
        <v>528</v>
      </c>
    </row>
    <row r="411" spans="1:35">
      <c r="A411" s="795" t="s">
        <v>952</v>
      </c>
      <c r="B411" s="796"/>
      <c r="C411" s="796"/>
      <c r="D411" s="796"/>
      <c r="E411" s="796"/>
      <c r="F411" s="796"/>
      <c r="G411" s="796"/>
      <c r="H411" s="796"/>
      <c r="I411" s="796"/>
      <c r="J411" s="796"/>
      <c r="K411" s="796"/>
      <c r="L411" s="796"/>
      <c r="M411" s="796"/>
      <c r="N411" s="796"/>
      <c r="O411" s="796"/>
      <c r="P411" s="796"/>
      <c r="Q411" s="796"/>
      <c r="R411" s="796"/>
      <c r="S411" s="796"/>
      <c r="T411" s="796"/>
      <c r="U411" s="796"/>
      <c r="V411" s="796"/>
      <c r="W411" s="796"/>
      <c r="X411" s="796"/>
      <c r="Y411" s="796"/>
      <c r="Z411" s="796"/>
      <c r="AA411" s="796"/>
      <c r="AB411" s="796"/>
      <c r="AC411" s="796"/>
      <c r="AD411" s="796"/>
      <c r="AE411" s="796"/>
      <c r="AF411" s="796"/>
      <c r="AG411" s="796"/>
      <c r="AH411" s="796"/>
      <c r="AI411" s="797"/>
    </row>
    <row r="412" spans="1:35">
      <c r="A412" s="882" t="s">
        <v>953</v>
      </c>
      <c r="B412" s="883"/>
      <c r="C412" s="883"/>
      <c r="D412" s="883"/>
      <c r="E412" s="883"/>
      <c r="F412" s="883"/>
      <c r="G412" s="883"/>
      <c r="H412" s="883"/>
      <c r="I412" s="883"/>
      <c r="J412" s="883"/>
      <c r="K412" s="883"/>
      <c r="L412" s="883"/>
      <c r="M412" s="883"/>
      <c r="N412" s="883"/>
      <c r="O412" s="883"/>
      <c r="P412" s="883"/>
      <c r="Q412" s="883"/>
      <c r="R412" s="883"/>
      <c r="S412" s="883"/>
      <c r="T412" s="883"/>
      <c r="U412" s="883"/>
      <c r="V412" s="883"/>
      <c r="W412" s="883"/>
      <c r="X412" s="883"/>
      <c r="Y412" s="883"/>
      <c r="Z412" s="883"/>
      <c r="AA412" s="883"/>
      <c r="AB412" s="883"/>
      <c r="AC412" s="883"/>
      <c r="AD412" s="883"/>
      <c r="AE412" s="883"/>
      <c r="AF412" s="883"/>
      <c r="AG412" s="883"/>
      <c r="AH412" s="883"/>
      <c r="AI412" s="884"/>
    </row>
    <row r="413" spans="1:35">
      <c r="A413" s="860"/>
      <c r="B413" s="1104"/>
      <c r="C413" s="1104"/>
      <c r="D413" s="1105"/>
      <c r="E413" s="1124" t="s">
        <v>954</v>
      </c>
      <c r="F413" s="1125"/>
      <c r="G413" s="1125"/>
      <c r="H413" s="1126"/>
      <c r="I413" s="1124" t="s">
        <v>955</v>
      </c>
      <c r="J413" s="1125"/>
      <c r="K413" s="1125"/>
      <c r="L413" s="1126"/>
      <c r="M413" s="1133" t="s">
        <v>956</v>
      </c>
      <c r="N413" s="1134"/>
      <c r="O413" s="1134"/>
      <c r="P413" s="1134"/>
      <c r="Q413" s="1134"/>
      <c r="R413" s="1134"/>
      <c r="S413" s="1134"/>
      <c r="T413" s="1134"/>
      <c r="U413" s="1134"/>
      <c r="V413" s="1134"/>
      <c r="W413" s="1134"/>
      <c r="X413" s="1134"/>
      <c r="Y413" s="1134"/>
      <c r="Z413" s="1134"/>
      <c r="AA413" s="1134"/>
      <c r="AB413" s="1134"/>
      <c r="AC413" s="1134"/>
      <c r="AD413" s="1134"/>
      <c r="AE413" s="1135"/>
      <c r="AF413" s="1136" t="s">
        <v>957</v>
      </c>
      <c r="AG413" s="1137"/>
      <c r="AH413" s="1138"/>
      <c r="AI413" s="1000"/>
    </row>
    <row r="414" spans="1:35">
      <c r="A414" s="1106"/>
      <c r="B414" s="1107"/>
      <c r="C414" s="1107"/>
      <c r="D414" s="1108"/>
      <c r="E414" s="1127"/>
      <c r="F414" s="1128"/>
      <c r="G414" s="1128"/>
      <c r="H414" s="1129"/>
      <c r="I414" s="1127"/>
      <c r="J414" s="1128"/>
      <c r="K414" s="1128"/>
      <c r="L414" s="1129"/>
      <c r="M414" s="1121" t="s">
        <v>958</v>
      </c>
      <c r="N414" s="1122"/>
      <c r="O414" s="1122"/>
      <c r="P414" s="1122"/>
      <c r="Q414" s="1122"/>
      <c r="R414" s="1122"/>
      <c r="S414" s="1122"/>
      <c r="T414" s="1122"/>
      <c r="U414" s="1122"/>
      <c r="V414" s="1122"/>
      <c r="W414" s="1123"/>
      <c r="X414" s="1145" t="s">
        <v>959</v>
      </c>
      <c r="Y414" s="1146"/>
      <c r="Z414" s="1146"/>
      <c r="AA414" s="1147"/>
      <c r="AB414" s="1145" t="s">
        <v>960</v>
      </c>
      <c r="AC414" s="1146"/>
      <c r="AD414" s="1146"/>
      <c r="AE414" s="1147"/>
      <c r="AF414" s="1139"/>
      <c r="AG414" s="1140"/>
      <c r="AH414" s="1141"/>
      <c r="AI414" s="1001"/>
    </row>
    <row r="415" spans="1:35" ht="30.6" customHeight="1">
      <c r="A415" s="1109"/>
      <c r="B415" s="1110"/>
      <c r="C415" s="1110"/>
      <c r="D415" s="1111"/>
      <c r="E415" s="1130"/>
      <c r="F415" s="1131"/>
      <c r="G415" s="1131"/>
      <c r="H415" s="1132"/>
      <c r="I415" s="1130"/>
      <c r="J415" s="1131"/>
      <c r="K415" s="1131"/>
      <c r="L415" s="1132"/>
      <c r="M415" s="1148" t="s">
        <v>961</v>
      </c>
      <c r="N415" s="1149"/>
      <c r="O415" s="1150"/>
      <c r="P415" s="1121" t="s">
        <v>962</v>
      </c>
      <c r="Q415" s="1122"/>
      <c r="R415" s="1122"/>
      <c r="S415" s="1123"/>
      <c r="T415" s="1121" t="s">
        <v>963</v>
      </c>
      <c r="U415" s="1122"/>
      <c r="V415" s="1122"/>
      <c r="W415" s="1123"/>
      <c r="X415" s="1142"/>
      <c r="Y415" s="1143"/>
      <c r="Z415" s="1143"/>
      <c r="AA415" s="1144"/>
      <c r="AB415" s="1142"/>
      <c r="AC415" s="1143"/>
      <c r="AD415" s="1143"/>
      <c r="AE415" s="1144"/>
      <c r="AF415" s="1142"/>
      <c r="AG415" s="1143"/>
      <c r="AH415" s="1144"/>
      <c r="AI415" s="1002"/>
    </row>
    <row r="416" spans="1:35" ht="14.45" customHeight="1">
      <c r="A416" s="968" t="s">
        <v>964</v>
      </c>
      <c r="B416" s="969"/>
      <c r="C416" s="969"/>
      <c r="D416" s="970"/>
      <c r="E416" s="438">
        <v>1200</v>
      </c>
      <c r="F416" s="959"/>
      <c r="G416" s="960"/>
      <c r="H416" s="961"/>
      <c r="I416" s="447">
        <v>1211</v>
      </c>
      <c r="J416" s="959"/>
      <c r="K416" s="960"/>
      <c r="L416" s="961"/>
      <c r="M416" s="438">
        <v>1221</v>
      </c>
      <c r="N416" s="959"/>
      <c r="O416" s="961"/>
      <c r="P416" s="447">
        <v>1730</v>
      </c>
      <c r="Q416" s="959"/>
      <c r="R416" s="960"/>
      <c r="S416" s="961"/>
      <c r="T416" s="447">
        <v>1731</v>
      </c>
      <c r="U416" s="959"/>
      <c r="V416" s="960"/>
      <c r="W416" s="961"/>
      <c r="X416" s="438">
        <v>1234</v>
      </c>
      <c r="Y416" s="959"/>
      <c r="Z416" s="960"/>
      <c r="AA416" s="961"/>
      <c r="AB416" s="439">
        <v>1246</v>
      </c>
      <c r="AC416" s="959"/>
      <c r="AD416" s="960"/>
      <c r="AE416" s="961"/>
      <c r="AF416" s="439">
        <v>1260</v>
      </c>
      <c r="AG416" s="959"/>
      <c r="AH416" s="961"/>
      <c r="AI416" s="488" t="s">
        <v>505</v>
      </c>
    </row>
    <row r="417" spans="1:35" ht="14.45" customHeight="1">
      <c r="A417" s="968" t="s">
        <v>965</v>
      </c>
      <c r="B417" s="969"/>
      <c r="C417" s="969"/>
      <c r="D417" s="970"/>
      <c r="E417" s="947"/>
      <c r="F417" s="948"/>
      <c r="G417" s="948"/>
      <c r="H417" s="949"/>
      <c r="I417" s="947"/>
      <c r="J417" s="948"/>
      <c r="K417" s="948"/>
      <c r="L417" s="949"/>
      <c r="M417" s="438">
        <v>1222</v>
      </c>
      <c r="N417" s="959"/>
      <c r="O417" s="961"/>
      <c r="P417" s="947"/>
      <c r="Q417" s="948"/>
      <c r="R417" s="948"/>
      <c r="S417" s="949"/>
      <c r="T417" s="447">
        <v>1843</v>
      </c>
      <c r="U417" s="1118"/>
      <c r="V417" s="1119"/>
      <c r="W417" s="1120"/>
      <c r="X417" s="438">
        <v>1235</v>
      </c>
      <c r="Y417" s="959"/>
      <c r="Z417" s="960"/>
      <c r="AA417" s="961"/>
      <c r="AB417" s="439">
        <v>1247</v>
      </c>
      <c r="AC417" s="959"/>
      <c r="AD417" s="960"/>
      <c r="AE417" s="961"/>
      <c r="AF417" s="947"/>
      <c r="AG417" s="948"/>
      <c r="AH417" s="948"/>
      <c r="AI417" s="488" t="s">
        <v>524</v>
      </c>
    </row>
    <row r="418" spans="1:35" ht="14.45" customHeight="1">
      <c r="A418" s="1009" t="s">
        <v>966</v>
      </c>
      <c r="B418" s="1010"/>
      <c r="C418" s="1010"/>
      <c r="D418" s="1011"/>
      <c r="E418" s="432">
        <v>1201</v>
      </c>
      <c r="F418" s="959"/>
      <c r="G418" s="960"/>
      <c r="H418" s="961"/>
      <c r="I418" s="947"/>
      <c r="J418" s="948"/>
      <c r="K418" s="948"/>
      <c r="L418" s="949"/>
      <c r="M418" s="1090"/>
      <c r="N418" s="1091"/>
      <c r="O418" s="1091"/>
      <c r="P418" s="429">
        <v>1223</v>
      </c>
      <c r="Q418" s="959"/>
      <c r="R418" s="960"/>
      <c r="S418" s="961"/>
      <c r="T418" s="947"/>
      <c r="U418" s="948"/>
      <c r="V418" s="948"/>
      <c r="W418" s="949"/>
      <c r="X418" s="947"/>
      <c r="Y418" s="948"/>
      <c r="Z418" s="948"/>
      <c r="AA418" s="949"/>
      <c r="AB418" s="947"/>
      <c r="AC418" s="948"/>
      <c r="AD418" s="948"/>
      <c r="AE418" s="949"/>
      <c r="AF418" s="428">
        <v>1261</v>
      </c>
      <c r="AG418" s="959"/>
      <c r="AH418" s="961"/>
      <c r="AI418" s="478" t="s">
        <v>524</v>
      </c>
    </row>
    <row r="419" spans="1:35" ht="14.45" customHeight="1">
      <c r="A419" s="1009" t="s">
        <v>944</v>
      </c>
      <c r="B419" s="1010"/>
      <c r="C419" s="1010"/>
      <c r="D419" s="1011"/>
      <c r="E419" s="438">
        <v>1202</v>
      </c>
      <c r="F419" s="959"/>
      <c r="G419" s="960"/>
      <c r="H419" s="961"/>
      <c r="I419" s="447">
        <v>1212</v>
      </c>
      <c r="J419" s="959"/>
      <c r="K419" s="960"/>
      <c r="L419" s="961"/>
      <c r="M419" s="438">
        <v>1224</v>
      </c>
      <c r="N419" s="959"/>
      <c r="O419" s="961"/>
      <c r="P419" s="447">
        <v>1733</v>
      </c>
      <c r="Q419" s="959"/>
      <c r="R419" s="960"/>
      <c r="S419" s="961"/>
      <c r="T419" s="447">
        <v>1734</v>
      </c>
      <c r="U419" s="959"/>
      <c r="V419" s="960"/>
      <c r="W419" s="961"/>
      <c r="X419" s="438">
        <v>1236</v>
      </c>
      <c r="Y419" s="959"/>
      <c r="Z419" s="960"/>
      <c r="AA419" s="961"/>
      <c r="AB419" s="439">
        <v>1248</v>
      </c>
      <c r="AC419" s="959"/>
      <c r="AD419" s="960"/>
      <c r="AE419" s="961"/>
      <c r="AF419" s="439">
        <v>1262</v>
      </c>
      <c r="AG419" s="959"/>
      <c r="AH419" s="961"/>
      <c r="AI419" s="488" t="s">
        <v>505</v>
      </c>
    </row>
    <row r="420" spans="1:35" ht="14.45" customHeight="1">
      <c r="A420" s="968" t="s">
        <v>967</v>
      </c>
      <c r="B420" s="969"/>
      <c r="C420" s="969"/>
      <c r="D420" s="970"/>
      <c r="E420" s="432">
        <v>1203</v>
      </c>
      <c r="F420" s="959"/>
      <c r="G420" s="960"/>
      <c r="H420" s="961"/>
      <c r="I420" s="429">
        <v>1213</v>
      </c>
      <c r="J420" s="959"/>
      <c r="K420" s="960"/>
      <c r="L420" s="961"/>
      <c r="M420" s="432">
        <v>1225</v>
      </c>
      <c r="N420" s="959"/>
      <c r="O420" s="961"/>
      <c r="P420" s="429">
        <v>1735</v>
      </c>
      <c r="Q420" s="959"/>
      <c r="R420" s="960"/>
      <c r="S420" s="961"/>
      <c r="T420" s="429">
        <v>1736</v>
      </c>
      <c r="U420" s="959"/>
      <c r="V420" s="960"/>
      <c r="W420" s="961"/>
      <c r="X420" s="432">
        <v>1237</v>
      </c>
      <c r="Y420" s="959"/>
      <c r="Z420" s="960"/>
      <c r="AA420" s="961"/>
      <c r="AB420" s="428">
        <v>1249</v>
      </c>
      <c r="AC420" s="959"/>
      <c r="AD420" s="960"/>
      <c r="AE420" s="961"/>
      <c r="AF420" s="428">
        <v>1263</v>
      </c>
      <c r="AG420" s="959"/>
      <c r="AH420" s="961"/>
      <c r="AI420" s="478" t="s">
        <v>524</v>
      </c>
    </row>
    <row r="421" spans="1:35" ht="14.45" customHeight="1">
      <c r="A421" s="968" t="s">
        <v>968</v>
      </c>
      <c r="B421" s="969"/>
      <c r="C421" s="969"/>
      <c r="D421" s="970"/>
      <c r="E421" s="432">
        <v>1204</v>
      </c>
      <c r="F421" s="959"/>
      <c r="G421" s="960"/>
      <c r="H421" s="961"/>
      <c r="I421" s="429">
        <v>1214</v>
      </c>
      <c r="J421" s="959"/>
      <c r="K421" s="960"/>
      <c r="L421" s="961"/>
      <c r="M421" s="432">
        <v>1226</v>
      </c>
      <c r="N421" s="959"/>
      <c r="O421" s="961"/>
      <c r="P421" s="429">
        <v>1737</v>
      </c>
      <c r="Q421" s="959"/>
      <c r="R421" s="960"/>
      <c r="S421" s="961"/>
      <c r="T421" s="429">
        <v>1738</v>
      </c>
      <c r="U421" s="959"/>
      <c r="V421" s="960"/>
      <c r="W421" s="961"/>
      <c r="X421" s="432">
        <v>1238</v>
      </c>
      <c r="Y421" s="959"/>
      <c r="Z421" s="960"/>
      <c r="AA421" s="961"/>
      <c r="AB421" s="428">
        <v>1250</v>
      </c>
      <c r="AC421" s="959"/>
      <c r="AD421" s="960"/>
      <c r="AE421" s="961"/>
      <c r="AF421" s="428">
        <v>1264</v>
      </c>
      <c r="AG421" s="959"/>
      <c r="AH421" s="961"/>
      <c r="AI421" s="478" t="s">
        <v>524</v>
      </c>
    </row>
    <row r="422" spans="1:35" ht="14.45" customHeight="1">
      <c r="A422" s="1009" t="s">
        <v>969</v>
      </c>
      <c r="B422" s="1010"/>
      <c r="C422" s="1010"/>
      <c r="D422" s="1011"/>
      <c r="E422" s="432">
        <v>1205</v>
      </c>
      <c r="F422" s="971"/>
      <c r="G422" s="972"/>
      <c r="H422" s="973"/>
      <c r="I422" s="429">
        <v>1215</v>
      </c>
      <c r="J422" s="971"/>
      <c r="K422" s="972"/>
      <c r="L422" s="973"/>
      <c r="M422" s="1090"/>
      <c r="N422" s="1091"/>
      <c r="O422" s="1091"/>
      <c r="P422" s="947"/>
      <c r="Q422" s="948"/>
      <c r="R422" s="948"/>
      <c r="S422" s="949"/>
      <c r="T422" s="429">
        <v>1740</v>
      </c>
      <c r="U422" s="971"/>
      <c r="V422" s="972"/>
      <c r="W422" s="973"/>
      <c r="X422" s="432">
        <v>1239</v>
      </c>
      <c r="Y422" s="971"/>
      <c r="Z422" s="972"/>
      <c r="AA422" s="973"/>
      <c r="AB422" s="428">
        <v>1251</v>
      </c>
      <c r="AC422" s="971"/>
      <c r="AD422" s="972"/>
      <c r="AE422" s="973"/>
      <c r="AF422" s="1090"/>
      <c r="AG422" s="1091"/>
      <c r="AH422" s="1091"/>
      <c r="AI422" s="478" t="s">
        <v>505</v>
      </c>
    </row>
    <row r="423" spans="1:35" ht="14.45" customHeight="1">
      <c r="A423" s="1009" t="s">
        <v>970</v>
      </c>
      <c r="B423" s="1010"/>
      <c r="C423" s="1010"/>
      <c r="D423" s="1011"/>
      <c r="E423" s="432">
        <v>1206</v>
      </c>
      <c r="F423" s="971"/>
      <c r="G423" s="972"/>
      <c r="H423" s="973"/>
      <c r="I423" s="429">
        <v>1216</v>
      </c>
      <c r="J423" s="971"/>
      <c r="K423" s="972"/>
      <c r="L423" s="973"/>
      <c r="M423" s="432">
        <v>1228</v>
      </c>
      <c r="N423" s="971"/>
      <c r="O423" s="973"/>
      <c r="P423" s="429">
        <v>1741</v>
      </c>
      <c r="Q423" s="971"/>
      <c r="R423" s="972"/>
      <c r="S423" s="973"/>
      <c r="T423" s="429">
        <v>1742</v>
      </c>
      <c r="U423" s="971"/>
      <c r="V423" s="972"/>
      <c r="W423" s="973"/>
      <c r="X423" s="432">
        <v>1240</v>
      </c>
      <c r="Y423" s="971"/>
      <c r="Z423" s="972"/>
      <c r="AA423" s="973"/>
      <c r="AB423" s="428">
        <v>1252</v>
      </c>
      <c r="AC423" s="971"/>
      <c r="AD423" s="972"/>
      <c r="AE423" s="973"/>
      <c r="AF423" s="428">
        <v>1265</v>
      </c>
      <c r="AG423" s="971"/>
      <c r="AH423" s="973"/>
      <c r="AI423" s="478" t="s">
        <v>505</v>
      </c>
    </row>
    <row r="424" spans="1:35" ht="14.45" customHeight="1">
      <c r="A424" s="1009" t="s">
        <v>971</v>
      </c>
      <c r="B424" s="1010"/>
      <c r="C424" s="1010"/>
      <c r="D424" s="1011"/>
      <c r="E424" s="432">
        <v>1207</v>
      </c>
      <c r="F424" s="971"/>
      <c r="G424" s="972"/>
      <c r="H424" s="973"/>
      <c r="I424" s="429">
        <v>1217</v>
      </c>
      <c r="J424" s="971"/>
      <c r="K424" s="972"/>
      <c r="L424" s="973"/>
      <c r="M424" s="432">
        <v>1229</v>
      </c>
      <c r="N424" s="971"/>
      <c r="O424" s="973"/>
      <c r="P424" s="429">
        <v>1743</v>
      </c>
      <c r="Q424" s="971"/>
      <c r="R424" s="972"/>
      <c r="S424" s="973"/>
      <c r="T424" s="429">
        <v>1744</v>
      </c>
      <c r="U424" s="971"/>
      <c r="V424" s="972"/>
      <c r="W424" s="973"/>
      <c r="X424" s="432">
        <v>1241</v>
      </c>
      <c r="Y424" s="971"/>
      <c r="Z424" s="972"/>
      <c r="AA424" s="973"/>
      <c r="AB424" s="428">
        <v>1253</v>
      </c>
      <c r="AC424" s="971"/>
      <c r="AD424" s="972"/>
      <c r="AE424" s="973"/>
      <c r="AF424" s="428">
        <v>1266</v>
      </c>
      <c r="AG424" s="971"/>
      <c r="AH424" s="973"/>
      <c r="AI424" s="478" t="s">
        <v>524</v>
      </c>
    </row>
    <row r="425" spans="1:35" ht="14.45" customHeight="1">
      <c r="A425" s="968" t="s">
        <v>972</v>
      </c>
      <c r="B425" s="969"/>
      <c r="C425" s="969"/>
      <c r="D425" s="970"/>
      <c r="E425" s="438">
        <v>1208</v>
      </c>
      <c r="F425" s="959"/>
      <c r="G425" s="960"/>
      <c r="H425" s="961"/>
      <c r="I425" s="447">
        <v>1218</v>
      </c>
      <c r="J425" s="959"/>
      <c r="K425" s="960"/>
      <c r="L425" s="961"/>
      <c r="M425" s="438">
        <v>1230</v>
      </c>
      <c r="N425" s="959"/>
      <c r="O425" s="961"/>
      <c r="P425" s="447">
        <v>1745</v>
      </c>
      <c r="Q425" s="959"/>
      <c r="R425" s="960"/>
      <c r="S425" s="961"/>
      <c r="T425" s="447">
        <v>1746</v>
      </c>
      <c r="U425" s="959"/>
      <c r="V425" s="960"/>
      <c r="W425" s="961"/>
      <c r="X425" s="438">
        <v>1242</v>
      </c>
      <c r="Y425" s="959"/>
      <c r="Z425" s="960"/>
      <c r="AA425" s="961"/>
      <c r="AB425" s="439">
        <v>1254</v>
      </c>
      <c r="AC425" s="959"/>
      <c r="AD425" s="960"/>
      <c r="AE425" s="961"/>
      <c r="AF425" s="439">
        <v>1267</v>
      </c>
      <c r="AG425" s="959"/>
      <c r="AH425" s="961"/>
      <c r="AI425" s="488" t="s">
        <v>524</v>
      </c>
    </row>
    <row r="426" spans="1:35" ht="14.45" customHeight="1">
      <c r="A426" s="968" t="s">
        <v>973</v>
      </c>
      <c r="B426" s="969"/>
      <c r="C426" s="969"/>
      <c r="D426" s="970"/>
      <c r="E426" s="438">
        <v>1209</v>
      </c>
      <c r="F426" s="959"/>
      <c r="G426" s="960"/>
      <c r="H426" s="961"/>
      <c r="I426" s="447">
        <v>1219</v>
      </c>
      <c r="J426" s="959"/>
      <c r="K426" s="960"/>
      <c r="L426" s="961"/>
      <c r="M426" s="438">
        <v>1231</v>
      </c>
      <c r="N426" s="959"/>
      <c r="O426" s="961"/>
      <c r="P426" s="447">
        <v>1747</v>
      </c>
      <c r="Q426" s="959"/>
      <c r="R426" s="960"/>
      <c r="S426" s="961"/>
      <c r="T426" s="447">
        <v>1748</v>
      </c>
      <c r="U426" s="959"/>
      <c r="V426" s="960"/>
      <c r="W426" s="961"/>
      <c r="X426" s="438">
        <v>1243</v>
      </c>
      <c r="Y426" s="959"/>
      <c r="Z426" s="960"/>
      <c r="AA426" s="961"/>
      <c r="AB426" s="439">
        <v>1255</v>
      </c>
      <c r="AC426" s="959"/>
      <c r="AD426" s="960"/>
      <c r="AE426" s="961"/>
      <c r="AF426" s="439">
        <v>1268</v>
      </c>
      <c r="AG426" s="959"/>
      <c r="AH426" s="961"/>
      <c r="AI426" s="488" t="s">
        <v>524</v>
      </c>
    </row>
    <row r="427" spans="1:35" ht="14.45" customHeight="1">
      <c r="A427" s="968" t="s">
        <v>974</v>
      </c>
      <c r="B427" s="969"/>
      <c r="C427" s="969"/>
      <c r="D427" s="970"/>
      <c r="E427" s="432">
        <v>1210</v>
      </c>
      <c r="F427" s="959"/>
      <c r="G427" s="960"/>
      <c r="H427" s="961"/>
      <c r="I427" s="429">
        <v>1220</v>
      </c>
      <c r="J427" s="959"/>
      <c r="K427" s="960"/>
      <c r="L427" s="961"/>
      <c r="M427" s="432">
        <v>1232</v>
      </c>
      <c r="N427" s="959"/>
      <c r="O427" s="961"/>
      <c r="P427" s="429">
        <v>1749</v>
      </c>
      <c r="Q427" s="959"/>
      <c r="R427" s="960"/>
      <c r="S427" s="961"/>
      <c r="T427" s="429">
        <v>1750</v>
      </c>
      <c r="U427" s="959"/>
      <c r="V427" s="960"/>
      <c r="W427" s="961"/>
      <c r="X427" s="432">
        <v>1244</v>
      </c>
      <c r="Y427" s="959"/>
      <c r="Z427" s="960"/>
      <c r="AA427" s="961"/>
      <c r="AB427" s="428">
        <v>1256</v>
      </c>
      <c r="AC427" s="959"/>
      <c r="AD427" s="960"/>
      <c r="AE427" s="961"/>
      <c r="AF427" s="428">
        <v>1269</v>
      </c>
      <c r="AG427" s="959"/>
      <c r="AH427" s="961"/>
      <c r="AI427" s="478" t="s">
        <v>528</v>
      </c>
    </row>
    <row r="428" spans="1:35" ht="14.45" customHeight="1">
      <c r="A428" s="1003" t="s">
        <v>975</v>
      </c>
      <c r="B428" s="1004"/>
      <c r="C428" s="1004"/>
      <c r="D428" s="1005"/>
      <c r="E428" s="947"/>
      <c r="F428" s="948"/>
      <c r="G428" s="948"/>
      <c r="H428" s="949"/>
      <c r="I428" s="947"/>
      <c r="J428" s="948"/>
      <c r="K428" s="948"/>
      <c r="L428" s="949"/>
      <c r="M428" s="489">
        <v>1233</v>
      </c>
      <c r="N428" s="965"/>
      <c r="O428" s="967"/>
      <c r="P428" s="947"/>
      <c r="Q428" s="948"/>
      <c r="R428" s="948"/>
      <c r="S428" s="949"/>
      <c r="T428" s="449">
        <v>1844</v>
      </c>
      <c r="U428" s="965"/>
      <c r="V428" s="966"/>
      <c r="W428" s="967"/>
      <c r="X428" s="489">
        <v>1245</v>
      </c>
      <c r="Y428" s="965"/>
      <c r="Z428" s="966"/>
      <c r="AA428" s="967"/>
      <c r="AB428" s="450">
        <v>1257</v>
      </c>
      <c r="AC428" s="965"/>
      <c r="AD428" s="966"/>
      <c r="AE428" s="967"/>
      <c r="AF428" s="1090"/>
      <c r="AG428" s="1091"/>
      <c r="AH428" s="1091"/>
      <c r="AI428" s="490" t="s">
        <v>528</v>
      </c>
    </row>
    <row r="429" spans="1:35">
      <c r="A429" s="795" t="s">
        <v>976</v>
      </c>
      <c r="B429" s="796"/>
      <c r="C429" s="796"/>
      <c r="D429" s="796"/>
      <c r="E429" s="796"/>
      <c r="F429" s="796"/>
      <c r="G429" s="796"/>
      <c r="H429" s="796"/>
      <c r="I429" s="796"/>
      <c r="J429" s="796"/>
      <c r="K429" s="796"/>
      <c r="L429" s="796"/>
      <c r="M429" s="796"/>
      <c r="N429" s="796"/>
      <c r="O429" s="796"/>
      <c r="P429" s="796"/>
      <c r="Q429" s="796"/>
      <c r="R429" s="796"/>
      <c r="S429" s="796"/>
      <c r="T429" s="796"/>
      <c r="U429" s="796"/>
      <c r="V429" s="796"/>
      <c r="W429" s="796"/>
      <c r="X429" s="796"/>
      <c r="Y429" s="796"/>
      <c r="Z429" s="796"/>
      <c r="AA429" s="796"/>
      <c r="AB429" s="796"/>
      <c r="AC429" s="796"/>
      <c r="AD429" s="796"/>
      <c r="AE429" s="796"/>
      <c r="AF429" s="796"/>
      <c r="AG429" s="796"/>
      <c r="AH429" s="796"/>
      <c r="AI429" s="797"/>
    </row>
    <row r="430" spans="1:35">
      <c r="A430" s="882" t="s">
        <v>977</v>
      </c>
      <c r="B430" s="883"/>
      <c r="C430" s="883"/>
      <c r="D430" s="883"/>
      <c r="E430" s="883"/>
      <c r="F430" s="883"/>
      <c r="G430" s="883"/>
      <c r="H430" s="883"/>
      <c r="I430" s="883"/>
      <c r="J430" s="883"/>
      <c r="K430" s="883"/>
      <c r="L430" s="883"/>
      <c r="M430" s="883"/>
      <c r="N430" s="883"/>
      <c r="O430" s="883"/>
      <c r="P430" s="883"/>
      <c r="Q430" s="883"/>
      <c r="R430" s="883"/>
      <c r="S430" s="883"/>
      <c r="T430" s="883"/>
      <c r="U430" s="883"/>
      <c r="V430" s="883"/>
      <c r="W430" s="883"/>
      <c r="X430" s="883"/>
      <c r="Y430" s="883"/>
      <c r="Z430" s="883"/>
      <c r="AA430" s="883"/>
      <c r="AB430" s="883"/>
      <c r="AC430" s="883"/>
      <c r="AD430" s="883"/>
      <c r="AE430" s="883"/>
      <c r="AF430" s="883"/>
      <c r="AG430" s="883"/>
      <c r="AH430" s="883"/>
      <c r="AI430" s="884"/>
    </row>
    <row r="431" spans="1:35">
      <c r="A431" s="860"/>
      <c r="B431" s="1104"/>
      <c r="C431" s="1104"/>
      <c r="D431" s="1105"/>
      <c r="E431" s="996" t="s">
        <v>978</v>
      </c>
      <c r="F431" s="997"/>
      <c r="G431" s="997"/>
      <c r="H431" s="997"/>
      <c r="I431" s="997"/>
      <c r="J431" s="997"/>
      <c r="K431" s="997"/>
      <c r="L431" s="997"/>
      <c r="M431" s="997"/>
      <c r="N431" s="997"/>
      <c r="O431" s="997"/>
      <c r="P431" s="997"/>
      <c r="Q431" s="997"/>
      <c r="R431" s="997"/>
      <c r="S431" s="997"/>
      <c r="T431" s="997"/>
      <c r="U431" s="997"/>
      <c r="V431" s="997"/>
      <c r="W431" s="998"/>
      <c r="X431" s="1112" t="s">
        <v>979</v>
      </c>
      <c r="Y431" s="1113"/>
      <c r="Z431" s="1113"/>
      <c r="AA431" s="1113"/>
      <c r="AB431" s="1113"/>
      <c r="AC431" s="1113"/>
      <c r="AD431" s="1113"/>
      <c r="AE431" s="1113"/>
      <c r="AF431" s="1113"/>
      <c r="AG431" s="1113"/>
      <c r="AH431" s="1114"/>
      <c r="AI431" s="1042"/>
    </row>
    <row r="432" spans="1:35">
      <c r="A432" s="1106"/>
      <c r="B432" s="1107"/>
      <c r="C432" s="1107"/>
      <c r="D432" s="1108"/>
      <c r="E432" s="1115" t="s">
        <v>980</v>
      </c>
      <c r="F432" s="1116"/>
      <c r="G432" s="1116"/>
      <c r="H432" s="1116"/>
      <c r="I432" s="1116"/>
      <c r="J432" s="1116"/>
      <c r="K432" s="1116"/>
      <c r="L432" s="1117"/>
      <c r="M432" s="1092" t="s">
        <v>981</v>
      </c>
      <c r="N432" s="1093"/>
      <c r="O432" s="1093"/>
      <c r="P432" s="1093"/>
      <c r="Q432" s="1093"/>
      <c r="R432" s="1093"/>
      <c r="S432" s="1094"/>
      <c r="T432" s="980" t="s">
        <v>982</v>
      </c>
      <c r="U432" s="981"/>
      <c r="V432" s="981"/>
      <c r="W432" s="982"/>
      <c r="X432" s="1095" t="s">
        <v>983</v>
      </c>
      <c r="Y432" s="1096"/>
      <c r="Z432" s="1096"/>
      <c r="AA432" s="1097"/>
      <c r="AB432" s="1095" t="s">
        <v>984</v>
      </c>
      <c r="AC432" s="1096"/>
      <c r="AD432" s="1096"/>
      <c r="AE432" s="1097"/>
      <c r="AF432" s="980" t="s">
        <v>982</v>
      </c>
      <c r="AG432" s="981"/>
      <c r="AH432" s="982"/>
      <c r="AI432" s="1043"/>
    </row>
    <row r="433" spans="1:35" ht="21.6" customHeight="1">
      <c r="A433" s="1109"/>
      <c r="B433" s="1110"/>
      <c r="C433" s="1110"/>
      <c r="D433" s="1111"/>
      <c r="E433" s="986" t="s">
        <v>983</v>
      </c>
      <c r="F433" s="898"/>
      <c r="G433" s="898"/>
      <c r="H433" s="899"/>
      <c r="I433" s="1101" t="s">
        <v>984</v>
      </c>
      <c r="J433" s="1102"/>
      <c r="K433" s="1102"/>
      <c r="L433" s="1103"/>
      <c r="M433" s="1101" t="s">
        <v>983</v>
      </c>
      <c r="N433" s="1102"/>
      <c r="O433" s="1103"/>
      <c r="P433" s="1101" t="s">
        <v>984</v>
      </c>
      <c r="Q433" s="1102"/>
      <c r="R433" s="1102"/>
      <c r="S433" s="1103"/>
      <c r="T433" s="983"/>
      <c r="U433" s="984"/>
      <c r="V433" s="984"/>
      <c r="W433" s="985"/>
      <c r="X433" s="1098"/>
      <c r="Y433" s="1099"/>
      <c r="Z433" s="1099"/>
      <c r="AA433" s="1100"/>
      <c r="AB433" s="1098"/>
      <c r="AC433" s="1099"/>
      <c r="AD433" s="1099"/>
      <c r="AE433" s="1100"/>
      <c r="AF433" s="983"/>
      <c r="AG433" s="984"/>
      <c r="AH433" s="985"/>
      <c r="AI433" s="1044"/>
    </row>
    <row r="434" spans="1:35" ht="15" customHeight="1">
      <c r="A434" s="1087" t="s">
        <v>985</v>
      </c>
      <c r="B434" s="1088"/>
      <c r="C434" s="1088"/>
      <c r="D434" s="1089"/>
      <c r="E434" s="438">
        <v>1270</v>
      </c>
      <c r="F434" s="909"/>
      <c r="G434" s="910"/>
      <c r="H434" s="911"/>
      <c r="I434" s="447">
        <v>1279</v>
      </c>
      <c r="J434" s="909"/>
      <c r="K434" s="910"/>
      <c r="L434" s="911"/>
      <c r="M434" s="438">
        <v>1288</v>
      </c>
      <c r="N434" s="909"/>
      <c r="O434" s="911"/>
      <c r="P434" s="447">
        <v>1301</v>
      </c>
      <c r="Q434" s="909"/>
      <c r="R434" s="910"/>
      <c r="S434" s="911"/>
      <c r="T434" s="447">
        <v>1313</v>
      </c>
      <c r="U434" s="909"/>
      <c r="V434" s="910"/>
      <c r="W434" s="911"/>
      <c r="X434" s="438">
        <v>1324</v>
      </c>
      <c r="Y434" s="909"/>
      <c r="Z434" s="910"/>
      <c r="AA434" s="911"/>
      <c r="AB434" s="439">
        <v>1335</v>
      </c>
      <c r="AC434" s="909"/>
      <c r="AD434" s="910"/>
      <c r="AE434" s="911"/>
      <c r="AF434" s="439">
        <v>1346</v>
      </c>
      <c r="AG434" s="909"/>
      <c r="AH434" s="911"/>
      <c r="AI434" s="440" t="s">
        <v>505</v>
      </c>
    </row>
    <row r="435" spans="1:35" ht="15" customHeight="1">
      <c r="A435" s="1084" t="s">
        <v>986</v>
      </c>
      <c r="B435" s="1085"/>
      <c r="C435" s="1085"/>
      <c r="D435" s="1086"/>
      <c r="E435" s="432">
        <v>1821</v>
      </c>
      <c r="F435" s="909"/>
      <c r="G435" s="910"/>
      <c r="H435" s="911"/>
      <c r="I435" s="429">
        <v>1822</v>
      </c>
      <c r="J435" s="909"/>
      <c r="K435" s="910"/>
      <c r="L435" s="911"/>
      <c r="M435" s="432">
        <v>1289</v>
      </c>
      <c r="N435" s="909"/>
      <c r="O435" s="911"/>
      <c r="P435" s="429">
        <v>1302</v>
      </c>
      <c r="Q435" s="909"/>
      <c r="R435" s="910"/>
      <c r="S435" s="911"/>
      <c r="T435" s="947"/>
      <c r="U435" s="948"/>
      <c r="V435" s="948"/>
      <c r="W435" s="949"/>
      <c r="X435" s="947"/>
      <c r="Y435" s="948"/>
      <c r="Z435" s="948"/>
      <c r="AA435" s="949"/>
      <c r="AB435" s="947"/>
      <c r="AC435" s="948"/>
      <c r="AD435" s="948"/>
      <c r="AE435" s="949"/>
      <c r="AF435" s="947"/>
      <c r="AG435" s="948"/>
      <c r="AH435" s="948"/>
      <c r="AI435" s="430" t="s">
        <v>524</v>
      </c>
    </row>
    <row r="436" spans="1:35" ht="15" customHeight="1">
      <c r="A436" s="1084" t="s">
        <v>987</v>
      </c>
      <c r="B436" s="1085"/>
      <c r="C436" s="1085"/>
      <c r="D436" s="1086"/>
      <c r="E436" s="947"/>
      <c r="F436" s="948"/>
      <c r="G436" s="948"/>
      <c r="H436" s="948"/>
      <c r="I436" s="948"/>
      <c r="J436" s="948"/>
      <c r="K436" s="948"/>
      <c r="L436" s="948"/>
      <c r="M436" s="949"/>
      <c r="N436" s="1090"/>
      <c r="O436" s="1091"/>
      <c r="P436" s="1091"/>
      <c r="Q436" s="1090"/>
      <c r="R436" s="1091"/>
      <c r="S436" s="1091"/>
      <c r="T436" s="947"/>
      <c r="U436" s="948"/>
      <c r="V436" s="948"/>
      <c r="W436" s="949"/>
      <c r="X436" s="432">
        <v>1325</v>
      </c>
      <c r="Y436" s="909"/>
      <c r="Z436" s="910"/>
      <c r="AA436" s="911"/>
      <c r="AB436" s="428">
        <v>1336</v>
      </c>
      <c r="AC436" s="909"/>
      <c r="AD436" s="910"/>
      <c r="AE436" s="911"/>
      <c r="AF436" s="909"/>
      <c r="AG436" s="910"/>
      <c r="AH436" s="911"/>
      <c r="AI436" s="430" t="s">
        <v>524</v>
      </c>
    </row>
    <row r="437" spans="1:35" ht="15" customHeight="1">
      <c r="A437" s="1087" t="s">
        <v>944</v>
      </c>
      <c r="B437" s="1088"/>
      <c r="C437" s="1088"/>
      <c r="D437" s="1089"/>
      <c r="E437" s="432">
        <v>1271</v>
      </c>
      <c r="F437" s="909"/>
      <c r="G437" s="910"/>
      <c r="H437" s="911"/>
      <c r="I437" s="429">
        <v>1280</v>
      </c>
      <c r="J437" s="909"/>
      <c r="K437" s="910"/>
      <c r="L437" s="911"/>
      <c r="M437" s="432">
        <v>1290</v>
      </c>
      <c r="N437" s="909"/>
      <c r="O437" s="911"/>
      <c r="P437" s="429">
        <v>1303</v>
      </c>
      <c r="Q437" s="909"/>
      <c r="R437" s="910"/>
      <c r="S437" s="911"/>
      <c r="T437" s="429">
        <v>1314</v>
      </c>
      <c r="U437" s="909"/>
      <c r="V437" s="910"/>
      <c r="W437" s="911"/>
      <c r="X437" s="432">
        <v>1326</v>
      </c>
      <c r="Y437" s="909"/>
      <c r="Z437" s="910"/>
      <c r="AA437" s="911"/>
      <c r="AB437" s="428">
        <v>1337</v>
      </c>
      <c r="AC437" s="909"/>
      <c r="AD437" s="910"/>
      <c r="AE437" s="911"/>
      <c r="AF437" s="428">
        <v>1347</v>
      </c>
      <c r="AG437" s="909"/>
      <c r="AH437" s="911"/>
      <c r="AI437" s="430" t="s">
        <v>505</v>
      </c>
    </row>
    <row r="438" spans="1:35" ht="15" customHeight="1">
      <c r="A438" s="1084" t="s">
        <v>967</v>
      </c>
      <c r="B438" s="1085"/>
      <c r="C438" s="1085"/>
      <c r="D438" s="1086"/>
      <c r="E438" s="432">
        <v>1272</v>
      </c>
      <c r="F438" s="909"/>
      <c r="G438" s="910"/>
      <c r="H438" s="911"/>
      <c r="I438" s="429">
        <v>1281</v>
      </c>
      <c r="J438" s="909"/>
      <c r="K438" s="910"/>
      <c r="L438" s="911"/>
      <c r="M438" s="432">
        <v>1291</v>
      </c>
      <c r="N438" s="909"/>
      <c r="O438" s="911"/>
      <c r="P438" s="429">
        <v>1304</v>
      </c>
      <c r="Q438" s="909"/>
      <c r="R438" s="910"/>
      <c r="S438" s="911"/>
      <c r="T438" s="429">
        <v>1315</v>
      </c>
      <c r="U438" s="909"/>
      <c r="V438" s="910"/>
      <c r="W438" s="911"/>
      <c r="X438" s="432">
        <v>1327</v>
      </c>
      <c r="Y438" s="909"/>
      <c r="Z438" s="910"/>
      <c r="AA438" s="911"/>
      <c r="AB438" s="428">
        <v>1338</v>
      </c>
      <c r="AC438" s="909"/>
      <c r="AD438" s="910"/>
      <c r="AE438" s="911"/>
      <c r="AF438" s="428">
        <v>1348</v>
      </c>
      <c r="AG438" s="909"/>
      <c r="AH438" s="911"/>
      <c r="AI438" s="430" t="s">
        <v>524</v>
      </c>
    </row>
    <row r="439" spans="1:35" ht="15" customHeight="1">
      <c r="A439" s="1087" t="s">
        <v>988</v>
      </c>
      <c r="B439" s="1088"/>
      <c r="C439" s="1088"/>
      <c r="D439" s="1089"/>
      <c r="E439" s="947"/>
      <c r="F439" s="948"/>
      <c r="G439" s="948"/>
      <c r="H439" s="948"/>
      <c r="I439" s="947"/>
      <c r="J439" s="948"/>
      <c r="K439" s="948"/>
      <c r="L439" s="948"/>
      <c r="M439" s="438">
        <v>1292</v>
      </c>
      <c r="N439" s="909"/>
      <c r="O439" s="911"/>
      <c r="P439" s="447">
        <v>1305</v>
      </c>
      <c r="Q439" s="909"/>
      <c r="R439" s="910"/>
      <c r="S439" s="911"/>
      <c r="T439" s="447">
        <v>1316</v>
      </c>
      <c r="U439" s="909"/>
      <c r="V439" s="910"/>
      <c r="W439" s="911"/>
      <c r="X439" s="947"/>
      <c r="Y439" s="948"/>
      <c r="Z439" s="948"/>
      <c r="AA439" s="949"/>
      <c r="AB439" s="947"/>
      <c r="AC439" s="948"/>
      <c r="AD439" s="948"/>
      <c r="AE439" s="949"/>
      <c r="AF439" s="947"/>
      <c r="AG439" s="948"/>
      <c r="AH439" s="948"/>
      <c r="AI439" s="440" t="s">
        <v>505</v>
      </c>
    </row>
    <row r="440" spans="1:35" ht="15" customHeight="1">
      <c r="A440" s="1087" t="s">
        <v>989</v>
      </c>
      <c r="B440" s="1088"/>
      <c r="C440" s="1088"/>
      <c r="D440" s="1089"/>
      <c r="E440" s="438">
        <v>1273</v>
      </c>
      <c r="F440" s="909"/>
      <c r="G440" s="910"/>
      <c r="H440" s="911"/>
      <c r="I440" s="447">
        <v>1282</v>
      </c>
      <c r="J440" s="909"/>
      <c r="K440" s="910"/>
      <c r="L440" s="911"/>
      <c r="M440" s="438">
        <v>1293</v>
      </c>
      <c r="N440" s="909"/>
      <c r="O440" s="911"/>
      <c r="P440" s="447">
        <v>1306</v>
      </c>
      <c r="Q440" s="909"/>
      <c r="R440" s="910"/>
      <c r="S440" s="911"/>
      <c r="T440" s="447">
        <v>1317</v>
      </c>
      <c r="U440" s="909"/>
      <c r="V440" s="910"/>
      <c r="W440" s="911"/>
      <c r="X440" s="438">
        <v>1328</v>
      </c>
      <c r="Y440" s="909"/>
      <c r="Z440" s="910"/>
      <c r="AA440" s="911"/>
      <c r="AB440" s="439">
        <v>1339</v>
      </c>
      <c r="AC440" s="909"/>
      <c r="AD440" s="910"/>
      <c r="AE440" s="911"/>
      <c r="AF440" s="439">
        <v>1349</v>
      </c>
      <c r="AG440" s="909"/>
      <c r="AH440" s="911"/>
      <c r="AI440" s="440" t="s">
        <v>505</v>
      </c>
    </row>
    <row r="441" spans="1:35" ht="15" customHeight="1">
      <c r="A441" s="1087" t="s">
        <v>970</v>
      </c>
      <c r="B441" s="1088"/>
      <c r="C441" s="1088"/>
      <c r="D441" s="1089"/>
      <c r="E441" s="432">
        <v>1274</v>
      </c>
      <c r="F441" s="900"/>
      <c r="G441" s="901"/>
      <c r="H441" s="902"/>
      <c r="I441" s="429">
        <v>1283</v>
      </c>
      <c r="J441" s="900"/>
      <c r="K441" s="901"/>
      <c r="L441" s="902"/>
      <c r="M441" s="432">
        <v>1294</v>
      </c>
      <c r="N441" s="900"/>
      <c r="O441" s="902"/>
      <c r="P441" s="429">
        <v>1307</v>
      </c>
      <c r="Q441" s="900"/>
      <c r="R441" s="901"/>
      <c r="S441" s="902"/>
      <c r="T441" s="429">
        <v>1318</v>
      </c>
      <c r="U441" s="900"/>
      <c r="V441" s="901"/>
      <c r="W441" s="902"/>
      <c r="X441" s="432">
        <v>1329</v>
      </c>
      <c r="Y441" s="900"/>
      <c r="Z441" s="901"/>
      <c r="AA441" s="902"/>
      <c r="AB441" s="428">
        <v>1340</v>
      </c>
      <c r="AC441" s="900"/>
      <c r="AD441" s="901"/>
      <c r="AE441" s="902"/>
      <c r="AF441" s="428">
        <v>1350</v>
      </c>
      <c r="AG441" s="900"/>
      <c r="AH441" s="902"/>
      <c r="AI441" s="430" t="s">
        <v>505</v>
      </c>
    </row>
    <row r="442" spans="1:35" ht="15" customHeight="1">
      <c r="A442" s="1087" t="s">
        <v>971</v>
      </c>
      <c r="B442" s="1088"/>
      <c r="C442" s="1088"/>
      <c r="D442" s="1089"/>
      <c r="E442" s="432">
        <v>1275</v>
      </c>
      <c r="F442" s="909"/>
      <c r="G442" s="910"/>
      <c r="H442" s="911"/>
      <c r="I442" s="429">
        <v>1284</v>
      </c>
      <c r="J442" s="909"/>
      <c r="K442" s="910"/>
      <c r="L442" s="911"/>
      <c r="M442" s="432">
        <v>1295</v>
      </c>
      <c r="N442" s="909"/>
      <c r="O442" s="911"/>
      <c r="P442" s="429">
        <v>1308</v>
      </c>
      <c r="Q442" s="909"/>
      <c r="R442" s="910"/>
      <c r="S442" s="911"/>
      <c r="T442" s="429">
        <v>1319</v>
      </c>
      <c r="U442" s="909"/>
      <c r="V442" s="910"/>
      <c r="W442" s="911"/>
      <c r="X442" s="432">
        <v>1330</v>
      </c>
      <c r="Y442" s="909"/>
      <c r="Z442" s="910"/>
      <c r="AA442" s="911"/>
      <c r="AB442" s="428">
        <v>1341</v>
      </c>
      <c r="AC442" s="909"/>
      <c r="AD442" s="910"/>
      <c r="AE442" s="911"/>
      <c r="AF442" s="428">
        <v>1351</v>
      </c>
      <c r="AG442" s="909"/>
      <c r="AH442" s="911"/>
      <c r="AI442" s="430" t="s">
        <v>524</v>
      </c>
    </row>
    <row r="443" spans="1:35" ht="15" customHeight="1">
      <c r="A443" s="1084" t="s">
        <v>990</v>
      </c>
      <c r="B443" s="1085"/>
      <c r="C443" s="1085"/>
      <c r="D443" s="1086"/>
      <c r="E443" s="438">
        <v>1276</v>
      </c>
      <c r="F443" s="909"/>
      <c r="G443" s="910"/>
      <c r="H443" s="911"/>
      <c r="I443" s="447">
        <v>1285</v>
      </c>
      <c r="J443" s="909"/>
      <c r="K443" s="910"/>
      <c r="L443" s="911"/>
      <c r="M443" s="438">
        <v>1296</v>
      </c>
      <c r="N443" s="909"/>
      <c r="O443" s="911"/>
      <c r="P443" s="447">
        <v>1309</v>
      </c>
      <c r="Q443" s="909"/>
      <c r="R443" s="910"/>
      <c r="S443" s="911"/>
      <c r="T443" s="447">
        <v>1320</v>
      </c>
      <c r="U443" s="909"/>
      <c r="V443" s="910"/>
      <c r="W443" s="911"/>
      <c r="X443" s="438">
        <v>1331</v>
      </c>
      <c r="Y443" s="909"/>
      <c r="Z443" s="910"/>
      <c r="AA443" s="911"/>
      <c r="AB443" s="439">
        <v>1342</v>
      </c>
      <c r="AC443" s="909"/>
      <c r="AD443" s="910"/>
      <c r="AE443" s="911"/>
      <c r="AF443" s="439">
        <v>1352</v>
      </c>
      <c r="AG443" s="909"/>
      <c r="AH443" s="911"/>
      <c r="AI443" s="440" t="s">
        <v>524</v>
      </c>
    </row>
    <row r="444" spans="1:35" ht="15" customHeight="1">
      <c r="A444" s="1084" t="s">
        <v>991</v>
      </c>
      <c r="B444" s="1085"/>
      <c r="C444" s="1085"/>
      <c r="D444" s="1086"/>
      <c r="E444" s="438">
        <v>1277</v>
      </c>
      <c r="F444" s="909"/>
      <c r="G444" s="910"/>
      <c r="H444" s="911"/>
      <c r="I444" s="447">
        <v>1286</v>
      </c>
      <c r="J444" s="909"/>
      <c r="K444" s="910"/>
      <c r="L444" s="911"/>
      <c r="M444" s="438">
        <v>1297</v>
      </c>
      <c r="N444" s="909"/>
      <c r="O444" s="911"/>
      <c r="P444" s="447">
        <v>1310</v>
      </c>
      <c r="Q444" s="909"/>
      <c r="R444" s="910"/>
      <c r="S444" s="911"/>
      <c r="T444" s="447">
        <v>1321</v>
      </c>
      <c r="U444" s="909"/>
      <c r="V444" s="910"/>
      <c r="W444" s="911"/>
      <c r="X444" s="438">
        <v>1332</v>
      </c>
      <c r="Y444" s="909"/>
      <c r="Z444" s="910"/>
      <c r="AA444" s="911"/>
      <c r="AB444" s="439">
        <v>1343</v>
      </c>
      <c r="AC444" s="909"/>
      <c r="AD444" s="910"/>
      <c r="AE444" s="911"/>
      <c r="AF444" s="439">
        <v>1353</v>
      </c>
      <c r="AG444" s="909"/>
      <c r="AH444" s="911"/>
      <c r="AI444" s="440" t="s">
        <v>524</v>
      </c>
    </row>
    <row r="445" spans="1:35" ht="15" customHeight="1">
      <c r="A445" s="1087" t="s">
        <v>992</v>
      </c>
      <c r="B445" s="1088"/>
      <c r="C445" s="1088"/>
      <c r="D445" s="1089"/>
      <c r="E445" s="947"/>
      <c r="F445" s="948"/>
      <c r="G445" s="948"/>
      <c r="H445" s="948"/>
      <c r="I445" s="947"/>
      <c r="J445" s="948"/>
      <c r="K445" s="948"/>
      <c r="L445" s="948"/>
      <c r="M445" s="438">
        <v>1298</v>
      </c>
      <c r="N445" s="909"/>
      <c r="O445" s="911"/>
      <c r="P445" s="447">
        <v>1311</v>
      </c>
      <c r="Q445" s="909"/>
      <c r="R445" s="910"/>
      <c r="S445" s="911"/>
      <c r="T445" s="447">
        <v>1322</v>
      </c>
      <c r="U445" s="909"/>
      <c r="V445" s="910"/>
      <c r="W445" s="911"/>
      <c r="X445" s="438">
        <v>1333</v>
      </c>
      <c r="Y445" s="909"/>
      <c r="Z445" s="910"/>
      <c r="AA445" s="911"/>
      <c r="AB445" s="439">
        <v>1344</v>
      </c>
      <c r="AC445" s="909"/>
      <c r="AD445" s="910"/>
      <c r="AE445" s="911"/>
      <c r="AF445" s="439">
        <v>1354</v>
      </c>
      <c r="AG445" s="909"/>
      <c r="AH445" s="911"/>
      <c r="AI445" s="440" t="s">
        <v>524</v>
      </c>
    </row>
    <row r="446" spans="1:35" ht="15" customHeight="1">
      <c r="A446" s="1084" t="s">
        <v>974</v>
      </c>
      <c r="B446" s="1085"/>
      <c r="C446" s="1085"/>
      <c r="D446" s="1086"/>
      <c r="E446" s="432">
        <v>1278</v>
      </c>
      <c r="F446" s="909"/>
      <c r="G446" s="910"/>
      <c r="H446" s="911"/>
      <c r="I446" s="429">
        <v>1287</v>
      </c>
      <c r="J446" s="909"/>
      <c r="K446" s="910"/>
      <c r="L446" s="911"/>
      <c r="M446" s="432">
        <v>1312</v>
      </c>
      <c r="N446" s="909"/>
      <c r="O446" s="911"/>
      <c r="P446" s="429">
        <v>1300</v>
      </c>
      <c r="Q446" s="909"/>
      <c r="R446" s="910"/>
      <c r="S446" s="911"/>
      <c r="T446" s="429">
        <v>1323</v>
      </c>
      <c r="U446" s="909"/>
      <c r="V446" s="910"/>
      <c r="W446" s="911"/>
      <c r="X446" s="432">
        <v>1334</v>
      </c>
      <c r="Y446" s="909"/>
      <c r="Z446" s="910"/>
      <c r="AA446" s="911"/>
      <c r="AB446" s="428">
        <v>1345</v>
      </c>
      <c r="AC446" s="909"/>
      <c r="AD446" s="910"/>
      <c r="AE446" s="911"/>
      <c r="AF446" s="428">
        <v>1355</v>
      </c>
      <c r="AG446" s="909"/>
      <c r="AH446" s="911"/>
      <c r="AI446" s="430" t="s">
        <v>528</v>
      </c>
    </row>
    <row r="447" spans="1:35" ht="15" customHeight="1">
      <c r="A447" s="1078" t="s">
        <v>993</v>
      </c>
      <c r="B447" s="1079"/>
      <c r="C447" s="1079"/>
      <c r="D447" s="1080"/>
      <c r="E447" s="434">
        <v>1723</v>
      </c>
      <c r="F447" s="1081"/>
      <c r="G447" s="1082"/>
      <c r="H447" s="1083"/>
      <c r="I447" s="491">
        <v>1724</v>
      </c>
      <c r="J447" s="1081"/>
      <c r="K447" s="1082"/>
      <c r="L447" s="1083"/>
      <c r="M447" s="434">
        <v>1299</v>
      </c>
      <c r="N447" s="1081"/>
      <c r="O447" s="1083"/>
      <c r="P447" s="491">
        <v>1373</v>
      </c>
      <c r="Q447" s="1081"/>
      <c r="R447" s="1082"/>
      <c r="S447" s="1083"/>
      <c r="T447" s="947"/>
      <c r="U447" s="948"/>
      <c r="V447" s="948"/>
      <c r="W447" s="949"/>
      <c r="X447" s="947"/>
      <c r="Y447" s="948"/>
      <c r="Z447" s="948"/>
      <c r="AA447" s="949"/>
      <c r="AB447" s="947"/>
      <c r="AC447" s="948"/>
      <c r="AD447" s="948"/>
      <c r="AE447" s="949"/>
      <c r="AF447" s="947"/>
      <c r="AG447" s="948"/>
      <c r="AH447" s="948"/>
      <c r="AI447" s="441" t="s">
        <v>528</v>
      </c>
    </row>
    <row r="448" spans="1:35">
      <c r="A448" s="795" t="s">
        <v>994</v>
      </c>
      <c r="B448" s="796"/>
      <c r="C448" s="796"/>
      <c r="D448" s="796"/>
      <c r="E448" s="796"/>
      <c r="F448" s="796"/>
      <c r="G448" s="796"/>
      <c r="H448" s="796"/>
      <c r="I448" s="796"/>
      <c r="J448" s="796"/>
      <c r="K448" s="796"/>
      <c r="L448" s="796"/>
      <c r="M448" s="796"/>
      <c r="N448" s="796"/>
      <c r="O448" s="796"/>
      <c r="P448" s="796"/>
      <c r="Q448" s="796"/>
      <c r="R448" s="796"/>
      <c r="S448" s="796"/>
      <c r="T448" s="796"/>
      <c r="U448" s="796"/>
      <c r="V448" s="796"/>
      <c r="W448" s="796"/>
      <c r="X448" s="796"/>
      <c r="Y448" s="796"/>
      <c r="Z448" s="796"/>
      <c r="AA448" s="796"/>
      <c r="AB448" s="796"/>
      <c r="AC448" s="796"/>
      <c r="AD448" s="796"/>
      <c r="AE448" s="796"/>
      <c r="AF448" s="796"/>
      <c r="AG448" s="796"/>
      <c r="AH448" s="796"/>
      <c r="AI448" s="797"/>
    </row>
    <row r="449" spans="1:35">
      <c r="A449" s="944" t="s">
        <v>995</v>
      </c>
      <c r="B449" s="945"/>
      <c r="C449" s="945"/>
      <c r="D449" s="945"/>
      <c r="E449" s="945"/>
      <c r="F449" s="945"/>
      <c r="G449" s="945"/>
      <c r="H449" s="945"/>
      <c r="I449" s="945"/>
      <c r="J449" s="945"/>
      <c r="K449" s="945"/>
      <c r="L449" s="945"/>
      <c r="M449" s="945"/>
      <c r="N449" s="945"/>
      <c r="O449" s="945"/>
      <c r="P449" s="945"/>
      <c r="Q449" s="945"/>
      <c r="R449" s="945"/>
      <c r="S449" s="945"/>
      <c r="T449" s="945"/>
      <c r="U449" s="945"/>
      <c r="V449" s="945"/>
      <c r="W449" s="945"/>
      <c r="X449" s="945"/>
      <c r="Y449" s="945"/>
      <c r="Z449" s="945"/>
      <c r="AA449" s="945"/>
      <c r="AB449" s="945"/>
      <c r="AC449" s="945"/>
      <c r="AD449" s="945"/>
      <c r="AE449" s="945"/>
      <c r="AF449" s="945"/>
      <c r="AG449" s="945"/>
      <c r="AH449" s="945"/>
      <c r="AI449" s="946"/>
    </row>
    <row r="450" spans="1:35" ht="23.45" customHeight="1">
      <c r="A450" s="953"/>
      <c r="B450" s="954"/>
      <c r="C450" s="954"/>
      <c r="D450" s="954"/>
      <c r="E450" s="954"/>
      <c r="F450" s="954"/>
      <c r="G450" s="954"/>
      <c r="H450" s="954"/>
      <c r="I450" s="954"/>
      <c r="J450" s="954"/>
      <c r="K450" s="954"/>
      <c r="L450" s="954"/>
      <c r="M450" s="954"/>
      <c r="N450" s="954"/>
      <c r="O450" s="954"/>
      <c r="P450" s="954"/>
      <c r="Q450" s="954"/>
      <c r="R450" s="954"/>
      <c r="S450" s="954"/>
      <c r="T450" s="954"/>
      <c r="U450" s="954"/>
      <c r="V450" s="954"/>
      <c r="W450" s="954"/>
      <c r="X450" s="954"/>
      <c r="Y450" s="954"/>
      <c r="Z450" s="954"/>
      <c r="AA450" s="954"/>
      <c r="AB450" s="954"/>
      <c r="AC450" s="955"/>
      <c r="AD450" s="492"/>
      <c r="AE450" s="956" t="s">
        <v>996</v>
      </c>
      <c r="AF450" s="957"/>
      <c r="AG450" s="957"/>
      <c r="AH450" s="958"/>
      <c r="AI450" s="493"/>
    </row>
    <row r="451" spans="1:35" ht="14.1" customHeight="1">
      <c r="A451" s="1066" t="s">
        <v>997</v>
      </c>
      <c r="B451" s="1067"/>
      <c r="C451" s="1067"/>
      <c r="D451" s="1067"/>
      <c r="E451" s="1067"/>
      <c r="F451" s="1067"/>
      <c r="G451" s="1067"/>
      <c r="H451" s="1067"/>
      <c r="I451" s="1067"/>
      <c r="J451" s="1067"/>
      <c r="K451" s="1067"/>
      <c r="L451" s="1067"/>
      <c r="M451" s="1067"/>
      <c r="N451" s="1067"/>
      <c r="O451" s="1067"/>
      <c r="P451" s="1067"/>
      <c r="Q451" s="1067"/>
      <c r="R451" s="1067"/>
      <c r="S451" s="1067"/>
      <c r="T451" s="1067"/>
      <c r="U451" s="1067"/>
      <c r="V451" s="1067"/>
      <c r="W451" s="1067"/>
      <c r="X451" s="1067"/>
      <c r="Y451" s="1067"/>
      <c r="Z451" s="1067"/>
      <c r="AA451" s="1067"/>
      <c r="AB451" s="1067"/>
      <c r="AC451" s="1068"/>
      <c r="AD451" s="494">
        <v>1400</v>
      </c>
      <c r="AE451" s="1057"/>
      <c r="AF451" s="1058"/>
      <c r="AG451" s="1058"/>
      <c r="AH451" s="1059"/>
      <c r="AI451" s="430" t="s">
        <v>505</v>
      </c>
    </row>
    <row r="452" spans="1:35" ht="14.1" customHeight="1">
      <c r="A452" s="1066" t="s">
        <v>998</v>
      </c>
      <c r="B452" s="1067"/>
      <c r="C452" s="1067"/>
      <c r="D452" s="1067"/>
      <c r="E452" s="1067"/>
      <c r="F452" s="1067"/>
      <c r="G452" s="1067"/>
      <c r="H452" s="1067"/>
      <c r="I452" s="1067"/>
      <c r="J452" s="1067"/>
      <c r="K452" s="1067"/>
      <c r="L452" s="1067"/>
      <c r="M452" s="1067"/>
      <c r="N452" s="1067"/>
      <c r="O452" s="1067"/>
      <c r="P452" s="1067"/>
      <c r="Q452" s="1067"/>
      <c r="R452" s="1067"/>
      <c r="S452" s="1067"/>
      <c r="T452" s="1067"/>
      <c r="U452" s="1067"/>
      <c r="V452" s="1067"/>
      <c r="W452" s="1067"/>
      <c r="X452" s="1067"/>
      <c r="Y452" s="1067"/>
      <c r="Z452" s="1067"/>
      <c r="AA452" s="1067"/>
      <c r="AB452" s="1067"/>
      <c r="AC452" s="1068"/>
      <c r="AD452" s="494">
        <v>1817</v>
      </c>
      <c r="AE452" s="1057"/>
      <c r="AF452" s="1058"/>
      <c r="AG452" s="1058"/>
      <c r="AH452" s="1059"/>
      <c r="AI452" s="430" t="s">
        <v>505</v>
      </c>
    </row>
    <row r="453" spans="1:35" ht="14.1" customHeight="1">
      <c r="A453" s="1066" t="s">
        <v>999</v>
      </c>
      <c r="B453" s="1067"/>
      <c r="C453" s="1067"/>
      <c r="D453" s="1067"/>
      <c r="E453" s="1067"/>
      <c r="F453" s="1067"/>
      <c r="G453" s="1067"/>
      <c r="H453" s="1067"/>
      <c r="I453" s="1067"/>
      <c r="J453" s="1067"/>
      <c r="K453" s="1067"/>
      <c r="L453" s="1067"/>
      <c r="M453" s="1067"/>
      <c r="N453" s="1067"/>
      <c r="O453" s="1067"/>
      <c r="P453" s="1067"/>
      <c r="Q453" s="1067"/>
      <c r="R453" s="1067"/>
      <c r="S453" s="1067"/>
      <c r="T453" s="1067"/>
      <c r="U453" s="1067"/>
      <c r="V453" s="1067"/>
      <c r="W453" s="1067"/>
      <c r="X453" s="1067"/>
      <c r="Y453" s="1067"/>
      <c r="Z453" s="1067"/>
      <c r="AA453" s="1067"/>
      <c r="AB453" s="1067"/>
      <c r="AC453" s="1068"/>
      <c r="AD453" s="494">
        <v>1401</v>
      </c>
      <c r="AE453" s="1057"/>
      <c r="AF453" s="1058"/>
      <c r="AG453" s="1058"/>
      <c r="AH453" s="1059"/>
      <c r="AI453" s="430" t="s">
        <v>505</v>
      </c>
    </row>
    <row r="454" spans="1:35" ht="14.1" customHeight="1">
      <c r="A454" s="1066" t="s">
        <v>1000</v>
      </c>
      <c r="B454" s="1067"/>
      <c r="C454" s="1067"/>
      <c r="D454" s="1067"/>
      <c r="E454" s="1067"/>
      <c r="F454" s="1067"/>
      <c r="G454" s="1067"/>
      <c r="H454" s="1067"/>
      <c r="I454" s="1067"/>
      <c r="J454" s="1067"/>
      <c r="K454" s="1067"/>
      <c r="L454" s="1067"/>
      <c r="M454" s="1067"/>
      <c r="N454" s="1067"/>
      <c r="O454" s="1067"/>
      <c r="P454" s="1067"/>
      <c r="Q454" s="1067"/>
      <c r="R454" s="1067"/>
      <c r="S454" s="1067"/>
      <c r="T454" s="1067"/>
      <c r="U454" s="1067"/>
      <c r="V454" s="1067"/>
      <c r="W454" s="1067"/>
      <c r="X454" s="1067"/>
      <c r="Y454" s="1067"/>
      <c r="Z454" s="1067"/>
      <c r="AA454" s="1067"/>
      <c r="AB454" s="1067"/>
      <c r="AC454" s="1068"/>
      <c r="AD454" s="494">
        <v>1402</v>
      </c>
      <c r="AE454" s="1057"/>
      <c r="AF454" s="1058"/>
      <c r="AG454" s="1058"/>
      <c r="AH454" s="1059"/>
      <c r="AI454" s="430" t="s">
        <v>505</v>
      </c>
    </row>
    <row r="455" spans="1:35" ht="14.1" customHeight="1">
      <c r="A455" s="1066" t="s">
        <v>1001</v>
      </c>
      <c r="B455" s="1067"/>
      <c r="C455" s="1067"/>
      <c r="D455" s="1067"/>
      <c r="E455" s="1067"/>
      <c r="F455" s="1067"/>
      <c r="G455" s="1067"/>
      <c r="H455" s="1067"/>
      <c r="I455" s="1067"/>
      <c r="J455" s="1067"/>
      <c r="K455" s="1067"/>
      <c r="L455" s="1067"/>
      <c r="M455" s="1067"/>
      <c r="N455" s="1067"/>
      <c r="O455" s="1067"/>
      <c r="P455" s="1067"/>
      <c r="Q455" s="1067"/>
      <c r="R455" s="1067"/>
      <c r="S455" s="1067"/>
      <c r="T455" s="1067"/>
      <c r="U455" s="1067"/>
      <c r="V455" s="1067"/>
      <c r="W455" s="1067"/>
      <c r="X455" s="1067"/>
      <c r="Y455" s="1067"/>
      <c r="Z455" s="1067"/>
      <c r="AA455" s="1067"/>
      <c r="AB455" s="1067"/>
      <c r="AC455" s="1068"/>
      <c r="AD455" s="494">
        <v>1403</v>
      </c>
      <c r="AE455" s="1057"/>
      <c r="AF455" s="1058"/>
      <c r="AG455" s="1058"/>
      <c r="AH455" s="1059"/>
      <c r="AI455" s="430" t="s">
        <v>505</v>
      </c>
    </row>
    <row r="456" spans="1:35" ht="14.1" customHeight="1">
      <c r="A456" s="1066" t="s">
        <v>1002</v>
      </c>
      <c r="B456" s="1067"/>
      <c r="C456" s="1067"/>
      <c r="D456" s="1067"/>
      <c r="E456" s="1067"/>
      <c r="F456" s="1067"/>
      <c r="G456" s="1067"/>
      <c r="H456" s="1067"/>
      <c r="I456" s="1067"/>
      <c r="J456" s="1067"/>
      <c r="K456" s="1067"/>
      <c r="L456" s="1067"/>
      <c r="M456" s="1067"/>
      <c r="N456" s="1067"/>
      <c r="O456" s="1067"/>
      <c r="P456" s="1067"/>
      <c r="Q456" s="1067"/>
      <c r="R456" s="1067"/>
      <c r="S456" s="1067"/>
      <c r="T456" s="1067"/>
      <c r="U456" s="1067"/>
      <c r="V456" s="1067"/>
      <c r="W456" s="1067"/>
      <c r="X456" s="1067"/>
      <c r="Y456" s="1067"/>
      <c r="Z456" s="1067"/>
      <c r="AA456" s="1067"/>
      <c r="AB456" s="1067"/>
      <c r="AC456" s="1068"/>
      <c r="AD456" s="494">
        <v>1587</v>
      </c>
      <c r="AE456" s="1057"/>
      <c r="AF456" s="1058"/>
      <c r="AG456" s="1058"/>
      <c r="AH456" s="1059"/>
      <c r="AI456" s="430" t="s">
        <v>505</v>
      </c>
    </row>
    <row r="457" spans="1:35" ht="14.1" customHeight="1">
      <c r="A457" s="1066" t="s">
        <v>1003</v>
      </c>
      <c r="B457" s="1067"/>
      <c r="C457" s="1067"/>
      <c r="D457" s="1067"/>
      <c r="E457" s="1067"/>
      <c r="F457" s="1067"/>
      <c r="G457" s="1067"/>
      <c r="H457" s="1067"/>
      <c r="I457" s="1067"/>
      <c r="J457" s="1067"/>
      <c r="K457" s="1067"/>
      <c r="L457" s="1067"/>
      <c r="M457" s="1067"/>
      <c r="N457" s="1067"/>
      <c r="O457" s="1067"/>
      <c r="P457" s="1067"/>
      <c r="Q457" s="1067"/>
      <c r="R457" s="1067"/>
      <c r="S457" s="1067"/>
      <c r="T457" s="1067"/>
      <c r="U457" s="1067"/>
      <c r="V457" s="1067"/>
      <c r="W457" s="1067"/>
      <c r="X457" s="1067"/>
      <c r="Y457" s="1067"/>
      <c r="Z457" s="1067"/>
      <c r="AA457" s="1067"/>
      <c r="AB457" s="1067"/>
      <c r="AC457" s="1068"/>
      <c r="AD457" s="494">
        <v>1588</v>
      </c>
      <c r="AE457" s="1057"/>
      <c r="AF457" s="1058"/>
      <c r="AG457" s="1058"/>
      <c r="AH457" s="1059"/>
      <c r="AI457" s="430" t="s">
        <v>505</v>
      </c>
    </row>
    <row r="458" spans="1:35" ht="14.1" customHeight="1">
      <c r="A458" s="1066" t="s">
        <v>1004</v>
      </c>
      <c r="B458" s="1067"/>
      <c r="C458" s="1067"/>
      <c r="D458" s="1067"/>
      <c r="E458" s="1067"/>
      <c r="F458" s="1067"/>
      <c r="G458" s="1067"/>
      <c r="H458" s="1067"/>
      <c r="I458" s="1067"/>
      <c r="J458" s="1067"/>
      <c r="K458" s="1067"/>
      <c r="L458" s="1067"/>
      <c r="M458" s="1067"/>
      <c r="N458" s="1067"/>
      <c r="O458" s="1067"/>
      <c r="P458" s="1067"/>
      <c r="Q458" s="1067"/>
      <c r="R458" s="1067"/>
      <c r="S458" s="1067"/>
      <c r="T458" s="1067"/>
      <c r="U458" s="1067"/>
      <c r="V458" s="1067"/>
      <c r="W458" s="1067"/>
      <c r="X458" s="1067"/>
      <c r="Y458" s="1067"/>
      <c r="Z458" s="1067"/>
      <c r="AA458" s="1067"/>
      <c r="AB458" s="1067"/>
      <c r="AC458" s="1068"/>
      <c r="AD458" s="494">
        <v>1404</v>
      </c>
      <c r="AE458" s="1057"/>
      <c r="AF458" s="1058"/>
      <c r="AG458" s="1058"/>
      <c r="AH458" s="1059"/>
      <c r="AI458" s="430" t="s">
        <v>505</v>
      </c>
    </row>
    <row r="459" spans="1:35" ht="14.1" customHeight="1">
      <c r="A459" s="1066" t="s">
        <v>1005</v>
      </c>
      <c r="B459" s="1067"/>
      <c r="C459" s="1067"/>
      <c r="D459" s="1067"/>
      <c r="E459" s="1067"/>
      <c r="F459" s="1067"/>
      <c r="G459" s="1067"/>
      <c r="H459" s="1067"/>
      <c r="I459" s="1067"/>
      <c r="J459" s="1067"/>
      <c r="K459" s="1067"/>
      <c r="L459" s="1067"/>
      <c r="M459" s="1067"/>
      <c r="N459" s="1067"/>
      <c r="O459" s="1067"/>
      <c r="P459" s="1067"/>
      <c r="Q459" s="1067"/>
      <c r="R459" s="1067"/>
      <c r="S459" s="1067"/>
      <c r="T459" s="1067"/>
      <c r="U459" s="1067"/>
      <c r="V459" s="1067"/>
      <c r="W459" s="1067"/>
      <c r="X459" s="1067"/>
      <c r="Y459" s="1067"/>
      <c r="Z459" s="1067"/>
      <c r="AA459" s="1067"/>
      <c r="AB459" s="1067"/>
      <c r="AC459" s="1068"/>
      <c r="AD459" s="494">
        <v>1405</v>
      </c>
      <c r="AE459" s="1057"/>
      <c r="AF459" s="1058"/>
      <c r="AG459" s="1058"/>
      <c r="AH459" s="1059"/>
      <c r="AI459" s="430" t="s">
        <v>505</v>
      </c>
    </row>
    <row r="460" spans="1:35" ht="14.1" customHeight="1">
      <c r="A460" s="1054" t="s">
        <v>1006</v>
      </c>
      <c r="B460" s="1055"/>
      <c r="C460" s="1055"/>
      <c r="D460" s="1055"/>
      <c r="E460" s="1055"/>
      <c r="F460" s="1055"/>
      <c r="G460" s="1055"/>
      <c r="H460" s="1055"/>
      <c r="I460" s="1055"/>
      <c r="J460" s="1055"/>
      <c r="K460" s="1055"/>
      <c r="L460" s="1055"/>
      <c r="M460" s="1055"/>
      <c r="N460" s="1055"/>
      <c r="O460" s="1055"/>
      <c r="P460" s="1055"/>
      <c r="Q460" s="1055"/>
      <c r="R460" s="1055"/>
      <c r="S460" s="1055"/>
      <c r="T460" s="1055"/>
      <c r="U460" s="1055"/>
      <c r="V460" s="1055"/>
      <c r="W460" s="1055"/>
      <c r="X460" s="1055"/>
      <c r="Y460" s="1055"/>
      <c r="Z460" s="1055"/>
      <c r="AA460" s="1055"/>
      <c r="AB460" s="1055"/>
      <c r="AC460" s="1056"/>
      <c r="AD460" s="494">
        <v>1410</v>
      </c>
      <c r="AE460" s="1057"/>
      <c r="AF460" s="1058"/>
      <c r="AG460" s="1058"/>
      <c r="AH460" s="1059"/>
      <c r="AI460" s="430" t="s">
        <v>528</v>
      </c>
    </row>
    <row r="461" spans="1:35" ht="14.1" customHeight="1">
      <c r="A461" s="1066" t="s">
        <v>1007</v>
      </c>
      <c r="B461" s="1067"/>
      <c r="C461" s="1067"/>
      <c r="D461" s="1067"/>
      <c r="E461" s="1067"/>
      <c r="F461" s="1067"/>
      <c r="G461" s="1067"/>
      <c r="H461" s="1067"/>
      <c r="I461" s="1067"/>
      <c r="J461" s="1067"/>
      <c r="K461" s="1067"/>
      <c r="L461" s="1067"/>
      <c r="M461" s="1067"/>
      <c r="N461" s="1067"/>
      <c r="O461" s="1067"/>
      <c r="P461" s="1067"/>
      <c r="Q461" s="1067"/>
      <c r="R461" s="1067"/>
      <c r="S461" s="1067"/>
      <c r="T461" s="1067"/>
      <c r="U461" s="1067"/>
      <c r="V461" s="1067"/>
      <c r="W461" s="1067"/>
      <c r="X461" s="1067"/>
      <c r="Y461" s="1067"/>
      <c r="Z461" s="1067"/>
      <c r="AA461" s="1067"/>
      <c r="AB461" s="1067"/>
      <c r="AC461" s="1068"/>
      <c r="AD461" s="494">
        <v>1406</v>
      </c>
      <c r="AE461" s="1057"/>
      <c r="AF461" s="1058"/>
      <c r="AG461" s="1058"/>
      <c r="AH461" s="1059"/>
      <c r="AI461" s="430" t="s">
        <v>524</v>
      </c>
    </row>
    <row r="462" spans="1:35" ht="14.1" customHeight="1">
      <c r="A462" s="1066" t="s">
        <v>1008</v>
      </c>
      <c r="B462" s="1067"/>
      <c r="C462" s="1067"/>
      <c r="D462" s="1067"/>
      <c r="E462" s="1067"/>
      <c r="F462" s="1067"/>
      <c r="G462" s="1067"/>
      <c r="H462" s="1067"/>
      <c r="I462" s="1067"/>
      <c r="J462" s="1067"/>
      <c r="K462" s="1067"/>
      <c r="L462" s="1067"/>
      <c r="M462" s="1067"/>
      <c r="N462" s="1067"/>
      <c r="O462" s="1067"/>
      <c r="P462" s="1067"/>
      <c r="Q462" s="1067"/>
      <c r="R462" s="1067"/>
      <c r="S462" s="1067"/>
      <c r="T462" s="1067"/>
      <c r="U462" s="1067"/>
      <c r="V462" s="1067"/>
      <c r="W462" s="1067"/>
      <c r="X462" s="1067"/>
      <c r="Y462" s="1067"/>
      <c r="Z462" s="1067"/>
      <c r="AA462" s="1067"/>
      <c r="AB462" s="1067"/>
      <c r="AC462" s="1068"/>
      <c r="AD462" s="494">
        <v>1407</v>
      </c>
      <c r="AE462" s="1057"/>
      <c r="AF462" s="1058"/>
      <c r="AG462" s="1058"/>
      <c r="AH462" s="1059"/>
      <c r="AI462" s="430" t="s">
        <v>524</v>
      </c>
    </row>
    <row r="463" spans="1:35" ht="14.1" customHeight="1">
      <c r="A463" s="1066" t="s">
        <v>1009</v>
      </c>
      <c r="B463" s="1067"/>
      <c r="C463" s="1067"/>
      <c r="D463" s="1067"/>
      <c r="E463" s="1067"/>
      <c r="F463" s="1067"/>
      <c r="G463" s="1067"/>
      <c r="H463" s="1067"/>
      <c r="I463" s="1067"/>
      <c r="J463" s="1067"/>
      <c r="K463" s="1067"/>
      <c r="L463" s="1067"/>
      <c r="M463" s="1067"/>
      <c r="N463" s="1067"/>
      <c r="O463" s="1067"/>
      <c r="P463" s="1067"/>
      <c r="Q463" s="1067"/>
      <c r="R463" s="1067"/>
      <c r="S463" s="1067"/>
      <c r="T463" s="1067"/>
      <c r="U463" s="1067"/>
      <c r="V463" s="1067"/>
      <c r="W463" s="1067"/>
      <c r="X463" s="1067"/>
      <c r="Y463" s="1067"/>
      <c r="Z463" s="1067"/>
      <c r="AA463" s="1067"/>
      <c r="AB463" s="1067"/>
      <c r="AC463" s="1068"/>
      <c r="AD463" s="494">
        <v>1408</v>
      </c>
      <c r="AE463" s="1057"/>
      <c r="AF463" s="1058"/>
      <c r="AG463" s="1058"/>
      <c r="AH463" s="1059"/>
      <c r="AI463" s="430" t="s">
        <v>524</v>
      </c>
    </row>
    <row r="464" spans="1:35" ht="14.1" customHeight="1">
      <c r="A464" s="1066" t="s">
        <v>1010</v>
      </c>
      <c r="B464" s="1067"/>
      <c r="C464" s="1067"/>
      <c r="D464" s="1067"/>
      <c r="E464" s="1067"/>
      <c r="F464" s="1067"/>
      <c r="G464" s="1067"/>
      <c r="H464" s="1067"/>
      <c r="I464" s="1067"/>
      <c r="J464" s="1067"/>
      <c r="K464" s="1067"/>
      <c r="L464" s="1067"/>
      <c r="M464" s="1067"/>
      <c r="N464" s="1067"/>
      <c r="O464" s="1067"/>
      <c r="P464" s="1067"/>
      <c r="Q464" s="1067"/>
      <c r="R464" s="1067"/>
      <c r="S464" s="1067"/>
      <c r="T464" s="1067"/>
      <c r="U464" s="1067"/>
      <c r="V464" s="1067"/>
      <c r="W464" s="1067"/>
      <c r="X464" s="1067"/>
      <c r="Y464" s="1067"/>
      <c r="Z464" s="1067"/>
      <c r="AA464" s="1067"/>
      <c r="AB464" s="1067"/>
      <c r="AC464" s="1068"/>
      <c r="AD464" s="494">
        <v>1409</v>
      </c>
      <c r="AE464" s="1057"/>
      <c r="AF464" s="1058"/>
      <c r="AG464" s="1058"/>
      <c r="AH464" s="1059"/>
      <c r="AI464" s="430" t="s">
        <v>524</v>
      </c>
    </row>
    <row r="465" spans="1:35" ht="14.1" customHeight="1">
      <c r="A465" s="1066" t="s">
        <v>1011</v>
      </c>
      <c r="B465" s="1067"/>
      <c r="C465" s="1067"/>
      <c r="D465" s="1067"/>
      <c r="E465" s="1067"/>
      <c r="F465" s="1067"/>
      <c r="G465" s="1067"/>
      <c r="H465" s="1067"/>
      <c r="I465" s="1067"/>
      <c r="J465" s="1067"/>
      <c r="K465" s="1067"/>
      <c r="L465" s="1067"/>
      <c r="M465" s="1067"/>
      <c r="N465" s="1067"/>
      <c r="O465" s="1067"/>
      <c r="P465" s="1067"/>
      <c r="Q465" s="1067"/>
      <c r="R465" s="1067"/>
      <c r="S465" s="1067"/>
      <c r="T465" s="1067"/>
      <c r="U465" s="1067"/>
      <c r="V465" s="1067"/>
      <c r="W465" s="1067"/>
      <c r="X465" s="1067"/>
      <c r="Y465" s="1067"/>
      <c r="Z465" s="1067"/>
      <c r="AA465" s="1067"/>
      <c r="AB465" s="1067"/>
      <c r="AC465" s="1068"/>
      <c r="AD465" s="494">
        <v>1818</v>
      </c>
      <c r="AE465" s="1057"/>
      <c r="AF465" s="1058"/>
      <c r="AG465" s="1058"/>
      <c r="AH465" s="1059"/>
      <c r="AI465" s="430" t="s">
        <v>524</v>
      </c>
    </row>
    <row r="466" spans="1:35" ht="14.1" customHeight="1">
      <c r="A466" s="1066" t="s">
        <v>1012</v>
      </c>
      <c r="B466" s="1067"/>
      <c r="C466" s="1067"/>
      <c r="D466" s="1067"/>
      <c r="E466" s="1067"/>
      <c r="F466" s="1067"/>
      <c r="G466" s="1067"/>
      <c r="H466" s="1067"/>
      <c r="I466" s="1067"/>
      <c r="J466" s="1067"/>
      <c r="K466" s="1067"/>
      <c r="L466" s="1067"/>
      <c r="M466" s="1067"/>
      <c r="N466" s="1067"/>
      <c r="O466" s="1067"/>
      <c r="P466" s="1067"/>
      <c r="Q466" s="1067"/>
      <c r="R466" s="1067"/>
      <c r="S466" s="1067"/>
      <c r="T466" s="1067"/>
      <c r="U466" s="1067"/>
      <c r="V466" s="1067"/>
      <c r="W466" s="1067"/>
      <c r="X466" s="1067"/>
      <c r="Y466" s="1067"/>
      <c r="Z466" s="1067"/>
      <c r="AA466" s="1067"/>
      <c r="AB466" s="1067"/>
      <c r="AC466" s="1068"/>
      <c r="AD466" s="494">
        <v>1429</v>
      </c>
      <c r="AE466" s="1057"/>
      <c r="AF466" s="1058"/>
      <c r="AG466" s="1058"/>
      <c r="AH466" s="1059"/>
      <c r="AI466" s="430" t="s">
        <v>524</v>
      </c>
    </row>
    <row r="467" spans="1:35" ht="14.1" customHeight="1">
      <c r="A467" s="1066" t="s">
        <v>1013</v>
      </c>
      <c r="B467" s="1067"/>
      <c r="C467" s="1067"/>
      <c r="D467" s="1067"/>
      <c r="E467" s="1067"/>
      <c r="F467" s="1067"/>
      <c r="G467" s="1067"/>
      <c r="H467" s="1067"/>
      <c r="I467" s="1067"/>
      <c r="J467" s="1067"/>
      <c r="K467" s="1067"/>
      <c r="L467" s="1067"/>
      <c r="M467" s="1067"/>
      <c r="N467" s="1067"/>
      <c r="O467" s="1067"/>
      <c r="P467" s="1067"/>
      <c r="Q467" s="1067"/>
      <c r="R467" s="1067"/>
      <c r="S467" s="1067"/>
      <c r="T467" s="1067"/>
      <c r="U467" s="1067"/>
      <c r="V467" s="1067"/>
      <c r="W467" s="1067"/>
      <c r="X467" s="1067"/>
      <c r="Y467" s="1067"/>
      <c r="Z467" s="1067"/>
      <c r="AA467" s="1067"/>
      <c r="AB467" s="1067"/>
      <c r="AC467" s="1068"/>
      <c r="AD467" s="494">
        <v>1411</v>
      </c>
      <c r="AE467" s="1057"/>
      <c r="AF467" s="1058"/>
      <c r="AG467" s="1058"/>
      <c r="AH467" s="1059"/>
      <c r="AI467" s="430" t="s">
        <v>524</v>
      </c>
    </row>
    <row r="468" spans="1:35" ht="14.1" customHeight="1">
      <c r="A468" s="1066" t="s">
        <v>1014</v>
      </c>
      <c r="B468" s="1067"/>
      <c r="C468" s="1067"/>
      <c r="D468" s="1067"/>
      <c r="E468" s="1067"/>
      <c r="F468" s="1067"/>
      <c r="G468" s="1067"/>
      <c r="H468" s="1067"/>
      <c r="I468" s="1067"/>
      <c r="J468" s="1067"/>
      <c r="K468" s="1067"/>
      <c r="L468" s="1067"/>
      <c r="M468" s="1067"/>
      <c r="N468" s="1067"/>
      <c r="O468" s="1067"/>
      <c r="P468" s="1067"/>
      <c r="Q468" s="1067"/>
      <c r="R468" s="1067"/>
      <c r="S468" s="1067"/>
      <c r="T468" s="1067"/>
      <c r="U468" s="1067"/>
      <c r="V468" s="1067"/>
      <c r="W468" s="1067"/>
      <c r="X468" s="1067"/>
      <c r="Y468" s="1067"/>
      <c r="Z468" s="1067"/>
      <c r="AA468" s="1067"/>
      <c r="AB468" s="1067"/>
      <c r="AC468" s="1068"/>
      <c r="AD468" s="494">
        <v>1412</v>
      </c>
      <c r="AE468" s="1057"/>
      <c r="AF468" s="1058"/>
      <c r="AG468" s="1058"/>
      <c r="AH468" s="1059"/>
      <c r="AI468" s="430" t="s">
        <v>524</v>
      </c>
    </row>
    <row r="469" spans="1:35" ht="14.1" customHeight="1">
      <c r="A469" s="1066" t="s">
        <v>1015</v>
      </c>
      <c r="B469" s="1067"/>
      <c r="C469" s="1067"/>
      <c r="D469" s="1067"/>
      <c r="E469" s="1067"/>
      <c r="F469" s="1067"/>
      <c r="G469" s="1067"/>
      <c r="H469" s="1067"/>
      <c r="I469" s="1067"/>
      <c r="J469" s="1067"/>
      <c r="K469" s="1067"/>
      <c r="L469" s="1067"/>
      <c r="M469" s="1067"/>
      <c r="N469" s="1067"/>
      <c r="O469" s="1067"/>
      <c r="P469" s="1067"/>
      <c r="Q469" s="1067"/>
      <c r="R469" s="1067"/>
      <c r="S469" s="1067"/>
      <c r="T469" s="1067"/>
      <c r="U469" s="1067"/>
      <c r="V469" s="1067"/>
      <c r="W469" s="1067"/>
      <c r="X469" s="1067"/>
      <c r="Y469" s="1067"/>
      <c r="Z469" s="1067"/>
      <c r="AA469" s="1067"/>
      <c r="AB469" s="1067"/>
      <c r="AC469" s="1068"/>
      <c r="AD469" s="494">
        <v>1413</v>
      </c>
      <c r="AE469" s="1057"/>
      <c r="AF469" s="1058"/>
      <c r="AG469" s="1058"/>
      <c r="AH469" s="1059"/>
      <c r="AI469" s="430" t="s">
        <v>524</v>
      </c>
    </row>
    <row r="470" spans="1:35" ht="14.1" customHeight="1">
      <c r="A470" s="1066" t="s">
        <v>1016</v>
      </c>
      <c r="B470" s="1067"/>
      <c r="C470" s="1067"/>
      <c r="D470" s="1067"/>
      <c r="E470" s="1067"/>
      <c r="F470" s="1067"/>
      <c r="G470" s="1067"/>
      <c r="H470" s="1067"/>
      <c r="I470" s="1067"/>
      <c r="J470" s="1067"/>
      <c r="K470" s="1067"/>
      <c r="L470" s="1067"/>
      <c r="M470" s="1067"/>
      <c r="N470" s="1067"/>
      <c r="O470" s="1067"/>
      <c r="P470" s="1067"/>
      <c r="Q470" s="1067"/>
      <c r="R470" s="1067"/>
      <c r="S470" s="1067"/>
      <c r="T470" s="1067"/>
      <c r="U470" s="1067"/>
      <c r="V470" s="1067"/>
      <c r="W470" s="1067"/>
      <c r="X470" s="1067"/>
      <c r="Y470" s="1067"/>
      <c r="Z470" s="1067"/>
      <c r="AA470" s="1067"/>
      <c r="AB470" s="1067"/>
      <c r="AC470" s="1068"/>
      <c r="AD470" s="494">
        <v>1415</v>
      </c>
      <c r="AE470" s="1057"/>
      <c r="AF470" s="1058"/>
      <c r="AG470" s="1058"/>
      <c r="AH470" s="1059"/>
      <c r="AI470" s="430" t="s">
        <v>524</v>
      </c>
    </row>
    <row r="471" spans="1:35" ht="14.1" customHeight="1">
      <c r="A471" s="1066" t="s">
        <v>1017</v>
      </c>
      <c r="B471" s="1067"/>
      <c r="C471" s="1067"/>
      <c r="D471" s="1067"/>
      <c r="E471" s="1067"/>
      <c r="F471" s="1067"/>
      <c r="G471" s="1067"/>
      <c r="H471" s="1067"/>
      <c r="I471" s="1067"/>
      <c r="J471" s="1067"/>
      <c r="K471" s="1067"/>
      <c r="L471" s="1067"/>
      <c r="M471" s="1067"/>
      <c r="N471" s="1067"/>
      <c r="O471" s="1067"/>
      <c r="P471" s="1067"/>
      <c r="Q471" s="1067"/>
      <c r="R471" s="1067"/>
      <c r="S471" s="1067"/>
      <c r="T471" s="1067"/>
      <c r="U471" s="1067"/>
      <c r="V471" s="1067"/>
      <c r="W471" s="1067"/>
      <c r="X471" s="1067"/>
      <c r="Y471" s="1067"/>
      <c r="Z471" s="1067"/>
      <c r="AA471" s="1067"/>
      <c r="AB471" s="1067"/>
      <c r="AC471" s="1068"/>
      <c r="AD471" s="494">
        <v>1416</v>
      </c>
      <c r="AE471" s="1057"/>
      <c r="AF471" s="1058"/>
      <c r="AG471" s="1058"/>
      <c r="AH471" s="1059"/>
      <c r="AI471" s="430" t="s">
        <v>524</v>
      </c>
    </row>
    <row r="472" spans="1:35" ht="14.1" customHeight="1">
      <c r="A472" s="1066" t="s">
        <v>1018</v>
      </c>
      <c r="B472" s="1067"/>
      <c r="C472" s="1067"/>
      <c r="D472" s="1067"/>
      <c r="E472" s="1067"/>
      <c r="F472" s="1067"/>
      <c r="G472" s="1067"/>
      <c r="H472" s="1067"/>
      <c r="I472" s="1067"/>
      <c r="J472" s="1067"/>
      <c r="K472" s="1067"/>
      <c r="L472" s="1067"/>
      <c r="M472" s="1067"/>
      <c r="N472" s="1067"/>
      <c r="O472" s="1067"/>
      <c r="P472" s="1067"/>
      <c r="Q472" s="1067"/>
      <c r="R472" s="1067"/>
      <c r="S472" s="1067"/>
      <c r="T472" s="1067"/>
      <c r="U472" s="1067"/>
      <c r="V472" s="1067"/>
      <c r="W472" s="1067"/>
      <c r="X472" s="1067"/>
      <c r="Y472" s="1067"/>
      <c r="Z472" s="1067"/>
      <c r="AA472" s="1067"/>
      <c r="AB472" s="1067"/>
      <c r="AC472" s="1068"/>
      <c r="AD472" s="494">
        <v>1417</v>
      </c>
      <c r="AE472" s="1057"/>
      <c r="AF472" s="1058"/>
      <c r="AG472" s="1058"/>
      <c r="AH472" s="1059"/>
      <c r="AI472" s="430" t="s">
        <v>524</v>
      </c>
    </row>
    <row r="473" spans="1:35" ht="14.1" customHeight="1">
      <c r="A473" s="1066" t="s">
        <v>1019</v>
      </c>
      <c r="B473" s="1067"/>
      <c r="C473" s="1067"/>
      <c r="D473" s="1067"/>
      <c r="E473" s="1067"/>
      <c r="F473" s="1067"/>
      <c r="G473" s="1067"/>
      <c r="H473" s="1067"/>
      <c r="I473" s="1067"/>
      <c r="J473" s="1067"/>
      <c r="K473" s="1067"/>
      <c r="L473" s="1067"/>
      <c r="M473" s="1067"/>
      <c r="N473" s="1067"/>
      <c r="O473" s="1067"/>
      <c r="P473" s="1067"/>
      <c r="Q473" s="1067"/>
      <c r="R473" s="1067"/>
      <c r="S473" s="1067"/>
      <c r="T473" s="1067"/>
      <c r="U473" s="1067"/>
      <c r="V473" s="1067"/>
      <c r="W473" s="1067"/>
      <c r="X473" s="1067"/>
      <c r="Y473" s="1067"/>
      <c r="Z473" s="1067"/>
      <c r="AA473" s="1067"/>
      <c r="AB473" s="1067"/>
      <c r="AC473" s="1068"/>
      <c r="AD473" s="494">
        <v>1418</v>
      </c>
      <c r="AE473" s="1057"/>
      <c r="AF473" s="1058"/>
      <c r="AG473" s="1058"/>
      <c r="AH473" s="1059"/>
      <c r="AI473" s="430" t="s">
        <v>524</v>
      </c>
    </row>
    <row r="474" spans="1:35" ht="14.1" customHeight="1">
      <c r="A474" s="1066" t="s">
        <v>1020</v>
      </c>
      <c r="B474" s="1067"/>
      <c r="C474" s="1067"/>
      <c r="D474" s="1067"/>
      <c r="E474" s="1067"/>
      <c r="F474" s="1067"/>
      <c r="G474" s="1067"/>
      <c r="H474" s="1067"/>
      <c r="I474" s="1067"/>
      <c r="J474" s="1067"/>
      <c r="K474" s="1067"/>
      <c r="L474" s="1067"/>
      <c r="M474" s="1067"/>
      <c r="N474" s="1067"/>
      <c r="O474" s="1067"/>
      <c r="P474" s="1067"/>
      <c r="Q474" s="1067"/>
      <c r="R474" s="1067"/>
      <c r="S474" s="1067"/>
      <c r="T474" s="1067"/>
      <c r="U474" s="1067"/>
      <c r="V474" s="1067"/>
      <c r="W474" s="1067"/>
      <c r="X474" s="1067"/>
      <c r="Y474" s="1067"/>
      <c r="Z474" s="1067"/>
      <c r="AA474" s="1067"/>
      <c r="AB474" s="1067"/>
      <c r="AC474" s="1068"/>
      <c r="AD474" s="494">
        <v>1419</v>
      </c>
      <c r="AE474" s="1057"/>
      <c r="AF474" s="1058"/>
      <c r="AG474" s="1058"/>
      <c r="AH474" s="1059"/>
      <c r="AI474" s="430" t="s">
        <v>524</v>
      </c>
    </row>
    <row r="475" spans="1:35" ht="14.1" customHeight="1">
      <c r="A475" s="1066" t="s">
        <v>1021</v>
      </c>
      <c r="B475" s="1067"/>
      <c r="C475" s="1067"/>
      <c r="D475" s="1067"/>
      <c r="E475" s="1067"/>
      <c r="F475" s="1067"/>
      <c r="G475" s="1067"/>
      <c r="H475" s="1067"/>
      <c r="I475" s="1067"/>
      <c r="J475" s="1067"/>
      <c r="K475" s="1067"/>
      <c r="L475" s="1067"/>
      <c r="M475" s="1067"/>
      <c r="N475" s="1067"/>
      <c r="O475" s="1067"/>
      <c r="P475" s="1067"/>
      <c r="Q475" s="1067"/>
      <c r="R475" s="1067"/>
      <c r="S475" s="1067"/>
      <c r="T475" s="1067"/>
      <c r="U475" s="1067"/>
      <c r="V475" s="1067"/>
      <c r="W475" s="1067"/>
      <c r="X475" s="1067"/>
      <c r="Y475" s="1067"/>
      <c r="Z475" s="1067"/>
      <c r="AA475" s="1067"/>
      <c r="AB475" s="1067"/>
      <c r="AC475" s="1068"/>
      <c r="AD475" s="494">
        <v>1420</v>
      </c>
      <c r="AE475" s="1057"/>
      <c r="AF475" s="1058"/>
      <c r="AG475" s="1058"/>
      <c r="AH475" s="1059"/>
      <c r="AI475" s="430" t="s">
        <v>524</v>
      </c>
    </row>
    <row r="476" spans="1:35" ht="14.1" customHeight="1">
      <c r="A476" s="1066" t="s">
        <v>1022</v>
      </c>
      <c r="B476" s="1067"/>
      <c r="C476" s="1067"/>
      <c r="D476" s="1067"/>
      <c r="E476" s="1067"/>
      <c r="F476" s="1067"/>
      <c r="G476" s="1067"/>
      <c r="H476" s="1067"/>
      <c r="I476" s="1067"/>
      <c r="J476" s="1067"/>
      <c r="K476" s="1067"/>
      <c r="L476" s="1067"/>
      <c r="M476" s="1067"/>
      <c r="N476" s="1067"/>
      <c r="O476" s="1067"/>
      <c r="P476" s="1067"/>
      <c r="Q476" s="1067"/>
      <c r="R476" s="1067"/>
      <c r="S476" s="1067"/>
      <c r="T476" s="1067"/>
      <c r="U476" s="1067"/>
      <c r="V476" s="1067"/>
      <c r="W476" s="1067"/>
      <c r="X476" s="1067"/>
      <c r="Y476" s="1067"/>
      <c r="Z476" s="1067"/>
      <c r="AA476" s="1067"/>
      <c r="AB476" s="1067"/>
      <c r="AC476" s="1068"/>
      <c r="AD476" s="494">
        <v>1421</v>
      </c>
      <c r="AE476" s="1057"/>
      <c r="AF476" s="1058"/>
      <c r="AG476" s="1058"/>
      <c r="AH476" s="1059"/>
      <c r="AI476" s="430" t="s">
        <v>524</v>
      </c>
    </row>
    <row r="477" spans="1:35" ht="14.1" customHeight="1">
      <c r="A477" s="1066" t="s">
        <v>1023</v>
      </c>
      <c r="B477" s="1067"/>
      <c r="C477" s="1067"/>
      <c r="D477" s="1067"/>
      <c r="E477" s="1067"/>
      <c r="F477" s="1067"/>
      <c r="G477" s="1067"/>
      <c r="H477" s="1067"/>
      <c r="I477" s="1067"/>
      <c r="J477" s="1067"/>
      <c r="K477" s="1067"/>
      <c r="L477" s="1067"/>
      <c r="M477" s="1067"/>
      <c r="N477" s="1067"/>
      <c r="O477" s="1067"/>
      <c r="P477" s="1067"/>
      <c r="Q477" s="1067"/>
      <c r="R477" s="1067"/>
      <c r="S477" s="1067"/>
      <c r="T477" s="1067"/>
      <c r="U477" s="1067"/>
      <c r="V477" s="1067"/>
      <c r="W477" s="1067"/>
      <c r="X477" s="1067"/>
      <c r="Y477" s="1067"/>
      <c r="Z477" s="1067"/>
      <c r="AA477" s="1067"/>
      <c r="AB477" s="1067"/>
      <c r="AC477" s="1068"/>
      <c r="AD477" s="494">
        <v>1422</v>
      </c>
      <c r="AE477" s="1057"/>
      <c r="AF477" s="1058"/>
      <c r="AG477" s="1058"/>
      <c r="AH477" s="1059"/>
      <c r="AI477" s="430" t="s">
        <v>524</v>
      </c>
    </row>
    <row r="478" spans="1:35" ht="14.1" customHeight="1">
      <c r="A478" s="1066" t="s">
        <v>1024</v>
      </c>
      <c r="B478" s="1067"/>
      <c r="C478" s="1067"/>
      <c r="D478" s="1067"/>
      <c r="E478" s="1067"/>
      <c r="F478" s="1067"/>
      <c r="G478" s="1067"/>
      <c r="H478" s="1067"/>
      <c r="I478" s="1067"/>
      <c r="J478" s="1067"/>
      <c r="K478" s="1067"/>
      <c r="L478" s="1067"/>
      <c r="M478" s="1067"/>
      <c r="N478" s="1067"/>
      <c r="O478" s="1067"/>
      <c r="P478" s="1067"/>
      <c r="Q478" s="1067"/>
      <c r="R478" s="1067"/>
      <c r="S478" s="1067"/>
      <c r="T478" s="1067"/>
      <c r="U478" s="1067"/>
      <c r="V478" s="1067"/>
      <c r="W478" s="1067"/>
      <c r="X478" s="1067"/>
      <c r="Y478" s="1067"/>
      <c r="Z478" s="1067"/>
      <c r="AA478" s="1067"/>
      <c r="AB478" s="1067"/>
      <c r="AC478" s="1068"/>
      <c r="AD478" s="494">
        <v>1423</v>
      </c>
      <c r="AE478" s="1057"/>
      <c r="AF478" s="1058"/>
      <c r="AG478" s="1058"/>
      <c r="AH478" s="1059"/>
      <c r="AI478" s="430" t="s">
        <v>524</v>
      </c>
    </row>
    <row r="479" spans="1:35" ht="14.1" customHeight="1">
      <c r="A479" s="1066" t="s">
        <v>1025</v>
      </c>
      <c r="B479" s="1067"/>
      <c r="C479" s="1067"/>
      <c r="D479" s="1067"/>
      <c r="E479" s="1067"/>
      <c r="F479" s="1067"/>
      <c r="G479" s="1067"/>
      <c r="H479" s="1067"/>
      <c r="I479" s="1067"/>
      <c r="J479" s="1067"/>
      <c r="K479" s="1067"/>
      <c r="L479" s="1067"/>
      <c r="M479" s="1067"/>
      <c r="N479" s="1067"/>
      <c r="O479" s="1067"/>
      <c r="P479" s="1067"/>
      <c r="Q479" s="1067"/>
      <c r="R479" s="1067"/>
      <c r="S479" s="1067"/>
      <c r="T479" s="1067"/>
      <c r="U479" s="1067"/>
      <c r="V479" s="1067"/>
      <c r="W479" s="1067"/>
      <c r="X479" s="1067"/>
      <c r="Y479" s="1067"/>
      <c r="Z479" s="1067"/>
      <c r="AA479" s="1067"/>
      <c r="AB479" s="1067"/>
      <c r="AC479" s="1068"/>
      <c r="AD479" s="494">
        <v>1424</v>
      </c>
      <c r="AE479" s="1057"/>
      <c r="AF479" s="1058"/>
      <c r="AG479" s="1058"/>
      <c r="AH479" s="1059"/>
      <c r="AI479" s="430" t="s">
        <v>524</v>
      </c>
    </row>
    <row r="480" spans="1:35" ht="14.1" customHeight="1">
      <c r="A480" s="1066" t="s">
        <v>1026</v>
      </c>
      <c r="B480" s="1067"/>
      <c r="C480" s="1067"/>
      <c r="D480" s="1067"/>
      <c r="E480" s="1067"/>
      <c r="F480" s="1067"/>
      <c r="G480" s="1067"/>
      <c r="H480" s="1067"/>
      <c r="I480" s="1067"/>
      <c r="J480" s="1067"/>
      <c r="K480" s="1067"/>
      <c r="L480" s="1067"/>
      <c r="M480" s="1067"/>
      <c r="N480" s="1067"/>
      <c r="O480" s="1067"/>
      <c r="P480" s="1067"/>
      <c r="Q480" s="1067"/>
      <c r="R480" s="1067"/>
      <c r="S480" s="1067"/>
      <c r="T480" s="1067"/>
      <c r="U480" s="1067"/>
      <c r="V480" s="1067"/>
      <c r="W480" s="1067"/>
      <c r="X480" s="1067"/>
      <c r="Y480" s="1067"/>
      <c r="Z480" s="1067"/>
      <c r="AA480" s="1067"/>
      <c r="AB480" s="1067"/>
      <c r="AC480" s="1068"/>
      <c r="AD480" s="494">
        <v>1425</v>
      </c>
      <c r="AE480" s="1057"/>
      <c r="AF480" s="1058"/>
      <c r="AG480" s="1058"/>
      <c r="AH480" s="1059"/>
      <c r="AI480" s="430" t="s">
        <v>524</v>
      </c>
    </row>
    <row r="481" spans="1:35" ht="14.1" customHeight="1">
      <c r="A481" s="1066" t="s">
        <v>1027</v>
      </c>
      <c r="B481" s="1067"/>
      <c r="C481" s="1067"/>
      <c r="D481" s="1067"/>
      <c r="E481" s="1067"/>
      <c r="F481" s="1067"/>
      <c r="G481" s="1067"/>
      <c r="H481" s="1067"/>
      <c r="I481" s="1067"/>
      <c r="J481" s="1067"/>
      <c r="K481" s="1067"/>
      <c r="L481" s="1067"/>
      <c r="M481" s="1067"/>
      <c r="N481" s="1067"/>
      <c r="O481" s="1067"/>
      <c r="P481" s="1067"/>
      <c r="Q481" s="1067"/>
      <c r="R481" s="1067"/>
      <c r="S481" s="1067"/>
      <c r="T481" s="1067"/>
      <c r="U481" s="1067"/>
      <c r="V481" s="1067"/>
      <c r="W481" s="1067"/>
      <c r="X481" s="1067"/>
      <c r="Y481" s="1067"/>
      <c r="Z481" s="1067"/>
      <c r="AA481" s="1067"/>
      <c r="AB481" s="1067"/>
      <c r="AC481" s="1068"/>
      <c r="AD481" s="494">
        <v>1426</v>
      </c>
      <c r="AE481" s="1057"/>
      <c r="AF481" s="1058"/>
      <c r="AG481" s="1058"/>
      <c r="AH481" s="1059"/>
      <c r="AI481" s="430" t="s">
        <v>524</v>
      </c>
    </row>
    <row r="482" spans="1:35" ht="14.1" customHeight="1">
      <c r="A482" s="1066" t="s">
        <v>1028</v>
      </c>
      <c r="B482" s="1067"/>
      <c r="C482" s="1067"/>
      <c r="D482" s="1067"/>
      <c r="E482" s="1067"/>
      <c r="F482" s="1067"/>
      <c r="G482" s="1067"/>
      <c r="H482" s="1067"/>
      <c r="I482" s="1067"/>
      <c r="J482" s="1067"/>
      <c r="K482" s="1067"/>
      <c r="L482" s="1067"/>
      <c r="M482" s="1067"/>
      <c r="N482" s="1067"/>
      <c r="O482" s="1067"/>
      <c r="P482" s="1067"/>
      <c r="Q482" s="1067"/>
      <c r="R482" s="1067"/>
      <c r="S482" s="1067"/>
      <c r="T482" s="1067"/>
      <c r="U482" s="1067"/>
      <c r="V482" s="1067"/>
      <c r="W482" s="1067"/>
      <c r="X482" s="1067"/>
      <c r="Y482" s="1067"/>
      <c r="Z482" s="1067"/>
      <c r="AA482" s="1067"/>
      <c r="AB482" s="1067"/>
      <c r="AC482" s="1068"/>
      <c r="AD482" s="494">
        <v>1427</v>
      </c>
      <c r="AE482" s="1057"/>
      <c r="AF482" s="1058"/>
      <c r="AG482" s="1058"/>
      <c r="AH482" s="1059"/>
      <c r="AI482" s="430" t="s">
        <v>524</v>
      </c>
    </row>
    <row r="483" spans="1:35" ht="14.1" customHeight="1">
      <c r="A483" s="1066" t="s">
        <v>1029</v>
      </c>
      <c r="B483" s="1067"/>
      <c r="C483" s="1067"/>
      <c r="D483" s="1067"/>
      <c r="E483" s="1067"/>
      <c r="F483" s="1067"/>
      <c r="G483" s="1067"/>
      <c r="H483" s="1067"/>
      <c r="I483" s="1067"/>
      <c r="J483" s="1067"/>
      <c r="K483" s="1067"/>
      <c r="L483" s="1067"/>
      <c r="M483" s="1067"/>
      <c r="N483" s="1067"/>
      <c r="O483" s="1067"/>
      <c r="P483" s="1067"/>
      <c r="Q483" s="1067"/>
      <c r="R483" s="1067"/>
      <c r="S483" s="1067"/>
      <c r="T483" s="1067"/>
      <c r="U483" s="1067"/>
      <c r="V483" s="1067"/>
      <c r="W483" s="1067"/>
      <c r="X483" s="1067"/>
      <c r="Y483" s="1067"/>
      <c r="Z483" s="1067"/>
      <c r="AA483" s="1067"/>
      <c r="AB483" s="1067"/>
      <c r="AC483" s="1068"/>
      <c r="AD483" s="494">
        <v>1428</v>
      </c>
      <c r="AE483" s="1057"/>
      <c r="AF483" s="1058"/>
      <c r="AG483" s="1058"/>
      <c r="AH483" s="1059"/>
      <c r="AI483" s="430" t="s">
        <v>524</v>
      </c>
    </row>
    <row r="484" spans="1:35" ht="14.1" customHeight="1">
      <c r="A484" s="1054" t="s">
        <v>1030</v>
      </c>
      <c r="B484" s="1055"/>
      <c r="C484" s="1055"/>
      <c r="D484" s="1055"/>
      <c r="E484" s="1055"/>
      <c r="F484" s="1055"/>
      <c r="G484" s="1055"/>
      <c r="H484" s="1055"/>
      <c r="I484" s="1055"/>
      <c r="J484" s="1055"/>
      <c r="K484" s="1055"/>
      <c r="L484" s="1055"/>
      <c r="M484" s="1055"/>
      <c r="N484" s="1055"/>
      <c r="O484" s="1055"/>
      <c r="P484" s="1055"/>
      <c r="Q484" s="1055"/>
      <c r="R484" s="1055"/>
      <c r="S484" s="1055"/>
      <c r="T484" s="1055"/>
      <c r="U484" s="1055"/>
      <c r="V484" s="1055"/>
      <c r="W484" s="1055"/>
      <c r="X484" s="1055"/>
      <c r="Y484" s="1055"/>
      <c r="Z484" s="1055"/>
      <c r="AA484" s="1055"/>
      <c r="AB484" s="1055"/>
      <c r="AC484" s="1056"/>
      <c r="AD484" s="494">
        <v>1430</v>
      </c>
      <c r="AE484" s="1057"/>
      <c r="AF484" s="1058"/>
      <c r="AG484" s="1058"/>
      <c r="AH484" s="1059"/>
      <c r="AI484" s="430" t="s">
        <v>528</v>
      </c>
    </row>
    <row r="485" spans="1:35" ht="14.1" customHeight="1">
      <c r="A485" s="1066" t="s">
        <v>1031</v>
      </c>
      <c r="B485" s="1067"/>
      <c r="C485" s="1067"/>
      <c r="D485" s="1067"/>
      <c r="E485" s="1067"/>
      <c r="F485" s="1067"/>
      <c r="G485" s="1067"/>
      <c r="H485" s="1067"/>
      <c r="I485" s="1067"/>
      <c r="J485" s="1067"/>
      <c r="K485" s="1067"/>
      <c r="L485" s="1067"/>
      <c r="M485" s="1067"/>
      <c r="N485" s="1067"/>
      <c r="O485" s="1067"/>
      <c r="P485" s="1067"/>
      <c r="Q485" s="1067"/>
      <c r="R485" s="1067"/>
      <c r="S485" s="1067"/>
      <c r="T485" s="1067"/>
      <c r="U485" s="1067"/>
      <c r="V485" s="1067"/>
      <c r="W485" s="1067"/>
      <c r="X485" s="1067"/>
      <c r="Y485" s="1067"/>
      <c r="Z485" s="1067"/>
      <c r="AA485" s="1067"/>
      <c r="AB485" s="1067"/>
      <c r="AC485" s="1068"/>
      <c r="AD485" s="494">
        <v>1431</v>
      </c>
      <c r="AE485" s="1057"/>
      <c r="AF485" s="1058"/>
      <c r="AG485" s="1058"/>
      <c r="AH485" s="1059"/>
      <c r="AI485" s="430" t="s">
        <v>505</v>
      </c>
    </row>
    <row r="486" spans="1:35" ht="14.1" customHeight="1">
      <c r="A486" s="1066" t="s">
        <v>1032</v>
      </c>
      <c r="B486" s="1067"/>
      <c r="C486" s="1067"/>
      <c r="D486" s="1067"/>
      <c r="E486" s="1067"/>
      <c r="F486" s="1067"/>
      <c r="G486" s="1067"/>
      <c r="H486" s="1067"/>
      <c r="I486" s="1067"/>
      <c r="J486" s="1067"/>
      <c r="K486" s="1067"/>
      <c r="L486" s="1067"/>
      <c r="M486" s="1067"/>
      <c r="N486" s="1067"/>
      <c r="O486" s="1067"/>
      <c r="P486" s="1067"/>
      <c r="Q486" s="1067"/>
      <c r="R486" s="1067"/>
      <c r="S486" s="1067"/>
      <c r="T486" s="1067"/>
      <c r="U486" s="1067"/>
      <c r="V486" s="1067"/>
      <c r="W486" s="1067"/>
      <c r="X486" s="1067"/>
      <c r="Y486" s="1067"/>
      <c r="Z486" s="1067"/>
      <c r="AA486" s="1067"/>
      <c r="AB486" s="1067"/>
      <c r="AC486" s="1068"/>
      <c r="AD486" s="494">
        <v>1729</v>
      </c>
      <c r="AE486" s="1057"/>
      <c r="AF486" s="1058"/>
      <c r="AG486" s="1058"/>
      <c r="AH486" s="1059"/>
      <c r="AI486" s="430" t="s">
        <v>528</v>
      </c>
    </row>
    <row r="487" spans="1:35" ht="14.1" customHeight="1">
      <c r="A487" s="1066" t="s">
        <v>1033</v>
      </c>
      <c r="B487" s="1067"/>
      <c r="C487" s="1067"/>
      <c r="D487" s="1067"/>
      <c r="E487" s="1067"/>
      <c r="F487" s="1067"/>
      <c r="G487" s="1067"/>
      <c r="H487" s="1067"/>
      <c r="I487" s="1067"/>
      <c r="J487" s="1067"/>
      <c r="K487" s="1067"/>
      <c r="L487" s="1067"/>
      <c r="M487" s="1067"/>
      <c r="N487" s="1067"/>
      <c r="O487" s="1067"/>
      <c r="P487" s="1067"/>
      <c r="Q487" s="1067"/>
      <c r="R487" s="1067"/>
      <c r="S487" s="1067"/>
      <c r="T487" s="1067"/>
      <c r="U487" s="1067"/>
      <c r="V487" s="1067"/>
      <c r="W487" s="1067"/>
      <c r="X487" s="1067"/>
      <c r="Y487" s="1067"/>
      <c r="Z487" s="1067"/>
      <c r="AA487" s="1067"/>
      <c r="AB487" s="1067"/>
      <c r="AC487" s="1068"/>
      <c r="AD487" s="494">
        <v>1432</v>
      </c>
      <c r="AE487" s="1057"/>
      <c r="AF487" s="1058"/>
      <c r="AG487" s="1058"/>
      <c r="AH487" s="1059"/>
      <c r="AI487" s="430" t="s">
        <v>524</v>
      </c>
    </row>
    <row r="488" spans="1:35" ht="14.1" customHeight="1">
      <c r="A488" s="1066" t="s">
        <v>1034</v>
      </c>
      <c r="B488" s="1067"/>
      <c r="C488" s="1067"/>
      <c r="D488" s="1067"/>
      <c r="E488" s="1067"/>
      <c r="F488" s="1067"/>
      <c r="G488" s="1067"/>
      <c r="H488" s="1067"/>
      <c r="I488" s="1067"/>
      <c r="J488" s="1067"/>
      <c r="K488" s="1067"/>
      <c r="L488" s="1067"/>
      <c r="M488" s="1067"/>
      <c r="N488" s="1067"/>
      <c r="O488" s="1067"/>
      <c r="P488" s="1067"/>
      <c r="Q488" s="1067"/>
      <c r="R488" s="1067"/>
      <c r="S488" s="1067"/>
      <c r="T488" s="1067"/>
      <c r="U488" s="1067"/>
      <c r="V488" s="1067"/>
      <c r="W488" s="1067"/>
      <c r="X488" s="1067"/>
      <c r="Y488" s="1067"/>
      <c r="Z488" s="1067"/>
      <c r="AA488" s="1067"/>
      <c r="AB488" s="1067"/>
      <c r="AC488" s="1068"/>
      <c r="AD488" s="494">
        <v>1433</v>
      </c>
      <c r="AE488" s="1057"/>
      <c r="AF488" s="1058"/>
      <c r="AG488" s="1058"/>
      <c r="AH488" s="1059"/>
      <c r="AI488" s="430" t="s">
        <v>524</v>
      </c>
    </row>
    <row r="489" spans="1:35" ht="14.1" customHeight="1">
      <c r="A489" s="1054" t="s">
        <v>1035</v>
      </c>
      <c r="B489" s="1055"/>
      <c r="C489" s="1055"/>
      <c r="D489" s="1055"/>
      <c r="E489" s="1055"/>
      <c r="F489" s="1055"/>
      <c r="G489" s="1055"/>
      <c r="H489" s="1055"/>
      <c r="I489" s="1055"/>
      <c r="J489" s="1055"/>
      <c r="K489" s="1055"/>
      <c r="L489" s="1055"/>
      <c r="M489" s="1055"/>
      <c r="N489" s="1055"/>
      <c r="O489" s="1055"/>
      <c r="P489" s="1055"/>
      <c r="Q489" s="1055"/>
      <c r="R489" s="1055"/>
      <c r="S489" s="1055"/>
      <c r="T489" s="1055"/>
      <c r="U489" s="1055"/>
      <c r="V489" s="1055"/>
      <c r="W489" s="1055"/>
      <c r="X489" s="1055"/>
      <c r="Y489" s="1055"/>
      <c r="Z489" s="1055"/>
      <c r="AA489" s="1055"/>
      <c r="AB489" s="1055"/>
      <c r="AC489" s="1056"/>
      <c r="AD489" s="494">
        <v>1440</v>
      </c>
      <c r="AE489" s="1057"/>
      <c r="AF489" s="1058"/>
      <c r="AG489" s="1058"/>
      <c r="AH489" s="1059"/>
      <c r="AI489" s="430" t="s">
        <v>528</v>
      </c>
    </row>
    <row r="490" spans="1:35" ht="14.1" customHeight="1">
      <c r="A490" s="1075" t="s">
        <v>1036</v>
      </c>
      <c r="B490" s="1076"/>
      <c r="C490" s="1076"/>
      <c r="D490" s="1076"/>
      <c r="E490" s="1076"/>
      <c r="F490" s="1076"/>
      <c r="G490" s="1076"/>
      <c r="H490" s="1076"/>
      <c r="I490" s="1076"/>
      <c r="J490" s="1076"/>
      <c r="K490" s="1076"/>
      <c r="L490" s="1076"/>
      <c r="M490" s="1076"/>
      <c r="N490" s="1076"/>
      <c r="O490" s="1076"/>
      <c r="P490" s="1076"/>
      <c r="Q490" s="1076"/>
      <c r="R490" s="1076"/>
      <c r="S490" s="1076"/>
      <c r="T490" s="1076"/>
      <c r="U490" s="1076"/>
      <c r="V490" s="1076"/>
      <c r="W490" s="1076"/>
      <c r="X490" s="1076"/>
      <c r="Y490" s="1076"/>
      <c r="Z490" s="1076"/>
      <c r="AA490" s="1076"/>
      <c r="AB490" s="1076"/>
      <c r="AC490" s="1076"/>
      <c r="AD490" s="1076"/>
      <c r="AE490" s="1076"/>
      <c r="AF490" s="1076"/>
      <c r="AG490" s="1076"/>
      <c r="AH490" s="1076"/>
      <c r="AI490" s="1077"/>
    </row>
    <row r="491" spans="1:35" ht="14.1" customHeight="1">
      <c r="A491" s="1066" t="s">
        <v>1037</v>
      </c>
      <c r="B491" s="1067"/>
      <c r="C491" s="1067"/>
      <c r="D491" s="1067"/>
      <c r="E491" s="1067"/>
      <c r="F491" s="1067"/>
      <c r="G491" s="1067"/>
      <c r="H491" s="1067"/>
      <c r="I491" s="1067"/>
      <c r="J491" s="1067"/>
      <c r="K491" s="1067"/>
      <c r="L491" s="1067"/>
      <c r="M491" s="1067"/>
      <c r="N491" s="1067"/>
      <c r="O491" s="1067"/>
      <c r="P491" s="1067"/>
      <c r="Q491" s="1067"/>
      <c r="R491" s="1067"/>
      <c r="S491" s="1067"/>
      <c r="T491" s="1067"/>
      <c r="U491" s="1067"/>
      <c r="V491" s="1067"/>
      <c r="W491" s="1067"/>
      <c r="X491" s="1067"/>
      <c r="Y491" s="1067"/>
      <c r="Z491" s="1067"/>
      <c r="AA491" s="1067"/>
      <c r="AB491" s="1067"/>
      <c r="AC491" s="1068"/>
      <c r="AD491" s="494">
        <v>1434</v>
      </c>
      <c r="AE491" s="1057"/>
      <c r="AF491" s="1058"/>
      <c r="AG491" s="1058"/>
      <c r="AH491" s="1059"/>
      <c r="AI491" s="430" t="s">
        <v>505</v>
      </c>
    </row>
    <row r="492" spans="1:35" ht="14.1" customHeight="1">
      <c r="A492" s="1066" t="s">
        <v>1038</v>
      </c>
      <c r="B492" s="1067"/>
      <c r="C492" s="1067"/>
      <c r="D492" s="1067"/>
      <c r="E492" s="1067"/>
      <c r="F492" s="1067"/>
      <c r="G492" s="1067"/>
      <c r="H492" s="1067"/>
      <c r="I492" s="1067"/>
      <c r="J492" s="1067"/>
      <c r="K492" s="1067"/>
      <c r="L492" s="1067"/>
      <c r="M492" s="1067"/>
      <c r="N492" s="1067"/>
      <c r="O492" s="1067"/>
      <c r="P492" s="1067"/>
      <c r="Q492" s="1067"/>
      <c r="R492" s="1067"/>
      <c r="S492" s="1067"/>
      <c r="T492" s="1067"/>
      <c r="U492" s="1067"/>
      <c r="V492" s="1067"/>
      <c r="W492" s="1067"/>
      <c r="X492" s="1067"/>
      <c r="Y492" s="1067"/>
      <c r="Z492" s="1067"/>
      <c r="AA492" s="1067"/>
      <c r="AB492" s="1067"/>
      <c r="AC492" s="1068"/>
      <c r="AD492" s="494">
        <v>1435</v>
      </c>
      <c r="AE492" s="1057"/>
      <c r="AF492" s="1058"/>
      <c r="AG492" s="1058"/>
      <c r="AH492" s="1059"/>
      <c r="AI492" s="430" t="s">
        <v>505</v>
      </c>
    </row>
    <row r="493" spans="1:35" ht="14.1" customHeight="1">
      <c r="A493" s="1060" t="s">
        <v>1039</v>
      </c>
      <c r="B493" s="1061"/>
      <c r="C493" s="1061"/>
      <c r="D493" s="1061"/>
      <c r="E493" s="1061"/>
      <c r="F493" s="1061"/>
      <c r="G493" s="1061"/>
      <c r="H493" s="1061"/>
      <c r="I493" s="1061"/>
      <c r="J493" s="1061"/>
      <c r="K493" s="1061"/>
      <c r="L493" s="1061"/>
      <c r="M493" s="1061"/>
      <c r="N493" s="1061"/>
      <c r="O493" s="1061"/>
      <c r="P493" s="1061"/>
      <c r="Q493" s="1061"/>
      <c r="R493" s="1061"/>
      <c r="S493" s="1061"/>
      <c r="T493" s="1061"/>
      <c r="U493" s="1061"/>
      <c r="V493" s="1061"/>
      <c r="W493" s="1061"/>
      <c r="X493" s="1061"/>
      <c r="Y493" s="1061"/>
      <c r="Z493" s="1061"/>
      <c r="AA493" s="1061"/>
      <c r="AB493" s="1061"/>
      <c r="AC493" s="1062"/>
      <c r="AD493" s="495">
        <v>1450</v>
      </c>
      <c r="AE493" s="1063"/>
      <c r="AF493" s="1064"/>
      <c r="AG493" s="1064"/>
      <c r="AH493" s="1065"/>
      <c r="AI493" s="441" t="s">
        <v>528</v>
      </c>
    </row>
    <row r="494" spans="1:35" ht="14.1" customHeight="1">
      <c r="A494" s="1018" t="s">
        <v>1040</v>
      </c>
      <c r="B494" s="1019"/>
      <c r="C494" s="1019"/>
      <c r="D494" s="1019"/>
      <c r="E494" s="1019"/>
      <c r="F494" s="1019"/>
      <c r="G494" s="1019"/>
      <c r="H494" s="1019"/>
      <c r="I494" s="1019"/>
      <c r="J494" s="1019"/>
      <c r="K494" s="1019"/>
      <c r="L494" s="1019"/>
      <c r="M494" s="1019"/>
      <c r="N494" s="1019"/>
      <c r="O494" s="1019"/>
      <c r="P494" s="1019"/>
      <c r="Q494" s="1019"/>
      <c r="R494" s="1019"/>
      <c r="S494" s="1019"/>
      <c r="T494" s="1019"/>
      <c r="U494" s="1019"/>
      <c r="V494" s="1019"/>
      <c r="W494" s="1019"/>
      <c r="X494" s="1019"/>
      <c r="Y494" s="1019"/>
      <c r="Z494" s="1019"/>
      <c r="AA494" s="1019"/>
      <c r="AB494" s="1019"/>
      <c r="AC494" s="1019"/>
      <c r="AD494" s="1019"/>
      <c r="AE494" s="1019"/>
      <c r="AF494" s="1019"/>
      <c r="AG494" s="1019"/>
      <c r="AH494" s="1019"/>
      <c r="AI494" s="1020"/>
    </row>
    <row r="495" spans="1:35" ht="14.1" customHeight="1">
      <c r="A495" s="1021" t="s">
        <v>1041</v>
      </c>
      <c r="B495" s="1022"/>
      <c r="C495" s="1022"/>
      <c r="D495" s="1022"/>
      <c r="E495" s="1022"/>
      <c r="F495" s="1022"/>
      <c r="G495" s="1022"/>
      <c r="H495" s="1022"/>
      <c r="I495" s="1022"/>
      <c r="J495" s="1022"/>
      <c r="K495" s="1022"/>
      <c r="L495" s="1022"/>
      <c r="M495" s="1022"/>
      <c r="N495" s="1022"/>
      <c r="O495" s="1022"/>
      <c r="P495" s="1022"/>
      <c r="Q495" s="1022"/>
      <c r="R495" s="1022"/>
      <c r="S495" s="1022"/>
      <c r="T495" s="1022"/>
      <c r="U495" s="1022"/>
      <c r="V495" s="1022"/>
      <c r="W495" s="1022"/>
      <c r="X495" s="1022"/>
      <c r="Y495" s="1022"/>
      <c r="Z495" s="1022"/>
      <c r="AA495" s="1022"/>
      <c r="AB495" s="1022"/>
      <c r="AC495" s="1022"/>
      <c r="AD495" s="1022"/>
      <c r="AE495" s="1022"/>
      <c r="AF495" s="1022"/>
      <c r="AG495" s="1022"/>
      <c r="AH495" s="1022"/>
      <c r="AI495" s="1023"/>
    </row>
    <row r="496" spans="1:35" ht="14.1" customHeight="1">
      <c r="A496" s="1069" t="s">
        <v>1042</v>
      </c>
      <c r="B496" s="1070"/>
      <c r="C496" s="1070"/>
      <c r="D496" s="1070"/>
      <c r="E496" s="1070"/>
      <c r="F496" s="1070"/>
      <c r="G496" s="1070"/>
      <c r="H496" s="1070"/>
      <c r="I496" s="1070"/>
      <c r="J496" s="1070"/>
      <c r="K496" s="1070"/>
      <c r="L496" s="1070"/>
      <c r="M496" s="1070"/>
      <c r="N496" s="1070"/>
      <c r="O496" s="1070"/>
      <c r="P496" s="1070"/>
      <c r="Q496" s="1070"/>
      <c r="R496" s="1070"/>
      <c r="S496" s="1070"/>
      <c r="T496" s="1070"/>
      <c r="U496" s="1070"/>
      <c r="V496" s="1070"/>
      <c r="W496" s="1070"/>
      <c r="X496" s="1070"/>
      <c r="Y496" s="1070"/>
      <c r="Z496" s="1070"/>
      <c r="AA496" s="1070"/>
      <c r="AB496" s="1070"/>
      <c r="AC496" s="1071"/>
      <c r="AD496" s="496">
        <v>1703</v>
      </c>
      <c r="AE496" s="1072"/>
      <c r="AF496" s="1073"/>
      <c r="AG496" s="1073"/>
      <c r="AH496" s="1074"/>
      <c r="AI496" s="466" t="s">
        <v>505</v>
      </c>
    </row>
    <row r="497" spans="1:35" ht="14.1" customHeight="1">
      <c r="A497" s="1066" t="s">
        <v>1043</v>
      </c>
      <c r="B497" s="1067"/>
      <c r="C497" s="1067"/>
      <c r="D497" s="1067"/>
      <c r="E497" s="1067"/>
      <c r="F497" s="1067"/>
      <c r="G497" s="1067"/>
      <c r="H497" s="1067"/>
      <c r="I497" s="1067"/>
      <c r="J497" s="1067"/>
      <c r="K497" s="1067"/>
      <c r="L497" s="1067"/>
      <c r="M497" s="1067"/>
      <c r="N497" s="1067"/>
      <c r="O497" s="1067"/>
      <c r="P497" s="1067"/>
      <c r="Q497" s="1067"/>
      <c r="R497" s="1067"/>
      <c r="S497" s="1067"/>
      <c r="T497" s="1067"/>
      <c r="U497" s="1067"/>
      <c r="V497" s="1067"/>
      <c r="W497" s="1067"/>
      <c r="X497" s="1067"/>
      <c r="Y497" s="1067"/>
      <c r="Z497" s="1067"/>
      <c r="AA497" s="1067"/>
      <c r="AB497" s="1067"/>
      <c r="AC497" s="1068"/>
      <c r="AD497" s="494">
        <v>1719</v>
      </c>
      <c r="AE497" s="1057"/>
      <c r="AF497" s="1058"/>
      <c r="AG497" s="1058"/>
      <c r="AH497" s="1059"/>
      <c r="AI497" s="430" t="s">
        <v>524</v>
      </c>
    </row>
    <row r="498" spans="1:35" ht="14.1" customHeight="1">
      <c r="A498" s="1066" t="s">
        <v>1044</v>
      </c>
      <c r="B498" s="1067"/>
      <c r="C498" s="1067"/>
      <c r="D498" s="1067"/>
      <c r="E498" s="1067"/>
      <c r="F498" s="1067"/>
      <c r="G498" s="1067"/>
      <c r="H498" s="1067"/>
      <c r="I498" s="1067"/>
      <c r="J498" s="1067"/>
      <c r="K498" s="1067"/>
      <c r="L498" s="1067"/>
      <c r="M498" s="1067"/>
      <c r="N498" s="1067"/>
      <c r="O498" s="1067"/>
      <c r="P498" s="1067"/>
      <c r="Q498" s="1067"/>
      <c r="R498" s="1067"/>
      <c r="S498" s="1067"/>
      <c r="T498" s="1067"/>
      <c r="U498" s="1067"/>
      <c r="V498" s="1067"/>
      <c r="W498" s="1067"/>
      <c r="X498" s="1067"/>
      <c r="Y498" s="1067"/>
      <c r="Z498" s="1067"/>
      <c r="AA498" s="1067"/>
      <c r="AB498" s="1067"/>
      <c r="AC498" s="1068"/>
      <c r="AD498" s="494">
        <v>1492</v>
      </c>
      <c r="AE498" s="1057"/>
      <c r="AF498" s="1058"/>
      <c r="AG498" s="1058"/>
      <c r="AH498" s="1059"/>
      <c r="AI498" s="430" t="s">
        <v>505</v>
      </c>
    </row>
    <row r="499" spans="1:35" ht="14.1" customHeight="1">
      <c r="A499" s="1066" t="s">
        <v>1045</v>
      </c>
      <c r="B499" s="1067"/>
      <c r="C499" s="1067"/>
      <c r="D499" s="1067"/>
      <c r="E499" s="1067"/>
      <c r="F499" s="1067"/>
      <c r="G499" s="1067"/>
      <c r="H499" s="1067"/>
      <c r="I499" s="1067"/>
      <c r="J499" s="1067"/>
      <c r="K499" s="1067"/>
      <c r="L499" s="1067"/>
      <c r="M499" s="1067"/>
      <c r="N499" s="1067"/>
      <c r="O499" s="1067"/>
      <c r="P499" s="1067"/>
      <c r="Q499" s="1067"/>
      <c r="R499" s="1067"/>
      <c r="S499" s="1067"/>
      <c r="T499" s="1067"/>
      <c r="U499" s="1067"/>
      <c r="V499" s="1067"/>
      <c r="W499" s="1067"/>
      <c r="X499" s="1067"/>
      <c r="Y499" s="1067"/>
      <c r="Z499" s="1067"/>
      <c r="AA499" s="1067"/>
      <c r="AB499" s="1067"/>
      <c r="AC499" s="1068"/>
      <c r="AD499" s="494">
        <v>1704</v>
      </c>
      <c r="AE499" s="1057"/>
      <c r="AF499" s="1058"/>
      <c r="AG499" s="1058"/>
      <c r="AH499" s="1059"/>
      <c r="AI499" s="430" t="s">
        <v>505</v>
      </c>
    </row>
    <row r="500" spans="1:35" ht="14.1" customHeight="1">
      <c r="A500" s="1054" t="s">
        <v>1046</v>
      </c>
      <c r="B500" s="1055"/>
      <c r="C500" s="1055"/>
      <c r="D500" s="1055"/>
      <c r="E500" s="1055"/>
      <c r="F500" s="1055"/>
      <c r="G500" s="1055"/>
      <c r="H500" s="1055"/>
      <c r="I500" s="1055"/>
      <c r="J500" s="1055"/>
      <c r="K500" s="1055"/>
      <c r="L500" s="1055"/>
      <c r="M500" s="1055"/>
      <c r="N500" s="1055"/>
      <c r="O500" s="1055"/>
      <c r="P500" s="1055"/>
      <c r="Q500" s="1055"/>
      <c r="R500" s="1055"/>
      <c r="S500" s="1055"/>
      <c r="T500" s="1055"/>
      <c r="U500" s="1055"/>
      <c r="V500" s="1055"/>
      <c r="W500" s="1055"/>
      <c r="X500" s="1055"/>
      <c r="Y500" s="1055"/>
      <c r="Z500" s="1055"/>
      <c r="AA500" s="1055"/>
      <c r="AB500" s="1055"/>
      <c r="AC500" s="1056"/>
      <c r="AD500" s="494">
        <v>1720</v>
      </c>
      <c r="AE500" s="1057"/>
      <c r="AF500" s="1058"/>
      <c r="AG500" s="1058"/>
      <c r="AH500" s="1059"/>
      <c r="AI500" s="430" t="s">
        <v>528</v>
      </c>
    </row>
    <row r="501" spans="1:35" ht="14.1" customHeight="1">
      <c r="A501" s="1066" t="s">
        <v>1047</v>
      </c>
      <c r="B501" s="1067"/>
      <c r="C501" s="1067"/>
      <c r="D501" s="1067"/>
      <c r="E501" s="1067"/>
      <c r="F501" s="1067"/>
      <c r="G501" s="1067"/>
      <c r="H501" s="1067"/>
      <c r="I501" s="1067"/>
      <c r="J501" s="1067"/>
      <c r="K501" s="1067"/>
      <c r="L501" s="1067"/>
      <c r="M501" s="1067"/>
      <c r="N501" s="1067"/>
      <c r="O501" s="1067"/>
      <c r="P501" s="1067"/>
      <c r="Q501" s="1067"/>
      <c r="R501" s="1067"/>
      <c r="S501" s="1067"/>
      <c r="T501" s="1067"/>
      <c r="U501" s="1067"/>
      <c r="V501" s="1067"/>
      <c r="W501" s="1067"/>
      <c r="X501" s="1067"/>
      <c r="Y501" s="1067"/>
      <c r="Z501" s="1067"/>
      <c r="AA501" s="1067"/>
      <c r="AB501" s="1067"/>
      <c r="AC501" s="1068"/>
      <c r="AD501" s="494">
        <v>1493</v>
      </c>
      <c r="AE501" s="1057"/>
      <c r="AF501" s="1058"/>
      <c r="AG501" s="1058"/>
      <c r="AH501" s="1059"/>
      <c r="AI501" s="430" t="s">
        <v>524</v>
      </c>
    </row>
    <row r="502" spans="1:35" ht="14.1" customHeight="1">
      <c r="A502" s="1066" t="s">
        <v>1048</v>
      </c>
      <c r="B502" s="1067"/>
      <c r="C502" s="1067"/>
      <c r="D502" s="1067"/>
      <c r="E502" s="1067"/>
      <c r="F502" s="1067"/>
      <c r="G502" s="1067"/>
      <c r="H502" s="1067"/>
      <c r="I502" s="1067"/>
      <c r="J502" s="1067"/>
      <c r="K502" s="1067"/>
      <c r="L502" s="1067"/>
      <c r="M502" s="1067"/>
      <c r="N502" s="1067"/>
      <c r="O502" s="1067"/>
      <c r="P502" s="1067"/>
      <c r="Q502" s="1067"/>
      <c r="R502" s="1067"/>
      <c r="S502" s="1067"/>
      <c r="T502" s="1067"/>
      <c r="U502" s="1067"/>
      <c r="V502" s="1067"/>
      <c r="W502" s="1067"/>
      <c r="X502" s="1067"/>
      <c r="Y502" s="1067"/>
      <c r="Z502" s="1067"/>
      <c r="AA502" s="1067"/>
      <c r="AB502" s="1067"/>
      <c r="AC502" s="1068"/>
      <c r="AD502" s="494">
        <v>1494</v>
      </c>
      <c r="AE502" s="1057"/>
      <c r="AF502" s="1058"/>
      <c r="AG502" s="1058"/>
      <c r="AH502" s="1059"/>
      <c r="AI502" s="430" t="s">
        <v>524</v>
      </c>
    </row>
    <row r="503" spans="1:35" ht="14.1" customHeight="1">
      <c r="A503" s="1066" t="s">
        <v>1049</v>
      </c>
      <c r="B503" s="1067"/>
      <c r="C503" s="1067"/>
      <c r="D503" s="1067"/>
      <c r="E503" s="1067"/>
      <c r="F503" s="1067"/>
      <c r="G503" s="1067"/>
      <c r="H503" s="1067"/>
      <c r="I503" s="1067"/>
      <c r="J503" s="1067"/>
      <c r="K503" s="1067"/>
      <c r="L503" s="1067"/>
      <c r="M503" s="1067"/>
      <c r="N503" s="1067"/>
      <c r="O503" s="1067"/>
      <c r="P503" s="1067"/>
      <c r="Q503" s="1067"/>
      <c r="R503" s="1067"/>
      <c r="S503" s="1067"/>
      <c r="T503" s="1067"/>
      <c r="U503" s="1067"/>
      <c r="V503" s="1067"/>
      <c r="W503" s="1067"/>
      <c r="X503" s="1067"/>
      <c r="Y503" s="1067"/>
      <c r="Z503" s="1067"/>
      <c r="AA503" s="1067"/>
      <c r="AB503" s="1067"/>
      <c r="AC503" s="1068"/>
      <c r="AD503" s="494">
        <v>1725</v>
      </c>
      <c r="AE503" s="1057"/>
      <c r="AF503" s="1058"/>
      <c r="AG503" s="1058"/>
      <c r="AH503" s="1059"/>
      <c r="AI503" s="430" t="s">
        <v>524</v>
      </c>
    </row>
    <row r="504" spans="1:35" ht="14.1" customHeight="1">
      <c r="A504" s="1066" t="s">
        <v>1050</v>
      </c>
      <c r="B504" s="1067"/>
      <c r="C504" s="1067"/>
      <c r="D504" s="1067"/>
      <c r="E504" s="1067"/>
      <c r="F504" s="1067"/>
      <c r="G504" s="1067"/>
      <c r="H504" s="1067"/>
      <c r="I504" s="1067"/>
      <c r="J504" s="1067"/>
      <c r="K504" s="1067"/>
      <c r="L504" s="1067"/>
      <c r="M504" s="1067"/>
      <c r="N504" s="1067"/>
      <c r="O504" s="1067"/>
      <c r="P504" s="1067"/>
      <c r="Q504" s="1067"/>
      <c r="R504" s="1067"/>
      <c r="S504" s="1067"/>
      <c r="T504" s="1067"/>
      <c r="U504" s="1067"/>
      <c r="V504" s="1067"/>
      <c r="W504" s="1067"/>
      <c r="X504" s="1067"/>
      <c r="Y504" s="1067"/>
      <c r="Z504" s="1067"/>
      <c r="AA504" s="1067"/>
      <c r="AB504" s="1067"/>
      <c r="AC504" s="1068"/>
      <c r="AD504" s="494">
        <v>1727</v>
      </c>
      <c r="AE504" s="1057"/>
      <c r="AF504" s="1058"/>
      <c r="AG504" s="1058"/>
      <c r="AH504" s="1059"/>
      <c r="AI504" s="430" t="s">
        <v>524</v>
      </c>
    </row>
    <row r="505" spans="1:35" ht="14.1" customHeight="1">
      <c r="A505" s="1060" t="s">
        <v>1051</v>
      </c>
      <c r="B505" s="1061"/>
      <c r="C505" s="1061"/>
      <c r="D505" s="1061"/>
      <c r="E505" s="1061"/>
      <c r="F505" s="1061"/>
      <c r="G505" s="1061"/>
      <c r="H505" s="1061"/>
      <c r="I505" s="1061"/>
      <c r="J505" s="1061"/>
      <c r="K505" s="1061"/>
      <c r="L505" s="1061"/>
      <c r="M505" s="1061"/>
      <c r="N505" s="1061"/>
      <c r="O505" s="1061"/>
      <c r="P505" s="1061"/>
      <c r="Q505" s="1061"/>
      <c r="R505" s="1061"/>
      <c r="S505" s="1061"/>
      <c r="T505" s="1061"/>
      <c r="U505" s="1061"/>
      <c r="V505" s="1061"/>
      <c r="W505" s="1061"/>
      <c r="X505" s="1061"/>
      <c r="Y505" s="1061"/>
      <c r="Z505" s="1061"/>
      <c r="AA505" s="1061"/>
      <c r="AB505" s="1061"/>
      <c r="AC505" s="1062"/>
      <c r="AD505" s="495">
        <v>1500</v>
      </c>
      <c r="AE505" s="1063"/>
      <c r="AF505" s="1064"/>
      <c r="AG505" s="1064"/>
      <c r="AH505" s="1065"/>
      <c r="AI505" s="441" t="s">
        <v>528</v>
      </c>
    </row>
    <row r="506" spans="1:35" ht="14.1" customHeight="1">
      <c r="A506" s="1018" t="s">
        <v>1052</v>
      </c>
      <c r="B506" s="1019"/>
      <c r="C506" s="1019"/>
      <c r="D506" s="1019"/>
      <c r="E506" s="1019"/>
      <c r="F506" s="1019"/>
      <c r="G506" s="1019"/>
      <c r="H506" s="1019"/>
      <c r="I506" s="1019"/>
      <c r="J506" s="1019"/>
      <c r="K506" s="1019"/>
      <c r="L506" s="1019"/>
      <c r="M506" s="1019"/>
      <c r="N506" s="1019"/>
      <c r="O506" s="1019"/>
      <c r="P506" s="1019"/>
      <c r="Q506" s="1019"/>
      <c r="R506" s="1019"/>
      <c r="S506" s="1019"/>
      <c r="T506" s="1019"/>
      <c r="U506" s="1019"/>
      <c r="V506" s="1019"/>
      <c r="W506" s="1019"/>
      <c r="X506" s="1019"/>
      <c r="Y506" s="1019"/>
      <c r="Z506" s="1019"/>
      <c r="AA506" s="1019"/>
      <c r="AB506" s="1019"/>
      <c r="AC506" s="1019"/>
      <c r="AD506" s="1019"/>
      <c r="AE506" s="1019"/>
      <c r="AF506" s="1019"/>
      <c r="AG506" s="1019"/>
      <c r="AH506" s="1019"/>
      <c r="AI506" s="1020"/>
    </row>
    <row r="507" spans="1:35" ht="14.1" customHeight="1">
      <c r="A507" s="1021" t="s">
        <v>1053</v>
      </c>
      <c r="B507" s="1022"/>
      <c r="C507" s="1022"/>
      <c r="D507" s="1022"/>
      <c r="E507" s="1022"/>
      <c r="F507" s="1022"/>
      <c r="G507" s="1022"/>
      <c r="H507" s="1022"/>
      <c r="I507" s="1022"/>
      <c r="J507" s="1022"/>
      <c r="K507" s="1022"/>
      <c r="L507" s="1022"/>
      <c r="M507" s="1022"/>
      <c r="N507" s="1022"/>
      <c r="O507" s="1022"/>
      <c r="P507" s="1022"/>
      <c r="Q507" s="1022"/>
      <c r="R507" s="1022"/>
      <c r="S507" s="1022"/>
      <c r="T507" s="1022"/>
      <c r="U507" s="1022"/>
      <c r="V507" s="1022"/>
      <c r="W507" s="1022"/>
      <c r="X507" s="1022"/>
      <c r="Y507" s="1022"/>
      <c r="Z507" s="1022"/>
      <c r="AA507" s="1022"/>
      <c r="AB507" s="1022"/>
      <c r="AC507" s="1022"/>
      <c r="AD507" s="1022"/>
      <c r="AE507" s="1022"/>
      <c r="AF507" s="1022"/>
      <c r="AG507" s="1022"/>
      <c r="AH507" s="1022"/>
      <c r="AI507" s="1023"/>
    </row>
    <row r="508" spans="1:35" ht="14.45" customHeight="1">
      <c r="A508" s="497" t="s">
        <v>1054</v>
      </c>
      <c r="B508" s="498"/>
      <c r="C508" s="498"/>
      <c r="D508" s="498"/>
      <c r="E508" s="498"/>
      <c r="F508" s="498"/>
      <c r="G508" s="498"/>
      <c r="H508" s="498"/>
      <c r="I508" s="498"/>
      <c r="J508" s="498"/>
      <c r="K508" s="498"/>
      <c r="L508" s="498"/>
      <c r="M508" s="498"/>
      <c r="N508" s="498"/>
      <c r="O508" s="498"/>
      <c r="P508" s="498"/>
      <c r="Q508" s="498"/>
      <c r="R508" s="498"/>
      <c r="S508" s="498"/>
      <c r="T508" s="498"/>
      <c r="U508" s="498"/>
      <c r="V508" s="498"/>
      <c r="W508" s="498"/>
      <c r="X508" s="498"/>
      <c r="Y508" s="498"/>
      <c r="Z508" s="498"/>
      <c r="AA508" s="498"/>
      <c r="AB508" s="498"/>
      <c r="AC508" s="499"/>
      <c r="AD508" s="432">
        <v>1445</v>
      </c>
      <c r="AE508" s="900"/>
      <c r="AF508" s="901"/>
      <c r="AG508" s="901"/>
      <c r="AH508" s="902"/>
      <c r="AI508" s="430" t="s">
        <v>505</v>
      </c>
    </row>
    <row r="509" spans="1:35" ht="14.45" customHeight="1">
      <c r="A509" s="497" t="s">
        <v>1055</v>
      </c>
      <c r="B509" s="498"/>
      <c r="C509" s="498"/>
      <c r="D509" s="498"/>
      <c r="E509" s="498"/>
      <c r="F509" s="498"/>
      <c r="G509" s="498"/>
      <c r="H509" s="498"/>
      <c r="I509" s="498"/>
      <c r="J509" s="498"/>
      <c r="K509" s="498"/>
      <c r="L509" s="498"/>
      <c r="M509" s="498"/>
      <c r="N509" s="498"/>
      <c r="O509" s="498"/>
      <c r="P509" s="498"/>
      <c r="Q509" s="498"/>
      <c r="R509" s="498"/>
      <c r="S509" s="498"/>
      <c r="T509" s="498"/>
      <c r="U509" s="498"/>
      <c r="V509" s="498"/>
      <c r="W509" s="498"/>
      <c r="X509" s="498"/>
      <c r="Y509" s="498"/>
      <c r="Z509" s="498"/>
      <c r="AA509" s="498"/>
      <c r="AB509" s="498"/>
      <c r="AC509" s="499"/>
      <c r="AD509" s="432">
        <v>1446</v>
      </c>
      <c r="AE509" s="900"/>
      <c r="AF509" s="901"/>
      <c r="AG509" s="901"/>
      <c r="AH509" s="902"/>
      <c r="AI509" s="430" t="s">
        <v>524</v>
      </c>
    </row>
    <row r="510" spans="1:35" ht="14.45" customHeight="1">
      <c r="A510" s="497" t="s">
        <v>1056</v>
      </c>
      <c r="B510" s="498"/>
      <c r="C510" s="498"/>
      <c r="D510" s="498"/>
      <c r="E510" s="498"/>
      <c r="F510" s="498"/>
      <c r="G510" s="498"/>
      <c r="H510" s="498"/>
      <c r="I510" s="498"/>
      <c r="J510" s="498"/>
      <c r="K510" s="498"/>
      <c r="L510" s="498"/>
      <c r="M510" s="498"/>
      <c r="N510" s="498"/>
      <c r="O510" s="498"/>
      <c r="P510" s="498"/>
      <c r="Q510" s="498"/>
      <c r="R510" s="498"/>
      <c r="S510" s="498"/>
      <c r="T510" s="498"/>
      <c r="U510" s="498"/>
      <c r="V510" s="498"/>
      <c r="W510" s="498"/>
      <c r="X510" s="498"/>
      <c r="Y510" s="498"/>
      <c r="Z510" s="498"/>
      <c r="AA510" s="498"/>
      <c r="AB510" s="498"/>
      <c r="AC510" s="499"/>
      <c r="AD510" s="432">
        <v>1374</v>
      </c>
      <c r="AE510" s="900"/>
      <c r="AF510" s="901"/>
      <c r="AG510" s="901"/>
      <c r="AH510" s="902"/>
      <c r="AI510" s="430" t="s">
        <v>505</v>
      </c>
    </row>
    <row r="511" spans="1:35" ht="14.45" customHeight="1">
      <c r="A511" s="497" t="s">
        <v>1057</v>
      </c>
      <c r="B511" s="498"/>
      <c r="C511" s="498"/>
      <c r="D511" s="498"/>
      <c r="E511" s="498"/>
      <c r="F511" s="498"/>
      <c r="G511" s="498"/>
      <c r="H511" s="498"/>
      <c r="I511" s="498"/>
      <c r="J511" s="498"/>
      <c r="K511" s="498"/>
      <c r="L511" s="498"/>
      <c r="M511" s="498"/>
      <c r="N511" s="498"/>
      <c r="O511" s="498"/>
      <c r="P511" s="498"/>
      <c r="Q511" s="498"/>
      <c r="R511" s="498"/>
      <c r="S511" s="498"/>
      <c r="T511" s="498"/>
      <c r="U511" s="498"/>
      <c r="V511" s="498"/>
      <c r="W511" s="498"/>
      <c r="X511" s="498"/>
      <c r="Y511" s="498"/>
      <c r="Z511" s="498"/>
      <c r="AA511" s="498"/>
      <c r="AB511" s="498"/>
      <c r="AC511" s="499"/>
      <c r="AD511" s="432">
        <v>1375</v>
      </c>
      <c r="AE511" s="900"/>
      <c r="AF511" s="901"/>
      <c r="AG511" s="901"/>
      <c r="AH511" s="902"/>
      <c r="AI511" s="430" t="s">
        <v>505</v>
      </c>
    </row>
    <row r="512" spans="1:35" ht="14.45" customHeight="1">
      <c r="A512" s="497" t="s">
        <v>1058</v>
      </c>
      <c r="B512" s="498"/>
      <c r="C512" s="498"/>
      <c r="D512" s="498"/>
      <c r="E512" s="498"/>
      <c r="F512" s="498"/>
      <c r="G512" s="498"/>
      <c r="H512" s="498"/>
      <c r="I512" s="498"/>
      <c r="J512" s="498"/>
      <c r="K512" s="498"/>
      <c r="L512" s="498"/>
      <c r="M512" s="498"/>
      <c r="N512" s="498"/>
      <c r="O512" s="498"/>
      <c r="P512" s="498"/>
      <c r="Q512" s="498"/>
      <c r="R512" s="498"/>
      <c r="S512" s="498"/>
      <c r="T512" s="498"/>
      <c r="U512" s="498"/>
      <c r="V512" s="498"/>
      <c r="W512" s="498"/>
      <c r="X512" s="498"/>
      <c r="Y512" s="498"/>
      <c r="Z512" s="498"/>
      <c r="AA512" s="498"/>
      <c r="AB512" s="498"/>
      <c r="AC512" s="499"/>
      <c r="AD512" s="432">
        <v>1376</v>
      </c>
      <c r="AE512" s="900"/>
      <c r="AF512" s="901"/>
      <c r="AG512" s="901"/>
      <c r="AH512" s="902"/>
      <c r="AI512" s="430" t="s">
        <v>524</v>
      </c>
    </row>
    <row r="513" spans="1:35" ht="14.45" customHeight="1">
      <c r="A513" s="497" t="s">
        <v>1059</v>
      </c>
      <c r="B513" s="498"/>
      <c r="C513" s="498"/>
      <c r="D513" s="498"/>
      <c r="E513" s="498"/>
      <c r="F513" s="498"/>
      <c r="G513" s="498"/>
      <c r="H513" s="498"/>
      <c r="I513" s="498"/>
      <c r="J513" s="498"/>
      <c r="K513" s="498"/>
      <c r="L513" s="498"/>
      <c r="M513" s="498"/>
      <c r="N513" s="498"/>
      <c r="O513" s="498"/>
      <c r="P513" s="498"/>
      <c r="Q513" s="498"/>
      <c r="R513" s="498"/>
      <c r="S513" s="498"/>
      <c r="T513" s="498"/>
      <c r="U513" s="498"/>
      <c r="V513" s="498"/>
      <c r="W513" s="498"/>
      <c r="X513" s="498"/>
      <c r="Y513" s="498"/>
      <c r="Z513" s="498"/>
      <c r="AA513" s="498"/>
      <c r="AB513" s="498"/>
      <c r="AC513" s="499"/>
      <c r="AD513" s="432">
        <v>1705</v>
      </c>
      <c r="AE513" s="900"/>
      <c r="AF513" s="901"/>
      <c r="AG513" s="901"/>
      <c r="AH513" s="902"/>
      <c r="AI513" s="430" t="s">
        <v>505</v>
      </c>
    </row>
    <row r="514" spans="1:35" ht="14.45" customHeight="1">
      <c r="A514" s="497" t="s">
        <v>1060</v>
      </c>
      <c r="B514" s="498"/>
      <c r="C514" s="498"/>
      <c r="D514" s="498"/>
      <c r="E514" s="498"/>
      <c r="F514" s="498"/>
      <c r="G514" s="498"/>
      <c r="H514" s="498"/>
      <c r="I514" s="498"/>
      <c r="J514" s="498"/>
      <c r="K514" s="498"/>
      <c r="L514" s="498"/>
      <c r="M514" s="498"/>
      <c r="N514" s="498"/>
      <c r="O514" s="498"/>
      <c r="P514" s="498"/>
      <c r="Q514" s="498"/>
      <c r="R514" s="498"/>
      <c r="S514" s="498"/>
      <c r="T514" s="498"/>
      <c r="U514" s="498"/>
      <c r="V514" s="498"/>
      <c r="W514" s="498"/>
      <c r="X514" s="498"/>
      <c r="Y514" s="498"/>
      <c r="Z514" s="498"/>
      <c r="AA514" s="498"/>
      <c r="AB514" s="498"/>
      <c r="AC514" s="499"/>
      <c r="AD514" s="432">
        <v>1706</v>
      </c>
      <c r="AE514" s="900"/>
      <c r="AF514" s="901"/>
      <c r="AG514" s="901"/>
      <c r="AH514" s="902"/>
      <c r="AI514" s="430" t="s">
        <v>524</v>
      </c>
    </row>
    <row r="515" spans="1:35" ht="14.45" customHeight="1">
      <c r="A515" s="497" t="s">
        <v>1061</v>
      </c>
      <c r="B515" s="498"/>
      <c r="C515" s="498"/>
      <c r="D515" s="498"/>
      <c r="E515" s="498"/>
      <c r="F515" s="498"/>
      <c r="G515" s="498"/>
      <c r="H515" s="498"/>
      <c r="I515" s="498"/>
      <c r="J515" s="498"/>
      <c r="K515" s="498"/>
      <c r="L515" s="498"/>
      <c r="M515" s="498"/>
      <c r="N515" s="498"/>
      <c r="O515" s="498"/>
      <c r="P515" s="498"/>
      <c r="Q515" s="498"/>
      <c r="R515" s="498"/>
      <c r="S515" s="498"/>
      <c r="T515" s="498"/>
      <c r="U515" s="498"/>
      <c r="V515" s="498"/>
      <c r="W515" s="498"/>
      <c r="X515" s="498"/>
      <c r="Y515" s="498"/>
      <c r="Z515" s="498"/>
      <c r="AA515" s="498"/>
      <c r="AB515" s="498"/>
      <c r="AC515" s="499"/>
      <c r="AD515" s="432">
        <v>1707</v>
      </c>
      <c r="AE515" s="900"/>
      <c r="AF515" s="901"/>
      <c r="AG515" s="901"/>
      <c r="AH515" s="902"/>
      <c r="AI515" s="430" t="s">
        <v>505</v>
      </c>
    </row>
    <row r="516" spans="1:35" ht="14.45" customHeight="1">
      <c r="A516" s="497" t="s">
        <v>1062</v>
      </c>
      <c r="B516" s="498"/>
      <c r="C516" s="498"/>
      <c r="D516" s="498"/>
      <c r="E516" s="498"/>
      <c r="F516" s="498"/>
      <c r="G516" s="498"/>
      <c r="H516" s="498"/>
      <c r="I516" s="498"/>
      <c r="J516" s="498"/>
      <c r="K516" s="498"/>
      <c r="L516" s="498"/>
      <c r="M516" s="498"/>
      <c r="N516" s="498"/>
      <c r="O516" s="498"/>
      <c r="P516" s="498"/>
      <c r="Q516" s="498"/>
      <c r="R516" s="498"/>
      <c r="S516" s="498"/>
      <c r="T516" s="498"/>
      <c r="U516" s="498"/>
      <c r="V516" s="498"/>
      <c r="W516" s="498"/>
      <c r="X516" s="498"/>
      <c r="Y516" s="498"/>
      <c r="Z516" s="498"/>
      <c r="AA516" s="498"/>
      <c r="AB516" s="498"/>
      <c r="AC516" s="499"/>
      <c r="AD516" s="432">
        <v>1377</v>
      </c>
      <c r="AE516" s="900"/>
      <c r="AF516" s="901"/>
      <c r="AG516" s="901"/>
      <c r="AH516" s="902"/>
      <c r="AI516" s="430" t="s">
        <v>505</v>
      </c>
    </row>
    <row r="517" spans="1:35" ht="14.45" customHeight="1">
      <c r="A517" s="497" t="s">
        <v>1063</v>
      </c>
      <c r="B517" s="498"/>
      <c r="C517" s="498"/>
      <c r="D517" s="498"/>
      <c r="E517" s="498"/>
      <c r="F517" s="498"/>
      <c r="G517" s="498"/>
      <c r="H517" s="498"/>
      <c r="I517" s="498"/>
      <c r="J517" s="498"/>
      <c r="K517" s="498"/>
      <c r="L517" s="498"/>
      <c r="M517" s="498"/>
      <c r="N517" s="498"/>
      <c r="O517" s="498"/>
      <c r="P517" s="498"/>
      <c r="Q517" s="498"/>
      <c r="R517" s="498"/>
      <c r="S517" s="498"/>
      <c r="T517" s="498"/>
      <c r="U517" s="498"/>
      <c r="V517" s="498"/>
      <c r="W517" s="498"/>
      <c r="X517" s="498"/>
      <c r="Y517" s="498"/>
      <c r="Z517" s="498"/>
      <c r="AA517" s="498"/>
      <c r="AB517" s="498"/>
      <c r="AC517" s="499"/>
      <c r="AD517" s="432">
        <v>1378</v>
      </c>
      <c r="AE517" s="900"/>
      <c r="AF517" s="901"/>
      <c r="AG517" s="901"/>
      <c r="AH517" s="902"/>
      <c r="AI517" s="430" t="s">
        <v>524</v>
      </c>
    </row>
    <row r="518" spans="1:35" ht="14.45" customHeight="1">
      <c r="A518" s="497" t="s">
        <v>1064</v>
      </c>
      <c r="B518" s="498"/>
      <c r="C518" s="498"/>
      <c r="D518" s="498"/>
      <c r="E518" s="498"/>
      <c r="F518" s="498"/>
      <c r="G518" s="498"/>
      <c r="H518" s="498"/>
      <c r="I518" s="498"/>
      <c r="J518" s="498"/>
      <c r="K518" s="498"/>
      <c r="L518" s="498"/>
      <c r="M518" s="498"/>
      <c r="N518" s="498"/>
      <c r="O518" s="498"/>
      <c r="P518" s="498"/>
      <c r="Q518" s="498"/>
      <c r="R518" s="498"/>
      <c r="S518" s="498"/>
      <c r="T518" s="498"/>
      <c r="U518" s="498"/>
      <c r="V518" s="498"/>
      <c r="W518" s="498"/>
      <c r="X518" s="498"/>
      <c r="Y518" s="498"/>
      <c r="Z518" s="498"/>
      <c r="AA518" s="498"/>
      <c r="AB518" s="498"/>
      <c r="AC518" s="499"/>
      <c r="AD518" s="432">
        <v>1726</v>
      </c>
      <c r="AE518" s="900"/>
      <c r="AF518" s="901"/>
      <c r="AG518" s="901"/>
      <c r="AH518" s="902"/>
      <c r="AI518" s="430" t="s">
        <v>505</v>
      </c>
    </row>
    <row r="519" spans="1:35" ht="14.45" customHeight="1">
      <c r="A519" s="497" t="s">
        <v>1065</v>
      </c>
      <c r="B519" s="498"/>
      <c r="C519" s="498"/>
      <c r="D519" s="498"/>
      <c r="E519" s="498"/>
      <c r="F519" s="498"/>
      <c r="G519" s="498"/>
      <c r="H519" s="498"/>
      <c r="I519" s="498"/>
      <c r="J519" s="498"/>
      <c r="K519" s="498"/>
      <c r="L519" s="498"/>
      <c r="M519" s="498"/>
      <c r="N519" s="498"/>
      <c r="O519" s="498"/>
      <c r="P519" s="498"/>
      <c r="Q519" s="498"/>
      <c r="R519" s="498"/>
      <c r="S519" s="498"/>
      <c r="T519" s="498"/>
      <c r="U519" s="498"/>
      <c r="V519" s="498"/>
      <c r="W519" s="498"/>
      <c r="X519" s="498"/>
      <c r="Y519" s="498"/>
      <c r="Z519" s="498"/>
      <c r="AA519" s="498"/>
      <c r="AB519" s="498"/>
      <c r="AC519" s="499"/>
      <c r="AD519" s="432">
        <v>1591</v>
      </c>
      <c r="AE519" s="900"/>
      <c r="AF519" s="901"/>
      <c r="AG519" s="901"/>
      <c r="AH519" s="902"/>
      <c r="AI519" s="430" t="s">
        <v>524</v>
      </c>
    </row>
    <row r="520" spans="1:35" ht="14.45" customHeight="1">
      <c r="A520" s="497" t="s">
        <v>1066</v>
      </c>
      <c r="B520" s="498"/>
      <c r="C520" s="498"/>
      <c r="D520" s="498"/>
      <c r="E520" s="498"/>
      <c r="F520" s="498"/>
      <c r="G520" s="498"/>
      <c r="H520" s="498"/>
      <c r="I520" s="498"/>
      <c r="J520" s="498"/>
      <c r="K520" s="498"/>
      <c r="L520" s="498"/>
      <c r="M520" s="498"/>
      <c r="N520" s="498"/>
      <c r="O520" s="498"/>
      <c r="P520" s="498"/>
      <c r="Q520" s="498"/>
      <c r="R520" s="498"/>
      <c r="S520" s="498"/>
      <c r="T520" s="498"/>
      <c r="U520" s="498"/>
      <c r="V520" s="498"/>
      <c r="W520" s="498"/>
      <c r="X520" s="498"/>
      <c r="Y520" s="498"/>
      <c r="Z520" s="498"/>
      <c r="AA520" s="498"/>
      <c r="AB520" s="498"/>
      <c r="AC520" s="499"/>
      <c r="AD520" s="432">
        <v>1479</v>
      </c>
      <c r="AE520" s="900"/>
      <c r="AF520" s="901"/>
      <c r="AG520" s="901"/>
      <c r="AH520" s="902"/>
      <c r="AI520" s="430" t="s">
        <v>524</v>
      </c>
    </row>
    <row r="521" spans="1:35" ht="14.45" customHeight="1">
      <c r="A521" s="497" t="s">
        <v>1067</v>
      </c>
      <c r="B521" s="498"/>
      <c r="C521" s="498"/>
      <c r="D521" s="498"/>
      <c r="E521" s="498"/>
      <c r="F521" s="498"/>
      <c r="G521" s="498"/>
      <c r="H521" s="498"/>
      <c r="I521" s="498"/>
      <c r="J521" s="498"/>
      <c r="K521" s="498"/>
      <c r="L521" s="498"/>
      <c r="M521" s="498"/>
      <c r="N521" s="498"/>
      <c r="O521" s="498"/>
      <c r="P521" s="498"/>
      <c r="Q521" s="498"/>
      <c r="R521" s="498"/>
      <c r="S521" s="498"/>
      <c r="T521" s="498"/>
      <c r="U521" s="498"/>
      <c r="V521" s="498"/>
      <c r="W521" s="498"/>
      <c r="X521" s="498"/>
      <c r="Y521" s="498"/>
      <c r="Z521" s="498"/>
      <c r="AA521" s="498"/>
      <c r="AB521" s="498"/>
      <c r="AC521" s="499"/>
      <c r="AD521" s="432">
        <v>1708</v>
      </c>
      <c r="AE521" s="900"/>
      <c r="AF521" s="901"/>
      <c r="AG521" s="901"/>
      <c r="AH521" s="902"/>
      <c r="AI521" s="430" t="s">
        <v>524</v>
      </c>
    </row>
    <row r="522" spans="1:35" ht="14.45" customHeight="1">
      <c r="A522" s="497" t="s">
        <v>1068</v>
      </c>
      <c r="B522" s="498"/>
      <c r="C522" s="498"/>
      <c r="D522" s="498"/>
      <c r="E522" s="498"/>
      <c r="F522" s="498"/>
      <c r="G522" s="498"/>
      <c r="H522" s="498"/>
      <c r="I522" s="498"/>
      <c r="J522" s="498"/>
      <c r="K522" s="498"/>
      <c r="L522" s="498"/>
      <c r="M522" s="498"/>
      <c r="N522" s="498"/>
      <c r="O522" s="498"/>
      <c r="P522" s="498"/>
      <c r="Q522" s="498"/>
      <c r="R522" s="498"/>
      <c r="S522" s="498"/>
      <c r="T522" s="498"/>
      <c r="U522" s="498"/>
      <c r="V522" s="498"/>
      <c r="W522" s="498"/>
      <c r="X522" s="498"/>
      <c r="Y522" s="498"/>
      <c r="Z522" s="498"/>
      <c r="AA522" s="498"/>
      <c r="AB522" s="498"/>
      <c r="AC522" s="499"/>
      <c r="AD522" s="432">
        <v>1709</v>
      </c>
      <c r="AE522" s="900"/>
      <c r="AF522" s="901"/>
      <c r="AG522" s="901"/>
      <c r="AH522" s="902"/>
      <c r="AI522" s="430" t="s">
        <v>524</v>
      </c>
    </row>
    <row r="523" spans="1:35" ht="14.45" customHeight="1">
      <c r="A523" s="497" t="s">
        <v>1069</v>
      </c>
      <c r="B523" s="498"/>
      <c r="C523" s="498"/>
      <c r="D523" s="498"/>
      <c r="E523" s="498"/>
      <c r="F523" s="498"/>
      <c r="G523" s="498"/>
      <c r="H523" s="498"/>
      <c r="I523" s="498"/>
      <c r="J523" s="498"/>
      <c r="K523" s="498"/>
      <c r="L523" s="498"/>
      <c r="M523" s="498"/>
      <c r="N523" s="498"/>
      <c r="O523" s="498"/>
      <c r="P523" s="498"/>
      <c r="Q523" s="498"/>
      <c r="R523" s="498"/>
      <c r="S523" s="498"/>
      <c r="T523" s="498"/>
      <c r="U523" s="498"/>
      <c r="V523" s="498"/>
      <c r="W523" s="498"/>
      <c r="X523" s="498"/>
      <c r="Y523" s="498"/>
      <c r="Z523" s="498"/>
      <c r="AA523" s="498"/>
      <c r="AB523" s="498"/>
      <c r="AC523" s="499"/>
      <c r="AD523" s="432">
        <v>1379</v>
      </c>
      <c r="AE523" s="900"/>
      <c r="AF523" s="901"/>
      <c r="AG523" s="901"/>
      <c r="AH523" s="902"/>
      <c r="AI523" s="430" t="s">
        <v>524</v>
      </c>
    </row>
    <row r="524" spans="1:35" ht="14.45" customHeight="1">
      <c r="A524" s="497" t="s">
        <v>1070</v>
      </c>
      <c r="B524" s="498"/>
      <c r="C524" s="498"/>
      <c r="D524" s="498"/>
      <c r="E524" s="498"/>
      <c r="F524" s="498"/>
      <c r="G524" s="498"/>
      <c r="H524" s="498"/>
      <c r="I524" s="498"/>
      <c r="J524" s="498"/>
      <c r="K524" s="498"/>
      <c r="L524" s="498"/>
      <c r="M524" s="498"/>
      <c r="N524" s="498"/>
      <c r="O524" s="498"/>
      <c r="P524" s="498"/>
      <c r="Q524" s="498"/>
      <c r="R524" s="498"/>
      <c r="S524" s="498"/>
      <c r="T524" s="498"/>
      <c r="U524" s="498"/>
      <c r="V524" s="498"/>
      <c r="W524" s="498"/>
      <c r="X524" s="498"/>
      <c r="Y524" s="498"/>
      <c r="Z524" s="498"/>
      <c r="AA524" s="498"/>
      <c r="AB524" s="498"/>
      <c r="AC524" s="499"/>
      <c r="AD524" s="432">
        <v>1710</v>
      </c>
      <c r="AE524" s="900"/>
      <c r="AF524" s="901"/>
      <c r="AG524" s="901"/>
      <c r="AH524" s="902"/>
      <c r="AI524" s="430" t="s">
        <v>505</v>
      </c>
    </row>
    <row r="525" spans="1:35" ht="14.45" customHeight="1">
      <c r="A525" s="497" t="s">
        <v>1071</v>
      </c>
      <c r="B525" s="498"/>
      <c r="C525" s="498"/>
      <c r="D525" s="498"/>
      <c r="E525" s="498"/>
      <c r="F525" s="498"/>
      <c r="G525" s="498"/>
      <c r="H525" s="498"/>
      <c r="I525" s="498"/>
      <c r="J525" s="498"/>
      <c r="K525" s="498"/>
      <c r="L525" s="498"/>
      <c r="M525" s="498"/>
      <c r="N525" s="498"/>
      <c r="O525" s="498"/>
      <c r="P525" s="498"/>
      <c r="Q525" s="498"/>
      <c r="R525" s="498"/>
      <c r="S525" s="498"/>
      <c r="T525" s="498"/>
      <c r="U525" s="498"/>
      <c r="V525" s="498"/>
      <c r="W525" s="498"/>
      <c r="X525" s="498"/>
      <c r="Y525" s="498"/>
      <c r="Z525" s="498"/>
      <c r="AA525" s="498"/>
      <c r="AB525" s="498"/>
      <c r="AC525" s="499"/>
      <c r="AD525" s="432">
        <v>1711</v>
      </c>
      <c r="AE525" s="900"/>
      <c r="AF525" s="901"/>
      <c r="AG525" s="901"/>
      <c r="AH525" s="902"/>
      <c r="AI525" s="430" t="s">
        <v>505</v>
      </c>
    </row>
    <row r="526" spans="1:35" ht="14.45" customHeight="1">
      <c r="A526" s="497" t="s">
        <v>1072</v>
      </c>
      <c r="B526" s="498"/>
      <c r="C526" s="498"/>
      <c r="D526" s="498"/>
      <c r="E526" s="498"/>
      <c r="F526" s="498"/>
      <c r="G526" s="498"/>
      <c r="H526" s="498"/>
      <c r="I526" s="498"/>
      <c r="J526" s="498"/>
      <c r="K526" s="498"/>
      <c r="L526" s="498"/>
      <c r="M526" s="498"/>
      <c r="N526" s="498"/>
      <c r="O526" s="498"/>
      <c r="P526" s="498"/>
      <c r="Q526" s="498"/>
      <c r="R526" s="498"/>
      <c r="S526" s="498"/>
      <c r="T526" s="498"/>
      <c r="U526" s="498"/>
      <c r="V526" s="498"/>
      <c r="W526" s="498"/>
      <c r="X526" s="498"/>
      <c r="Y526" s="498"/>
      <c r="Z526" s="498"/>
      <c r="AA526" s="498"/>
      <c r="AB526" s="498"/>
      <c r="AC526" s="499"/>
      <c r="AD526" s="432">
        <v>1380</v>
      </c>
      <c r="AE526" s="900"/>
      <c r="AF526" s="901"/>
      <c r="AG526" s="901"/>
      <c r="AH526" s="902"/>
      <c r="AI526" s="430" t="s">
        <v>505</v>
      </c>
    </row>
    <row r="527" spans="1:35" ht="14.45" customHeight="1">
      <c r="A527" s="497" t="s">
        <v>1073</v>
      </c>
      <c r="B527" s="498"/>
      <c r="C527" s="498"/>
      <c r="D527" s="498"/>
      <c r="E527" s="498"/>
      <c r="F527" s="498"/>
      <c r="G527" s="498"/>
      <c r="H527" s="498"/>
      <c r="I527" s="498"/>
      <c r="J527" s="498"/>
      <c r="K527" s="498"/>
      <c r="L527" s="498"/>
      <c r="M527" s="498"/>
      <c r="N527" s="498"/>
      <c r="O527" s="498"/>
      <c r="P527" s="498"/>
      <c r="Q527" s="498"/>
      <c r="R527" s="498"/>
      <c r="S527" s="498"/>
      <c r="T527" s="498"/>
      <c r="U527" s="498"/>
      <c r="V527" s="498"/>
      <c r="W527" s="498"/>
      <c r="X527" s="498"/>
      <c r="Y527" s="498"/>
      <c r="Z527" s="498"/>
      <c r="AA527" s="498"/>
      <c r="AB527" s="498"/>
      <c r="AC527" s="499"/>
      <c r="AD527" s="432">
        <v>1381</v>
      </c>
      <c r="AE527" s="900"/>
      <c r="AF527" s="901"/>
      <c r="AG527" s="901"/>
      <c r="AH527" s="902"/>
      <c r="AI527" s="430" t="s">
        <v>524</v>
      </c>
    </row>
    <row r="528" spans="1:35" ht="14.1" customHeight="1">
      <c r="A528" s="1054" t="s">
        <v>1074</v>
      </c>
      <c r="B528" s="1055"/>
      <c r="C528" s="1055"/>
      <c r="D528" s="1055"/>
      <c r="E528" s="1055"/>
      <c r="F528" s="1055"/>
      <c r="G528" s="1055"/>
      <c r="H528" s="1055"/>
      <c r="I528" s="1055"/>
      <c r="J528" s="1055"/>
      <c r="K528" s="1055"/>
      <c r="L528" s="1055"/>
      <c r="M528" s="1055"/>
      <c r="N528" s="1055"/>
      <c r="O528" s="1055"/>
      <c r="P528" s="1055"/>
      <c r="Q528" s="1055"/>
      <c r="R528" s="1055"/>
      <c r="S528" s="1055"/>
      <c r="T528" s="1055"/>
      <c r="U528" s="1055"/>
      <c r="V528" s="1055"/>
      <c r="W528" s="1055"/>
      <c r="X528" s="1055"/>
      <c r="Y528" s="1055"/>
      <c r="Z528" s="1055"/>
      <c r="AA528" s="1055"/>
      <c r="AB528" s="1055"/>
      <c r="AC528" s="1056"/>
      <c r="AD528" s="494">
        <v>1545</v>
      </c>
      <c r="AE528" s="1057"/>
      <c r="AF528" s="1058"/>
      <c r="AG528" s="1058"/>
      <c r="AH528" s="1059"/>
      <c r="AI528" s="430" t="s">
        <v>528</v>
      </c>
    </row>
    <row r="529" spans="1:35" ht="14.1" customHeight="1">
      <c r="A529" s="1060" t="s">
        <v>1075</v>
      </c>
      <c r="B529" s="1061"/>
      <c r="C529" s="1061"/>
      <c r="D529" s="1061"/>
      <c r="E529" s="1061"/>
      <c r="F529" s="1061"/>
      <c r="G529" s="1061"/>
      <c r="H529" s="1061"/>
      <c r="I529" s="1061"/>
      <c r="J529" s="1061"/>
      <c r="K529" s="1061"/>
      <c r="L529" s="1061"/>
      <c r="M529" s="1061"/>
      <c r="N529" s="1061"/>
      <c r="O529" s="1061"/>
      <c r="P529" s="1061"/>
      <c r="Q529" s="1061"/>
      <c r="R529" s="1061"/>
      <c r="S529" s="1061"/>
      <c r="T529" s="1061"/>
      <c r="U529" s="1061"/>
      <c r="V529" s="1061"/>
      <c r="W529" s="1061"/>
      <c r="X529" s="1061"/>
      <c r="Y529" s="1061"/>
      <c r="Z529" s="1061"/>
      <c r="AA529" s="1061"/>
      <c r="AB529" s="1061"/>
      <c r="AC529" s="1062"/>
      <c r="AD529" s="495">
        <v>1546</v>
      </c>
      <c r="AE529" s="1063"/>
      <c r="AF529" s="1064"/>
      <c r="AG529" s="1064"/>
      <c r="AH529" s="1065"/>
      <c r="AI529" s="441" t="s">
        <v>528</v>
      </c>
    </row>
    <row r="530" spans="1:35" ht="14.1" customHeight="1">
      <c r="A530" s="1018" t="s">
        <v>1053</v>
      </c>
      <c r="B530" s="1019"/>
      <c r="C530" s="1019"/>
      <c r="D530" s="1019"/>
      <c r="E530" s="1019"/>
      <c r="F530" s="1019"/>
      <c r="G530" s="1019"/>
      <c r="H530" s="1019"/>
      <c r="I530" s="1019"/>
      <c r="J530" s="1019"/>
      <c r="K530" s="1019"/>
      <c r="L530" s="1019"/>
      <c r="M530" s="1019"/>
      <c r="N530" s="1019"/>
      <c r="O530" s="1019"/>
      <c r="P530" s="1019"/>
      <c r="Q530" s="1019"/>
      <c r="R530" s="1019"/>
      <c r="S530" s="1019"/>
      <c r="T530" s="1019"/>
      <c r="U530" s="1019"/>
      <c r="V530" s="1019"/>
      <c r="W530" s="1019"/>
      <c r="X530" s="1019"/>
      <c r="Y530" s="1019"/>
      <c r="Z530" s="1019"/>
      <c r="AA530" s="1019"/>
      <c r="AB530" s="1019"/>
      <c r="AC530" s="1019"/>
      <c r="AD530" s="1019"/>
      <c r="AE530" s="1019"/>
      <c r="AF530" s="1019"/>
      <c r="AG530" s="1019"/>
      <c r="AH530" s="1019"/>
      <c r="AI530" s="1020"/>
    </row>
    <row r="531" spans="1:35" ht="14.1" customHeight="1">
      <c r="A531" s="1021" t="s">
        <v>1076</v>
      </c>
      <c r="B531" s="1022"/>
      <c r="C531" s="1022"/>
      <c r="D531" s="1022"/>
      <c r="E531" s="1022"/>
      <c r="F531" s="1022"/>
      <c r="G531" s="1022"/>
      <c r="H531" s="1022"/>
      <c r="I531" s="1022"/>
      <c r="J531" s="1022"/>
      <c r="K531" s="1022"/>
      <c r="L531" s="1022"/>
      <c r="M531" s="1022"/>
      <c r="N531" s="1022"/>
      <c r="O531" s="1022"/>
      <c r="P531" s="1022"/>
      <c r="Q531" s="1022"/>
      <c r="R531" s="1022"/>
      <c r="S531" s="1022"/>
      <c r="T531" s="1022"/>
      <c r="U531" s="1022"/>
      <c r="V531" s="1022"/>
      <c r="W531" s="1022"/>
      <c r="X531" s="1022"/>
      <c r="Y531" s="1022"/>
      <c r="Z531" s="1022"/>
      <c r="AA531" s="1022"/>
      <c r="AB531" s="1022"/>
      <c r="AC531" s="1022"/>
      <c r="AD531" s="1022"/>
      <c r="AE531" s="1022"/>
      <c r="AF531" s="1022"/>
      <c r="AG531" s="1022"/>
      <c r="AH531" s="1022"/>
      <c r="AI531" s="1023"/>
    </row>
    <row r="532" spans="1:35">
      <c r="A532" s="1024"/>
      <c r="B532" s="1025"/>
      <c r="C532" s="1025"/>
      <c r="D532" s="1025"/>
      <c r="E532" s="1025"/>
      <c r="F532" s="1025"/>
      <c r="G532" s="1025"/>
      <c r="H532" s="1026"/>
      <c r="I532" s="1033" t="s">
        <v>954</v>
      </c>
      <c r="J532" s="1034"/>
      <c r="K532" s="1034"/>
      <c r="L532" s="1035"/>
      <c r="M532" s="996" t="s">
        <v>1077</v>
      </c>
      <c r="N532" s="997"/>
      <c r="O532" s="997"/>
      <c r="P532" s="997"/>
      <c r="Q532" s="997"/>
      <c r="R532" s="997"/>
      <c r="S532" s="997"/>
      <c r="T532" s="997"/>
      <c r="U532" s="997"/>
      <c r="V532" s="997"/>
      <c r="W532" s="997"/>
      <c r="X532" s="997"/>
      <c r="Y532" s="997"/>
      <c r="Z532" s="997"/>
      <c r="AA532" s="997"/>
      <c r="AB532" s="997"/>
      <c r="AC532" s="997"/>
      <c r="AD532" s="997"/>
      <c r="AE532" s="998"/>
      <c r="AF532" s="1033" t="s">
        <v>1078</v>
      </c>
      <c r="AG532" s="1034"/>
      <c r="AH532" s="1035"/>
      <c r="AI532" s="1042"/>
    </row>
    <row r="533" spans="1:35">
      <c r="A533" s="1027"/>
      <c r="B533" s="1028"/>
      <c r="C533" s="1028"/>
      <c r="D533" s="1028"/>
      <c r="E533" s="1028"/>
      <c r="F533" s="1028"/>
      <c r="G533" s="1028"/>
      <c r="H533" s="1029"/>
      <c r="I533" s="1036"/>
      <c r="J533" s="1037"/>
      <c r="K533" s="1037"/>
      <c r="L533" s="1038"/>
      <c r="M533" s="1045" t="s">
        <v>1079</v>
      </c>
      <c r="N533" s="1046"/>
      <c r="O533" s="1046"/>
      <c r="P533" s="1046"/>
      <c r="Q533" s="1046"/>
      <c r="R533" s="1046"/>
      <c r="S533" s="1046"/>
      <c r="T533" s="1046"/>
      <c r="U533" s="1046"/>
      <c r="V533" s="1046"/>
      <c r="W533" s="1047"/>
      <c r="X533" s="1048" t="s">
        <v>1080</v>
      </c>
      <c r="Y533" s="1049"/>
      <c r="Z533" s="1049"/>
      <c r="AA533" s="1050"/>
      <c r="AB533" s="980" t="s">
        <v>1081</v>
      </c>
      <c r="AC533" s="981"/>
      <c r="AD533" s="981"/>
      <c r="AE533" s="982"/>
      <c r="AF533" s="1036"/>
      <c r="AG533" s="1037"/>
      <c r="AH533" s="1038"/>
      <c r="AI533" s="1043"/>
    </row>
    <row r="534" spans="1:35" ht="26.45" customHeight="1">
      <c r="A534" s="1030"/>
      <c r="B534" s="1031"/>
      <c r="C534" s="1031"/>
      <c r="D534" s="1031"/>
      <c r="E534" s="1031"/>
      <c r="F534" s="1031"/>
      <c r="G534" s="1031"/>
      <c r="H534" s="1032"/>
      <c r="I534" s="1039"/>
      <c r="J534" s="1040"/>
      <c r="K534" s="1040"/>
      <c r="L534" s="1041"/>
      <c r="M534" s="1012" t="s">
        <v>1082</v>
      </c>
      <c r="N534" s="1013"/>
      <c r="O534" s="1014"/>
      <c r="P534" s="1015" t="s">
        <v>1083</v>
      </c>
      <c r="Q534" s="1016"/>
      <c r="R534" s="1016"/>
      <c r="S534" s="1017"/>
      <c r="T534" s="1015" t="s">
        <v>1084</v>
      </c>
      <c r="U534" s="1016"/>
      <c r="V534" s="1016"/>
      <c r="W534" s="1017"/>
      <c r="X534" s="1051"/>
      <c r="Y534" s="1052"/>
      <c r="Z534" s="1052"/>
      <c r="AA534" s="1053"/>
      <c r="AB534" s="983"/>
      <c r="AC534" s="984"/>
      <c r="AD534" s="984"/>
      <c r="AE534" s="985"/>
      <c r="AF534" s="1039"/>
      <c r="AG534" s="1040"/>
      <c r="AH534" s="1041"/>
      <c r="AI534" s="1044"/>
    </row>
    <row r="535" spans="1:35" ht="14.45" customHeight="1">
      <c r="A535" s="968" t="s">
        <v>1085</v>
      </c>
      <c r="B535" s="969"/>
      <c r="C535" s="969"/>
      <c r="D535" s="969"/>
      <c r="E535" s="969"/>
      <c r="F535" s="969"/>
      <c r="G535" s="969"/>
      <c r="H535" s="970"/>
      <c r="I535" s="429">
        <v>1451</v>
      </c>
      <c r="J535" s="909"/>
      <c r="K535" s="910"/>
      <c r="L535" s="911"/>
      <c r="M535" s="432">
        <v>1452</v>
      </c>
      <c r="N535" s="909"/>
      <c r="O535" s="911"/>
      <c r="P535" s="429">
        <v>1752</v>
      </c>
      <c r="Q535" s="909"/>
      <c r="R535" s="910"/>
      <c r="S535" s="911"/>
      <c r="T535" s="429">
        <v>1753</v>
      </c>
      <c r="U535" s="909"/>
      <c r="V535" s="910"/>
      <c r="W535" s="911"/>
      <c r="X535" s="432">
        <v>1453</v>
      </c>
      <c r="Y535" s="909"/>
      <c r="Z535" s="910"/>
      <c r="AA535" s="911"/>
      <c r="AB535" s="428">
        <v>1454</v>
      </c>
      <c r="AC535" s="909"/>
      <c r="AD535" s="910"/>
      <c r="AE535" s="911"/>
      <c r="AF535" s="428">
        <v>1382</v>
      </c>
      <c r="AG535" s="909"/>
      <c r="AH535" s="911"/>
      <c r="AI535" s="430" t="s">
        <v>505</v>
      </c>
    </row>
    <row r="536" spans="1:35" ht="14.45" customHeight="1">
      <c r="A536" s="968" t="s">
        <v>1086</v>
      </c>
      <c r="B536" s="969"/>
      <c r="C536" s="969"/>
      <c r="D536" s="969"/>
      <c r="E536" s="969"/>
      <c r="F536" s="969"/>
      <c r="G536" s="969"/>
      <c r="H536" s="970"/>
      <c r="I536" s="947"/>
      <c r="J536" s="948"/>
      <c r="K536" s="948"/>
      <c r="L536" s="949"/>
      <c r="M536" s="432">
        <v>1589</v>
      </c>
      <c r="N536" s="909"/>
      <c r="O536" s="911"/>
      <c r="P536" s="947"/>
      <c r="Q536" s="948"/>
      <c r="R536" s="948"/>
      <c r="S536" s="949"/>
      <c r="T536" s="429">
        <v>1845</v>
      </c>
      <c r="U536" s="947"/>
      <c r="V536" s="948"/>
      <c r="W536" s="948"/>
      <c r="X536" s="432">
        <v>1455</v>
      </c>
      <c r="Y536" s="909"/>
      <c r="Z536" s="910"/>
      <c r="AA536" s="911"/>
      <c r="AB536" s="428">
        <v>1456</v>
      </c>
      <c r="AC536" s="909"/>
      <c r="AD536" s="910"/>
      <c r="AE536" s="911"/>
      <c r="AF536" s="947"/>
      <c r="AG536" s="948"/>
      <c r="AH536" s="948"/>
      <c r="AI536" s="430" t="s">
        <v>524</v>
      </c>
    </row>
    <row r="537" spans="1:35" ht="14.45" customHeight="1">
      <c r="A537" s="1009" t="s">
        <v>1087</v>
      </c>
      <c r="B537" s="1010"/>
      <c r="C537" s="1010"/>
      <c r="D537" s="1010"/>
      <c r="E537" s="1010"/>
      <c r="F537" s="1010"/>
      <c r="G537" s="1010"/>
      <c r="H537" s="1011"/>
      <c r="I537" s="429">
        <v>1457</v>
      </c>
      <c r="J537" s="900"/>
      <c r="K537" s="901"/>
      <c r="L537" s="902"/>
      <c r="M537" s="947"/>
      <c r="N537" s="948"/>
      <c r="O537" s="948"/>
      <c r="P537" s="429">
        <v>1458</v>
      </c>
      <c r="Q537" s="900"/>
      <c r="R537" s="901"/>
      <c r="S537" s="902"/>
      <c r="T537" s="947"/>
      <c r="U537" s="948"/>
      <c r="V537" s="948"/>
      <c r="W537" s="949"/>
      <c r="X537" s="947"/>
      <c r="Y537" s="948"/>
      <c r="Z537" s="948"/>
      <c r="AA537" s="949"/>
      <c r="AB537" s="947"/>
      <c r="AC537" s="948"/>
      <c r="AD537" s="948"/>
      <c r="AE537" s="949"/>
      <c r="AF537" s="428">
        <v>1383</v>
      </c>
      <c r="AG537" s="900"/>
      <c r="AH537" s="902"/>
      <c r="AI537" s="430" t="s">
        <v>524</v>
      </c>
    </row>
    <row r="538" spans="1:35" ht="14.45" customHeight="1">
      <c r="A538" s="1009" t="s">
        <v>944</v>
      </c>
      <c r="B538" s="1010"/>
      <c r="C538" s="1010"/>
      <c r="D538" s="1010"/>
      <c r="E538" s="1010"/>
      <c r="F538" s="1010"/>
      <c r="G538" s="1010"/>
      <c r="H538" s="1011"/>
      <c r="I538" s="429">
        <v>1392</v>
      </c>
      <c r="J538" s="900"/>
      <c r="K538" s="901"/>
      <c r="L538" s="902"/>
      <c r="M538" s="432">
        <v>1393</v>
      </c>
      <c r="N538" s="900"/>
      <c r="O538" s="902"/>
      <c r="P538" s="429">
        <v>1755</v>
      </c>
      <c r="Q538" s="900"/>
      <c r="R538" s="901"/>
      <c r="S538" s="902"/>
      <c r="T538" s="429">
        <v>1756</v>
      </c>
      <c r="U538" s="900"/>
      <c r="V538" s="901"/>
      <c r="W538" s="902"/>
      <c r="X538" s="432">
        <v>1394</v>
      </c>
      <c r="Y538" s="900"/>
      <c r="Z538" s="901"/>
      <c r="AA538" s="902"/>
      <c r="AB538" s="428">
        <v>1395</v>
      </c>
      <c r="AC538" s="900"/>
      <c r="AD538" s="901"/>
      <c r="AE538" s="902"/>
      <c r="AF538" s="428">
        <v>1384</v>
      </c>
      <c r="AG538" s="900"/>
      <c r="AH538" s="902"/>
      <c r="AI538" s="430" t="s">
        <v>505</v>
      </c>
    </row>
    <row r="539" spans="1:35" ht="14.45" customHeight="1">
      <c r="A539" s="1009" t="s">
        <v>945</v>
      </c>
      <c r="B539" s="1010"/>
      <c r="C539" s="1010"/>
      <c r="D539" s="1010"/>
      <c r="E539" s="1010"/>
      <c r="F539" s="1010"/>
      <c r="G539" s="1010"/>
      <c r="H539" s="1011"/>
      <c r="I539" s="429">
        <v>1396</v>
      </c>
      <c r="J539" s="900"/>
      <c r="K539" s="901"/>
      <c r="L539" s="902"/>
      <c r="M539" s="432">
        <v>1397</v>
      </c>
      <c r="N539" s="900"/>
      <c r="O539" s="902"/>
      <c r="P539" s="429">
        <v>1757</v>
      </c>
      <c r="Q539" s="900"/>
      <c r="R539" s="901"/>
      <c r="S539" s="902"/>
      <c r="T539" s="429">
        <v>1758</v>
      </c>
      <c r="U539" s="900"/>
      <c r="V539" s="901"/>
      <c r="W539" s="902"/>
      <c r="X539" s="432">
        <v>1398</v>
      </c>
      <c r="Y539" s="900"/>
      <c r="Z539" s="901"/>
      <c r="AA539" s="902"/>
      <c r="AB539" s="428">
        <v>1399</v>
      </c>
      <c r="AC539" s="900"/>
      <c r="AD539" s="901"/>
      <c r="AE539" s="902"/>
      <c r="AF539" s="428">
        <v>1385</v>
      </c>
      <c r="AG539" s="900"/>
      <c r="AH539" s="902"/>
      <c r="AI539" s="430" t="s">
        <v>524</v>
      </c>
    </row>
    <row r="540" spans="1:35" ht="14.45" customHeight="1">
      <c r="A540" s="1009" t="s">
        <v>1088</v>
      </c>
      <c r="B540" s="1010"/>
      <c r="C540" s="1010"/>
      <c r="D540" s="1010"/>
      <c r="E540" s="1010"/>
      <c r="F540" s="1010"/>
      <c r="G540" s="1010"/>
      <c r="H540" s="1011"/>
      <c r="I540" s="429">
        <v>1459</v>
      </c>
      <c r="J540" s="900"/>
      <c r="K540" s="901"/>
      <c r="L540" s="902"/>
      <c r="M540" s="432">
        <v>1460</v>
      </c>
      <c r="N540" s="900"/>
      <c r="O540" s="902"/>
      <c r="P540" s="429">
        <v>1759</v>
      </c>
      <c r="Q540" s="900"/>
      <c r="R540" s="901"/>
      <c r="S540" s="902"/>
      <c r="T540" s="429">
        <v>1760</v>
      </c>
      <c r="U540" s="900"/>
      <c r="V540" s="901"/>
      <c r="W540" s="902"/>
      <c r="X540" s="432">
        <v>1461</v>
      </c>
      <c r="Y540" s="900"/>
      <c r="Z540" s="901"/>
      <c r="AA540" s="902"/>
      <c r="AB540" s="428">
        <v>1462</v>
      </c>
      <c r="AC540" s="900"/>
      <c r="AD540" s="901"/>
      <c r="AE540" s="902"/>
      <c r="AF540" s="428">
        <v>1386</v>
      </c>
      <c r="AG540" s="900"/>
      <c r="AH540" s="902"/>
      <c r="AI540" s="430" t="s">
        <v>524</v>
      </c>
    </row>
    <row r="541" spans="1:35" ht="14.45" customHeight="1">
      <c r="A541" s="1009" t="s">
        <v>969</v>
      </c>
      <c r="B541" s="1010"/>
      <c r="C541" s="1010"/>
      <c r="D541" s="1010"/>
      <c r="E541" s="1010"/>
      <c r="F541" s="1010"/>
      <c r="G541" s="1010"/>
      <c r="H541" s="1011"/>
      <c r="I541" s="429">
        <v>1463</v>
      </c>
      <c r="J541" s="900"/>
      <c r="K541" s="901"/>
      <c r="L541" s="902"/>
      <c r="M541" s="947"/>
      <c r="N541" s="948"/>
      <c r="O541" s="948"/>
      <c r="P541" s="947"/>
      <c r="Q541" s="948"/>
      <c r="R541" s="948"/>
      <c r="S541" s="949"/>
      <c r="T541" s="429">
        <v>1762</v>
      </c>
      <c r="U541" s="900"/>
      <c r="V541" s="901"/>
      <c r="W541" s="902"/>
      <c r="X541" s="432">
        <v>1465</v>
      </c>
      <c r="Y541" s="900"/>
      <c r="Z541" s="901"/>
      <c r="AA541" s="902"/>
      <c r="AB541" s="428">
        <v>1466</v>
      </c>
      <c r="AC541" s="900"/>
      <c r="AD541" s="901"/>
      <c r="AE541" s="902"/>
      <c r="AF541" s="947"/>
      <c r="AG541" s="948"/>
      <c r="AH541" s="948"/>
      <c r="AI541" s="430" t="s">
        <v>505</v>
      </c>
    </row>
    <row r="542" spans="1:35" ht="14.45" customHeight="1">
      <c r="A542" s="1009" t="s">
        <v>970</v>
      </c>
      <c r="B542" s="1010"/>
      <c r="C542" s="1010"/>
      <c r="D542" s="1010"/>
      <c r="E542" s="1010"/>
      <c r="F542" s="1010"/>
      <c r="G542" s="1010"/>
      <c r="H542" s="1011"/>
      <c r="I542" s="429">
        <v>1467</v>
      </c>
      <c r="J542" s="900"/>
      <c r="K542" s="901"/>
      <c r="L542" s="902"/>
      <c r="M542" s="432">
        <v>1468</v>
      </c>
      <c r="N542" s="900"/>
      <c r="O542" s="902"/>
      <c r="P542" s="429">
        <v>1763</v>
      </c>
      <c r="Q542" s="900"/>
      <c r="R542" s="901"/>
      <c r="S542" s="902"/>
      <c r="T542" s="429">
        <v>1764</v>
      </c>
      <c r="U542" s="900"/>
      <c r="V542" s="901"/>
      <c r="W542" s="902"/>
      <c r="X542" s="432">
        <v>1469</v>
      </c>
      <c r="Y542" s="900"/>
      <c r="Z542" s="901"/>
      <c r="AA542" s="902"/>
      <c r="AB542" s="428">
        <v>1470</v>
      </c>
      <c r="AC542" s="900"/>
      <c r="AD542" s="901"/>
      <c r="AE542" s="902"/>
      <c r="AF542" s="428">
        <v>1387</v>
      </c>
      <c r="AG542" s="900"/>
      <c r="AH542" s="902"/>
      <c r="AI542" s="430" t="s">
        <v>505</v>
      </c>
    </row>
    <row r="543" spans="1:35" ht="14.45" customHeight="1">
      <c r="A543" s="1009" t="s">
        <v>971</v>
      </c>
      <c r="B543" s="1010"/>
      <c r="C543" s="1010"/>
      <c r="D543" s="1010"/>
      <c r="E543" s="1010"/>
      <c r="F543" s="1010"/>
      <c r="G543" s="1010"/>
      <c r="H543" s="1011"/>
      <c r="I543" s="429">
        <v>1471</v>
      </c>
      <c r="J543" s="900"/>
      <c r="K543" s="901"/>
      <c r="L543" s="902"/>
      <c r="M543" s="432">
        <v>1472</v>
      </c>
      <c r="N543" s="900"/>
      <c r="O543" s="902"/>
      <c r="P543" s="429">
        <v>1765</v>
      </c>
      <c r="Q543" s="900"/>
      <c r="R543" s="901"/>
      <c r="S543" s="902"/>
      <c r="T543" s="429">
        <v>1766</v>
      </c>
      <c r="U543" s="900"/>
      <c r="V543" s="901"/>
      <c r="W543" s="902"/>
      <c r="X543" s="432">
        <v>1473</v>
      </c>
      <c r="Y543" s="900"/>
      <c r="Z543" s="901"/>
      <c r="AA543" s="902"/>
      <c r="AB543" s="428">
        <v>1474</v>
      </c>
      <c r="AC543" s="900"/>
      <c r="AD543" s="901"/>
      <c r="AE543" s="902"/>
      <c r="AF543" s="428">
        <v>1388</v>
      </c>
      <c r="AG543" s="900"/>
      <c r="AH543" s="902"/>
      <c r="AI543" s="430" t="s">
        <v>524</v>
      </c>
    </row>
    <row r="544" spans="1:35" ht="14.45" customHeight="1">
      <c r="A544" s="1009" t="s">
        <v>1089</v>
      </c>
      <c r="B544" s="1010"/>
      <c r="C544" s="1010"/>
      <c r="D544" s="1010"/>
      <c r="E544" s="1010"/>
      <c r="F544" s="1010"/>
      <c r="G544" s="1010"/>
      <c r="H544" s="1011"/>
      <c r="I544" s="429">
        <v>1475</v>
      </c>
      <c r="J544" s="900"/>
      <c r="K544" s="901"/>
      <c r="L544" s="902"/>
      <c r="M544" s="432">
        <v>1476</v>
      </c>
      <c r="N544" s="900"/>
      <c r="O544" s="902"/>
      <c r="P544" s="429">
        <v>1767</v>
      </c>
      <c r="Q544" s="900"/>
      <c r="R544" s="901"/>
      <c r="S544" s="902"/>
      <c r="T544" s="429">
        <v>1768</v>
      </c>
      <c r="U544" s="900"/>
      <c r="V544" s="901"/>
      <c r="W544" s="902"/>
      <c r="X544" s="432">
        <v>1477</v>
      </c>
      <c r="Y544" s="900"/>
      <c r="Z544" s="901"/>
      <c r="AA544" s="902"/>
      <c r="AB544" s="428">
        <v>1478</v>
      </c>
      <c r="AC544" s="900"/>
      <c r="AD544" s="901"/>
      <c r="AE544" s="902"/>
      <c r="AF544" s="428">
        <v>1389</v>
      </c>
      <c r="AG544" s="900"/>
      <c r="AH544" s="902"/>
      <c r="AI544" s="430" t="s">
        <v>524</v>
      </c>
    </row>
    <row r="545" spans="1:35" ht="14.45" customHeight="1">
      <c r="A545" s="968" t="s">
        <v>1090</v>
      </c>
      <c r="B545" s="969"/>
      <c r="C545" s="969"/>
      <c r="D545" s="969"/>
      <c r="E545" s="969"/>
      <c r="F545" s="969"/>
      <c r="G545" s="969"/>
      <c r="H545" s="970"/>
      <c r="I545" s="429">
        <v>1480</v>
      </c>
      <c r="J545" s="909"/>
      <c r="K545" s="910"/>
      <c r="L545" s="911"/>
      <c r="M545" s="432">
        <v>1481</v>
      </c>
      <c r="N545" s="909"/>
      <c r="O545" s="911"/>
      <c r="P545" s="429">
        <v>1769</v>
      </c>
      <c r="Q545" s="909"/>
      <c r="R545" s="910"/>
      <c r="S545" s="911"/>
      <c r="T545" s="429">
        <v>1770</v>
      </c>
      <c r="U545" s="909"/>
      <c r="V545" s="910"/>
      <c r="W545" s="911"/>
      <c r="X545" s="432">
        <v>1482</v>
      </c>
      <c r="Y545" s="909"/>
      <c r="Z545" s="910"/>
      <c r="AA545" s="911"/>
      <c r="AB545" s="428">
        <v>1483</v>
      </c>
      <c r="AC545" s="909"/>
      <c r="AD545" s="910"/>
      <c r="AE545" s="911"/>
      <c r="AF545" s="428">
        <v>1390</v>
      </c>
      <c r="AG545" s="909"/>
      <c r="AH545" s="911"/>
      <c r="AI545" s="430" t="s">
        <v>524</v>
      </c>
    </row>
    <row r="546" spans="1:35" ht="14.45" customHeight="1">
      <c r="A546" s="1009" t="s">
        <v>1091</v>
      </c>
      <c r="B546" s="1010"/>
      <c r="C546" s="1010"/>
      <c r="D546" s="1010"/>
      <c r="E546" s="1010"/>
      <c r="F546" s="1010"/>
      <c r="G546" s="1010"/>
      <c r="H546" s="1011"/>
      <c r="I546" s="429">
        <v>1484</v>
      </c>
      <c r="J546" s="900"/>
      <c r="K546" s="901"/>
      <c r="L546" s="902"/>
      <c r="M546" s="432">
        <v>1485</v>
      </c>
      <c r="N546" s="900"/>
      <c r="O546" s="902"/>
      <c r="P546" s="429">
        <v>1771</v>
      </c>
      <c r="Q546" s="900"/>
      <c r="R546" s="901"/>
      <c r="S546" s="902"/>
      <c r="T546" s="429">
        <v>1772</v>
      </c>
      <c r="U546" s="900"/>
      <c r="V546" s="901"/>
      <c r="W546" s="902"/>
      <c r="X546" s="432">
        <v>1486</v>
      </c>
      <c r="Y546" s="900"/>
      <c r="Z546" s="901"/>
      <c r="AA546" s="902"/>
      <c r="AB546" s="428">
        <v>1487</v>
      </c>
      <c r="AC546" s="900"/>
      <c r="AD546" s="901"/>
      <c r="AE546" s="902"/>
      <c r="AF546" s="428">
        <v>1391</v>
      </c>
      <c r="AG546" s="900"/>
      <c r="AH546" s="902"/>
      <c r="AI546" s="430" t="s">
        <v>528</v>
      </c>
    </row>
    <row r="547" spans="1:35" ht="14.45" customHeight="1">
      <c r="A547" s="1003" t="s">
        <v>975</v>
      </c>
      <c r="B547" s="1004"/>
      <c r="C547" s="1004"/>
      <c r="D547" s="1004"/>
      <c r="E547" s="1004"/>
      <c r="F547" s="1004"/>
      <c r="G547" s="1004"/>
      <c r="H547" s="1005"/>
      <c r="I547" s="1006"/>
      <c r="J547" s="1007"/>
      <c r="K547" s="1007"/>
      <c r="L547" s="1008"/>
      <c r="M547" s="434">
        <v>1489</v>
      </c>
      <c r="N547" s="938"/>
      <c r="O547" s="940"/>
      <c r="P547" s="1006"/>
      <c r="Q547" s="1007"/>
      <c r="R547" s="1007"/>
      <c r="S547" s="1008"/>
      <c r="T547" s="491">
        <v>1846</v>
      </c>
      <c r="U547" s="938"/>
      <c r="V547" s="939"/>
      <c r="W547" s="940"/>
      <c r="X547" s="434">
        <v>1490</v>
      </c>
      <c r="Y547" s="938"/>
      <c r="Z547" s="939"/>
      <c r="AA547" s="940"/>
      <c r="AB547" s="435">
        <v>1491</v>
      </c>
      <c r="AC547" s="938"/>
      <c r="AD547" s="939"/>
      <c r="AE547" s="940"/>
      <c r="AF547" s="947"/>
      <c r="AG547" s="948"/>
      <c r="AH547" s="948"/>
      <c r="AI547" s="441" t="s">
        <v>528</v>
      </c>
    </row>
    <row r="548" spans="1:35">
      <c r="A548" s="795" t="s">
        <v>1092</v>
      </c>
      <c r="B548" s="796"/>
      <c r="C548" s="796"/>
      <c r="D548" s="796"/>
      <c r="E548" s="796"/>
      <c r="F548" s="796"/>
      <c r="G548" s="796"/>
      <c r="H548" s="796"/>
      <c r="I548" s="796"/>
      <c r="J548" s="796"/>
      <c r="K548" s="796"/>
      <c r="L548" s="796"/>
      <c r="M548" s="796"/>
      <c r="N548" s="796"/>
      <c r="O548" s="796"/>
      <c r="P548" s="796"/>
      <c r="Q548" s="796"/>
      <c r="R548" s="796"/>
      <c r="S548" s="796"/>
      <c r="T548" s="796"/>
      <c r="U548" s="796"/>
      <c r="V548" s="796"/>
      <c r="W548" s="796"/>
      <c r="X548" s="796"/>
      <c r="Y548" s="796"/>
      <c r="Z548" s="796"/>
      <c r="AA548" s="796"/>
      <c r="AB548" s="796"/>
      <c r="AC548" s="796"/>
      <c r="AD548" s="796"/>
      <c r="AE548" s="796"/>
      <c r="AF548" s="796"/>
      <c r="AG548" s="796"/>
      <c r="AH548" s="796"/>
      <c r="AI548" s="797"/>
    </row>
    <row r="549" spans="1:35">
      <c r="A549" s="882" t="s">
        <v>1093</v>
      </c>
      <c r="B549" s="883"/>
      <c r="C549" s="883"/>
      <c r="D549" s="883"/>
      <c r="E549" s="883"/>
      <c r="F549" s="883"/>
      <c r="G549" s="883"/>
      <c r="H549" s="883"/>
      <c r="I549" s="883"/>
      <c r="J549" s="883"/>
      <c r="K549" s="883"/>
      <c r="L549" s="883"/>
      <c r="M549" s="883"/>
      <c r="N549" s="883"/>
      <c r="O549" s="883"/>
      <c r="P549" s="883"/>
      <c r="Q549" s="883"/>
      <c r="R549" s="883"/>
      <c r="S549" s="883"/>
      <c r="T549" s="883"/>
      <c r="U549" s="883"/>
      <c r="V549" s="883"/>
      <c r="W549" s="883"/>
      <c r="X549" s="883"/>
      <c r="Y549" s="883"/>
      <c r="Z549" s="883"/>
      <c r="AA549" s="883"/>
      <c r="AB549" s="883"/>
      <c r="AC549" s="883"/>
      <c r="AD549" s="883"/>
      <c r="AE549" s="883"/>
      <c r="AF549" s="883"/>
      <c r="AG549" s="883"/>
      <c r="AH549" s="883"/>
      <c r="AI549" s="884"/>
    </row>
    <row r="550" spans="1:35">
      <c r="A550" s="987"/>
      <c r="B550" s="988"/>
      <c r="C550" s="988"/>
      <c r="D550" s="989"/>
      <c r="E550" s="996" t="s">
        <v>978</v>
      </c>
      <c r="F550" s="997"/>
      <c r="G550" s="997"/>
      <c r="H550" s="997"/>
      <c r="I550" s="997"/>
      <c r="J550" s="997"/>
      <c r="K550" s="997"/>
      <c r="L550" s="997"/>
      <c r="M550" s="997"/>
      <c r="N550" s="997"/>
      <c r="O550" s="997"/>
      <c r="P550" s="997"/>
      <c r="Q550" s="997"/>
      <c r="R550" s="997"/>
      <c r="S550" s="997"/>
      <c r="T550" s="997"/>
      <c r="U550" s="997"/>
      <c r="V550" s="997"/>
      <c r="W550" s="998"/>
      <c r="X550" s="999" t="s">
        <v>979</v>
      </c>
      <c r="Y550" s="917"/>
      <c r="Z550" s="917"/>
      <c r="AA550" s="917"/>
      <c r="AB550" s="917"/>
      <c r="AC550" s="917"/>
      <c r="AD550" s="917"/>
      <c r="AE550" s="917"/>
      <c r="AF550" s="917"/>
      <c r="AG550" s="917"/>
      <c r="AH550" s="918"/>
      <c r="AI550" s="1000"/>
    </row>
    <row r="551" spans="1:35">
      <c r="A551" s="990"/>
      <c r="B551" s="991"/>
      <c r="C551" s="991"/>
      <c r="D551" s="992"/>
      <c r="E551" s="986" t="s">
        <v>980</v>
      </c>
      <c r="F551" s="898"/>
      <c r="G551" s="898"/>
      <c r="H551" s="898"/>
      <c r="I551" s="898"/>
      <c r="J551" s="898"/>
      <c r="K551" s="898"/>
      <c r="L551" s="899"/>
      <c r="M551" s="986" t="s">
        <v>981</v>
      </c>
      <c r="N551" s="898"/>
      <c r="O551" s="898"/>
      <c r="P551" s="898"/>
      <c r="Q551" s="898"/>
      <c r="R551" s="898"/>
      <c r="S551" s="899"/>
      <c r="T551" s="980" t="s">
        <v>982</v>
      </c>
      <c r="U551" s="981"/>
      <c r="V551" s="981"/>
      <c r="W551" s="982"/>
      <c r="X551" s="974" t="s">
        <v>983</v>
      </c>
      <c r="Y551" s="975"/>
      <c r="Z551" s="975"/>
      <c r="AA551" s="976"/>
      <c r="AB551" s="974" t="s">
        <v>984</v>
      </c>
      <c r="AC551" s="975"/>
      <c r="AD551" s="975"/>
      <c r="AE551" s="976"/>
      <c r="AF551" s="980" t="s">
        <v>982</v>
      </c>
      <c r="AG551" s="981"/>
      <c r="AH551" s="982"/>
      <c r="AI551" s="1001"/>
    </row>
    <row r="552" spans="1:35" ht="29.1" customHeight="1">
      <c r="A552" s="993"/>
      <c r="B552" s="994"/>
      <c r="C552" s="994"/>
      <c r="D552" s="995"/>
      <c r="E552" s="986" t="s">
        <v>983</v>
      </c>
      <c r="F552" s="898"/>
      <c r="G552" s="898"/>
      <c r="H552" s="899"/>
      <c r="I552" s="986" t="s">
        <v>984</v>
      </c>
      <c r="J552" s="898"/>
      <c r="K552" s="898"/>
      <c r="L552" s="899"/>
      <c r="M552" s="986" t="s">
        <v>983</v>
      </c>
      <c r="N552" s="898"/>
      <c r="O552" s="899"/>
      <c r="P552" s="986" t="s">
        <v>984</v>
      </c>
      <c r="Q552" s="898"/>
      <c r="R552" s="898"/>
      <c r="S552" s="899"/>
      <c r="T552" s="983"/>
      <c r="U552" s="984"/>
      <c r="V552" s="984"/>
      <c r="W552" s="985"/>
      <c r="X552" s="977"/>
      <c r="Y552" s="978"/>
      <c r="Z552" s="978"/>
      <c r="AA552" s="979"/>
      <c r="AB552" s="977"/>
      <c r="AC552" s="978"/>
      <c r="AD552" s="978"/>
      <c r="AE552" s="979"/>
      <c r="AF552" s="983"/>
      <c r="AG552" s="984"/>
      <c r="AH552" s="985"/>
      <c r="AI552" s="1002"/>
    </row>
    <row r="553" spans="1:35" ht="15.6" customHeight="1">
      <c r="A553" s="968" t="s">
        <v>1094</v>
      </c>
      <c r="B553" s="969"/>
      <c r="C553" s="969"/>
      <c r="D553" s="970"/>
      <c r="E553" s="432">
        <v>1495</v>
      </c>
      <c r="F553" s="959"/>
      <c r="G553" s="960"/>
      <c r="H553" s="961"/>
      <c r="I553" s="429">
        <v>1496</v>
      </c>
      <c r="J553" s="959"/>
      <c r="K553" s="960"/>
      <c r="L553" s="961"/>
      <c r="M553" s="432">
        <v>1497</v>
      </c>
      <c r="N553" s="959"/>
      <c r="O553" s="961"/>
      <c r="P553" s="429">
        <v>1498</v>
      </c>
      <c r="Q553" s="959"/>
      <c r="R553" s="960"/>
      <c r="S553" s="961"/>
      <c r="T553" s="429">
        <v>1499</v>
      </c>
      <c r="U553" s="959"/>
      <c r="V553" s="960"/>
      <c r="W553" s="961"/>
      <c r="X553" s="432">
        <v>1501</v>
      </c>
      <c r="Y553" s="959"/>
      <c r="Z553" s="960"/>
      <c r="AA553" s="961"/>
      <c r="AB553" s="428">
        <v>1502</v>
      </c>
      <c r="AC553" s="959"/>
      <c r="AD553" s="960"/>
      <c r="AE553" s="961"/>
      <c r="AF553" s="428">
        <v>1503</v>
      </c>
      <c r="AG553" s="959"/>
      <c r="AH553" s="961"/>
      <c r="AI553" s="478" t="s">
        <v>505</v>
      </c>
    </row>
    <row r="554" spans="1:35" ht="15.6" customHeight="1">
      <c r="A554" s="968" t="s">
        <v>986</v>
      </c>
      <c r="B554" s="969"/>
      <c r="C554" s="969"/>
      <c r="D554" s="970"/>
      <c r="E554" s="432">
        <v>1655</v>
      </c>
      <c r="F554" s="959"/>
      <c r="G554" s="960"/>
      <c r="H554" s="961"/>
      <c r="I554" s="429">
        <v>1656</v>
      </c>
      <c r="J554" s="959"/>
      <c r="K554" s="960"/>
      <c r="L554" s="961"/>
      <c r="M554" s="432">
        <v>1504</v>
      </c>
      <c r="N554" s="959"/>
      <c r="O554" s="961"/>
      <c r="P554" s="429">
        <v>1505</v>
      </c>
      <c r="Q554" s="959"/>
      <c r="R554" s="960"/>
      <c r="S554" s="961"/>
      <c r="T554" s="947"/>
      <c r="U554" s="948"/>
      <c r="V554" s="948"/>
      <c r="W554" s="949"/>
      <c r="X554" s="947"/>
      <c r="Y554" s="948"/>
      <c r="Z554" s="948"/>
      <c r="AA554" s="949"/>
      <c r="AB554" s="947"/>
      <c r="AC554" s="948"/>
      <c r="AD554" s="948"/>
      <c r="AE554" s="949"/>
      <c r="AF554" s="947"/>
      <c r="AG554" s="948"/>
      <c r="AH554" s="948"/>
      <c r="AI554" s="478" t="s">
        <v>524</v>
      </c>
    </row>
    <row r="555" spans="1:35" ht="15.6" customHeight="1">
      <c r="A555" s="968" t="s">
        <v>1095</v>
      </c>
      <c r="B555" s="969"/>
      <c r="C555" s="969"/>
      <c r="D555" s="970"/>
      <c r="E555" s="947"/>
      <c r="F555" s="948"/>
      <c r="G555" s="948"/>
      <c r="H555" s="949"/>
      <c r="I555" s="947"/>
      <c r="J555" s="948"/>
      <c r="K555" s="948"/>
      <c r="L555" s="949"/>
      <c r="M555" s="947"/>
      <c r="N555" s="948"/>
      <c r="O555" s="948"/>
      <c r="P555" s="947"/>
      <c r="Q555" s="948"/>
      <c r="R555" s="948"/>
      <c r="S555" s="949"/>
      <c r="T555" s="947"/>
      <c r="U555" s="948"/>
      <c r="V555" s="948"/>
      <c r="W555" s="949"/>
      <c r="X555" s="432">
        <v>1506</v>
      </c>
      <c r="Y555" s="959"/>
      <c r="Z555" s="960"/>
      <c r="AA555" s="961"/>
      <c r="AB555" s="428">
        <v>1507</v>
      </c>
      <c r="AC555" s="959"/>
      <c r="AD555" s="960"/>
      <c r="AE555" s="961"/>
      <c r="AF555" s="959"/>
      <c r="AG555" s="960"/>
      <c r="AH555" s="961"/>
      <c r="AI555" s="478" t="s">
        <v>524</v>
      </c>
    </row>
    <row r="556" spans="1:35" ht="15.6" customHeight="1">
      <c r="A556" s="968" t="s">
        <v>1096</v>
      </c>
      <c r="B556" s="969"/>
      <c r="C556" s="969"/>
      <c r="D556" s="970"/>
      <c r="E556" s="432">
        <v>1590</v>
      </c>
      <c r="F556" s="959"/>
      <c r="G556" s="960"/>
      <c r="H556" s="961"/>
      <c r="I556" s="429">
        <v>1436</v>
      </c>
      <c r="J556" s="959"/>
      <c r="K556" s="960"/>
      <c r="L556" s="961"/>
      <c r="M556" s="432">
        <v>1437</v>
      </c>
      <c r="N556" s="959"/>
      <c r="O556" s="961"/>
      <c r="P556" s="429">
        <v>1438</v>
      </c>
      <c r="Q556" s="959"/>
      <c r="R556" s="960"/>
      <c r="S556" s="961"/>
      <c r="T556" s="429">
        <v>1439</v>
      </c>
      <c r="U556" s="959"/>
      <c r="V556" s="960"/>
      <c r="W556" s="961"/>
      <c r="X556" s="432">
        <v>1441</v>
      </c>
      <c r="Y556" s="959"/>
      <c r="Z556" s="960"/>
      <c r="AA556" s="961"/>
      <c r="AB556" s="428">
        <v>1442</v>
      </c>
      <c r="AC556" s="959"/>
      <c r="AD556" s="960"/>
      <c r="AE556" s="961"/>
      <c r="AF556" s="428">
        <v>1443</v>
      </c>
      <c r="AG556" s="959"/>
      <c r="AH556" s="961"/>
      <c r="AI556" s="478" t="s">
        <v>505</v>
      </c>
    </row>
    <row r="557" spans="1:35" ht="15.6" customHeight="1">
      <c r="A557" s="968" t="s">
        <v>1097</v>
      </c>
      <c r="B557" s="969"/>
      <c r="C557" s="969"/>
      <c r="D557" s="970"/>
      <c r="E557" s="432">
        <v>1444</v>
      </c>
      <c r="F557" s="959"/>
      <c r="G557" s="960"/>
      <c r="H557" s="961"/>
      <c r="I557" s="429">
        <v>1447</v>
      </c>
      <c r="J557" s="959"/>
      <c r="K557" s="960"/>
      <c r="L557" s="961"/>
      <c r="M557" s="432">
        <v>1448</v>
      </c>
      <c r="N557" s="959"/>
      <c r="O557" s="961"/>
      <c r="P557" s="429">
        <v>1449</v>
      </c>
      <c r="Q557" s="959"/>
      <c r="R557" s="960"/>
      <c r="S557" s="961"/>
      <c r="T557" s="429">
        <v>1508</v>
      </c>
      <c r="U557" s="959"/>
      <c r="V557" s="960"/>
      <c r="W557" s="961"/>
      <c r="X557" s="432">
        <v>1509</v>
      </c>
      <c r="Y557" s="959"/>
      <c r="Z557" s="960"/>
      <c r="AA557" s="961"/>
      <c r="AB557" s="428">
        <v>1510</v>
      </c>
      <c r="AC557" s="959"/>
      <c r="AD557" s="960"/>
      <c r="AE557" s="961"/>
      <c r="AF557" s="428">
        <v>1511</v>
      </c>
      <c r="AG557" s="959"/>
      <c r="AH557" s="961"/>
      <c r="AI557" s="478" t="s">
        <v>524</v>
      </c>
    </row>
    <row r="558" spans="1:35" ht="15.6" customHeight="1">
      <c r="A558" s="968" t="s">
        <v>1098</v>
      </c>
      <c r="B558" s="969"/>
      <c r="C558" s="969"/>
      <c r="D558" s="970"/>
      <c r="E558" s="432">
        <v>1512</v>
      </c>
      <c r="F558" s="959"/>
      <c r="G558" s="960"/>
      <c r="H558" s="961"/>
      <c r="I558" s="429">
        <v>1513</v>
      </c>
      <c r="J558" s="959"/>
      <c r="K558" s="960"/>
      <c r="L558" s="961"/>
      <c r="M558" s="947"/>
      <c r="N558" s="948"/>
      <c r="O558" s="948"/>
      <c r="P558" s="947"/>
      <c r="Q558" s="948"/>
      <c r="R558" s="948"/>
      <c r="S558" s="949"/>
      <c r="T558" s="429">
        <v>1514</v>
      </c>
      <c r="U558" s="959"/>
      <c r="V558" s="960"/>
      <c r="W558" s="961"/>
      <c r="X558" s="947"/>
      <c r="Y558" s="948"/>
      <c r="Z558" s="948"/>
      <c r="AA558" s="949"/>
      <c r="AB558" s="947"/>
      <c r="AC558" s="948"/>
      <c r="AD558" s="948"/>
      <c r="AE558" s="949"/>
      <c r="AF558" s="947"/>
      <c r="AG558" s="948"/>
      <c r="AH558" s="948"/>
      <c r="AI558" s="478" t="s">
        <v>505</v>
      </c>
    </row>
    <row r="559" spans="1:35" ht="15.6" customHeight="1">
      <c r="A559" s="968" t="s">
        <v>1099</v>
      </c>
      <c r="B559" s="969"/>
      <c r="C559" s="969"/>
      <c r="D559" s="970"/>
      <c r="E559" s="432">
        <v>1515</v>
      </c>
      <c r="F559" s="959"/>
      <c r="G559" s="960"/>
      <c r="H559" s="961"/>
      <c r="I559" s="429">
        <v>1516</v>
      </c>
      <c r="J559" s="959"/>
      <c r="K559" s="960"/>
      <c r="L559" s="961"/>
      <c r="M559" s="432">
        <v>1517</v>
      </c>
      <c r="N559" s="959"/>
      <c r="O559" s="961"/>
      <c r="P559" s="429">
        <v>1518</v>
      </c>
      <c r="Q559" s="959"/>
      <c r="R559" s="960"/>
      <c r="S559" s="961"/>
      <c r="T559" s="429">
        <v>1519</v>
      </c>
      <c r="U559" s="959"/>
      <c r="V559" s="960"/>
      <c r="W559" s="961"/>
      <c r="X559" s="432">
        <v>1520</v>
      </c>
      <c r="Y559" s="959"/>
      <c r="Z559" s="960"/>
      <c r="AA559" s="961"/>
      <c r="AB559" s="428">
        <v>1521</v>
      </c>
      <c r="AC559" s="959"/>
      <c r="AD559" s="960"/>
      <c r="AE559" s="961"/>
      <c r="AF559" s="428">
        <v>1522</v>
      </c>
      <c r="AG559" s="959"/>
      <c r="AH559" s="961"/>
      <c r="AI559" s="478" t="s">
        <v>505</v>
      </c>
    </row>
    <row r="560" spans="1:35" ht="15.6" customHeight="1">
      <c r="A560" s="968" t="s">
        <v>76</v>
      </c>
      <c r="B560" s="969"/>
      <c r="C560" s="969"/>
      <c r="D560" s="970"/>
      <c r="E560" s="432">
        <v>1523</v>
      </c>
      <c r="F560" s="971"/>
      <c r="G560" s="972"/>
      <c r="H560" s="973"/>
      <c r="I560" s="429">
        <v>1524</v>
      </c>
      <c r="J560" s="971"/>
      <c r="K560" s="972"/>
      <c r="L560" s="973"/>
      <c r="M560" s="432">
        <v>1525</v>
      </c>
      <c r="N560" s="971"/>
      <c r="O560" s="973"/>
      <c r="P560" s="429">
        <v>1526</v>
      </c>
      <c r="Q560" s="971"/>
      <c r="R560" s="972"/>
      <c r="S560" s="973"/>
      <c r="T560" s="429">
        <v>1527</v>
      </c>
      <c r="U560" s="971"/>
      <c r="V560" s="972"/>
      <c r="W560" s="973"/>
      <c r="X560" s="432">
        <v>1528</v>
      </c>
      <c r="Y560" s="971"/>
      <c r="Z560" s="972"/>
      <c r="AA560" s="973"/>
      <c r="AB560" s="428">
        <v>1529</v>
      </c>
      <c r="AC560" s="971"/>
      <c r="AD560" s="972"/>
      <c r="AE560" s="973"/>
      <c r="AF560" s="428">
        <v>1530</v>
      </c>
      <c r="AG560" s="971"/>
      <c r="AH560" s="973"/>
      <c r="AI560" s="478" t="s">
        <v>505</v>
      </c>
    </row>
    <row r="561" spans="1:35" ht="15.6" customHeight="1">
      <c r="A561" s="968" t="s">
        <v>971</v>
      </c>
      <c r="B561" s="969"/>
      <c r="C561" s="969"/>
      <c r="D561" s="970"/>
      <c r="E561" s="432">
        <v>1531</v>
      </c>
      <c r="F561" s="971"/>
      <c r="G561" s="972"/>
      <c r="H561" s="973"/>
      <c r="I561" s="429">
        <v>1532</v>
      </c>
      <c r="J561" s="971"/>
      <c r="K561" s="972"/>
      <c r="L561" s="973"/>
      <c r="M561" s="432">
        <v>1533</v>
      </c>
      <c r="N561" s="971"/>
      <c r="O561" s="973"/>
      <c r="P561" s="429">
        <v>1534</v>
      </c>
      <c r="Q561" s="971"/>
      <c r="R561" s="972"/>
      <c r="S561" s="973"/>
      <c r="T561" s="429">
        <v>1535</v>
      </c>
      <c r="U561" s="971"/>
      <c r="V561" s="972"/>
      <c r="W561" s="973"/>
      <c r="X561" s="432">
        <v>1536</v>
      </c>
      <c r="Y561" s="971"/>
      <c r="Z561" s="972"/>
      <c r="AA561" s="973"/>
      <c r="AB561" s="428">
        <v>1537</v>
      </c>
      <c r="AC561" s="971"/>
      <c r="AD561" s="972"/>
      <c r="AE561" s="973"/>
      <c r="AF561" s="428">
        <v>1538</v>
      </c>
      <c r="AG561" s="971"/>
      <c r="AH561" s="973"/>
      <c r="AI561" s="478" t="s">
        <v>524</v>
      </c>
    </row>
    <row r="562" spans="1:35" ht="15.6" customHeight="1">
      <c r="A562" s="968" t="s">
        <v>1100</v>
      </c>
      <c r="B562" s="969"/>
      <c r="C562" s="969"/>
      <c r="D562" s="970"/>
      <c r="E562" s="432">
        <v>1539</v>
      </c>
      <c r="F562" s="959"/>
      <c r="G562" s="960"/>
      <c r="H562" s="961"/>
      <c r="I562" s="429">
        <v>1540</v>
      </c>
      <c r="J562" s="959"/>
      <c r="K562" s="960"/>
      <c r="L562" s="961"/>
      <c r="M562" s="432">
        <v>1541</v>
      </c>
      <c r="N562" s="959"/>
      <c r="O562" s="961"/>
      <c r="P562" s="429">
        <v>1542</v>
      </c>
      <c r="Q562" s="959"/>
      <c r="R562" s="960"/>
      <c r="S562" s="961"/>
      <c r="T562" s="429">
        <v>1543</v>
      </c>
      <c r="U562" s="959"/>
      <c r="V562" s="960"/>
      <c r="W562" s="961"/>
      <c r="X562" s="432">
        <v>1544</v>
      </c>
      <c r="Y562" s="959"/>
      <c r="Z562" s="960"/>
      <c r="AA562" s="961"/>
      <c r="AB562" s="428">
        <v>1547</v>
      </c>
      <c r="AC562" s="959"/>
      <c r="AD562" s="960"/>
      <c r="AE562" s="961"/>
      <c r="AF562" s="428">
        <v>1548</v>
      </c>
      <c r="AG562" s="959"/>
      <c r="AH562" s="961"/>
      <c r="AI562" s="478" t="s">
        <v>524</v>
      </c>
    </row>
    <row r="563" spans="1:35" ht="15.6" customHeight="1">
      <c r="A563" s="968" t="s">
        <v>1101</v>
      </c>
      <c r="B563" s="969"/>
      <c r="C563" s="969"/>
      <c r="D563" s="970"/>
      <c r="E563" s="438">
        <v>1549</v>
      </c>
      <c r="F563" s="959"/>
      <c r="G563" s="960"/>
      <c r="H563" s="961"/>
      <c r="I563" s="447">
        <v>1550</v>
      </c>
      <c r="J563" s="959"/>
      <c r="K563" s="960"/>
      <c r="L563" s="961"/>
      <c r="M563" s="438">
        <v>1551</v>
      </c>
      <c r="N563" s="959"/>
      <c r="O563" s="961"/>
      <c r="P563" s="447">
        <v>1552</v>
      </c>
      <c r="Q563" s="959"/>
      <c r="R563" s="960"/>
      <c r="S563" s="961"/>
      <c r="T563" s="447">
        <v>1553</v>
      </c>
      <c r="U563" s="959"/>
      <c r="V563" s="960"/>
      <c r="W563" s="961"/>
      <c r="X563" s="438">
        <v>1554</v>
      </c>
      <c r="Y563" s="959"/>
      <c r="Z563" s="960"/>
      <c r="AA563" s="961"/>
      <c r="AB563" s="439">
        <v>1555</v>
      </c>
      <c r="AC563" s="959"/>
      <c r="AD563" s="960"/>
      <c r="AE563" s="961"/>
      <c r="AF563" s="439">
        <v>1556</v>
      </c>
      <c r="AG563" s="959"/>
      <c r="AH563" s="961"/>
      <c r="AI563" s="488" t="s">
        <v>524</v>
      </c>
    </row>
    <row r="564" spans="1:35" ht="15.6" customHeight="1">
      <c r="A564" s="968" t="s">
        <v>1102</v>
      </c>
      <c r="B564" s="969"/>
      <c r="C564" s="969"/>
      <c r="D564" s="970"/>
      <c r="E564" s="438">
        <v>1557</v>
      </c>
      <c r="F564" s="959"/>
      <c r="G564" s="960"/>
      <c r="H564" s="961"/>
      <c r="I564" s="447">
        <v>1558</v>
      </c>
      <c r="J564" s="959"/>
      <c r="K564" s="960"/>
      <c r="L564" s="961"/>
      <c r="M564" s="947"/>
      <c r="N564" s="948"/>
      <c r="O564" s="948"/>
      <c r="P564" s="947"/>
      <c r="Q564" s="948"/>
      <c r="R564" s="948"/>
      <c r="S564" s="949"/>
      <c r="T564" s="447">
        <v>1559</v>
      </c>
      <c r="U564" s="959"/>
      <c r="V564" s="960"/>
      <c r="W564" s="961"/>
      <c r="X564" s="438">
        <v>1560</v>
      </c>
      <c r="Y564" s="959"/>
      <c r="Z564" s="960"/>
      <c r="AA564" s="961"/>
      <c r="AB564" s="439">
        <v>1561</v>
      </c>
      <c r="AC564" s="959"/>
      <c r="AD564" s="960"/>
      <c r="AE564" s="961"/>
      <c r="AF564" s="439">
        <v>1562</v>
      </c>
      <c r="AG564" s="959"/>
      <c r="AH564" s="961"/>
      <c r="AI564" s="488" t="s">
        <v>524</v>
      </c>
    </row>
    <row r="565" spans="1:35" ht="15.6" customHeight="1">
      <c r="A565" s="968" t="s">
        <v>974</v>
      </c>
      <c r="B565" s="969"/>
      <c r="C565" s="969"/>
      <c r="D565" s="970"/>
      <c r="E565" s="432">
        <v>1563</v>
      </c>
      <c r="F565" s="959"/>
      <c r="G565" s="960"/>
      <c r="H565" s="961"/>
      <c r="I565" s="429">
        <v>1564</v>
      </c>
      <c r="J565" s="959"/>
      <c r="K565" s="960"/>
      <c r="L565" s="961"/>
      <c r="M565" s="432">
        <v>1565</v>
      </c>
      <c r="N565" s="959"/>
      <c r="O565" s="961"/>
      <c r="P565" s="429">
        <v>1566</v>
      </c>
      <c r="Q565" s="959"/>
      <c r="R565" s="960"/>
      <c r="S565" s="961"/>
      <c r="T565" s="429">
        <v>1567</v>
      </c>
      <c r="U565" s="959"/>
      <c r="V565" s="960"/>
      <c r="W565" s="961"/>
      <c r="X565" s="432">
        <v>1568</v>
      </c>
      <c r="Y565" s="959"/>
      <c r="Z565" s="960"/>
      <c r="AA565" s="961"/>
      <c r="AB565" s="428">
        <v>1569</v>
      </c>
      <c r="AC565" s="959"/>
      <c r="AD565" s="960"/>
      <c r="AE565" s="961"/>
      <c r="AF565" s="428">
        <v>1570</v>
      </c>
      <c r="AG565" s="959"/>
      <c r="AH565" s="961"/>
      <c r="AI565" s="478" t="s">
        <v>528</v>
      </c>
    </row>
    <row r="566" spans="1:35" ht="15.6" customHeight="1">
      <c r="A566" s="962" t="s">
        <v>993</v>
      </c>
      <c r="B566" s="963"/>
      <c r="C566" s="963"/>
      <c r="D566" s="964"/>
      <c r="E566" s="434">
        <v>1368</v>
      </c>
      <c r="F566" s="965"/>
      <c r="G566" s="966"/>
      <c r="H566" s="967"/>
      <c r="I566" s="491">
        <v>1371</v>
      </c>
      <c r="J566" s="965"/>
      <c r="K566" s="966"/>
      <c r="L566" s="967"/>
      <c r="M566" s="434">
        <v>1571</v>
      </c>
      <c r="N566" s="965"/>
      <c r="O566" s="967"/>
      <c r="P566" s="491">
        <v>1572</v>
      </c>
      <c r="Q566" s="965"/>
      <c r="R566" s="966"/>
      <c r="S566" s="967"/>
      <c r="T566" s="947"/>
      <c r="U566" s="948"/>
      <c r="V566" s="948"/>
      <c r="W566" s="949"/>
      <c r="X566" s="947"/>
      <c r="Y566" s="948"/>
      <c r="Z566" s="948"/>
      <c r="AA566" s="949"/>
      <c r="AB566" s="947"/>
      <c r="AC566" s="948"/>
      <c r="AD566" s="948"/>
      <c r="AE566" s="949"/>
      <c r="AF566" s="947"/>
      <c r="AG566" s="948"/>
      <c r="AH566" s="948"/>
      <c r="AI566" s="479" t="s">
        <v>528</v>
      </c>
    </row>
    <row r="567" spans="1:35">
      <c r="A567" s="950" t="s">
        <v>1103</v>
      </c>
      <c r="B567" s="951"/>
      <c r="C567" s="951"/>
      <c r="D567" s="951"/>
      <c r="E567" s="951"/>
      <c r="F567" s="951"/>
      <c r="G567" s="951"/>
      <c r="H567" s="951"/>
      <c r="I567" s="951"/>
      <c r="J567" s="951"/>
      <c r="K567" s="951"/>
      <c r="L567" s="951"/>
      <c r="M567" s="951"/>
      <c r="N567" s="951"/>
      <c r="O567" s="951"/>
      <c r="P567" s="951"/>
      <c r="Q567" s="951"/>
      <c r="R567" s="951"/>
      <c r="S567" s="951"/>
      <c r="T567" s="951"/>
      <c r="U567" s="951"/>
      <c r="V567" s="951"/>
      <c r="W567" s="951"/>
      <c r="X567" s="951"/>
      <c r="Y567" s="951"/>
      <c r="Z567" s="951"/>
      <c r="AA567" s="951"/>
      <c r="AB567" s="951"/>
      <c r="AC567" s="951"/>
      <c r="AD567" s="951"/>
      <c r="AE567" s="951"/>
      <c r="AF567" s="951"/>
      <c r="AG567" s="951"/>
      <c r="AH567" s="951"/>
      <c r="AI567" s="952"/>
    </row>
    <row r="568" spans="1:35">
      <c r="A568" s="882" t="s">
        <v>1104</v>
      </c>
      <c r="B568" s="883"/>
      <c r="C568" s="883"/>
      <c r="D568" s="883"/>
      <c r="E568" s="883"/>
      <c r="F568" s="883"/>
      <c r="G568" s="883"/>
      <c r="H568" s="883"/>
      <c r="I568" s="883"/>
      <c r="J568" s="883"/>
      <c r="K568" s="883"/>
      <c r="L568" s="883"/>
      <c r="M568" s="883"/>
      <c r="N568" s="883"/>
      <c r="O568" s="883"/>
      <c r="P568" s="883"/>
      <c r="Q568" s="883"/>
      <c r="R568" s="883"/>
      <c r="S568" s="883"/>
      <c r="T568" s="883"/>
      <c r="U568" s="883"/>
      <c r="V568" s="883"/>
      <c r="W568" s="883"/>
      <c r="X568" s="883"/>
      <c r="Y568" s="883"/>
      <c r="Z568" s="883"/>
      <c r="AA568" s="883"/>
      <c r="AB568" s="883"/>
      <c r="AC568" s="883"/>
      <c r="AD568" s="883"/>
      <c r="AE568" s="883"/>
      <c r="AF568" s="883"/>
      <c r="AG568" s="883"/>
      <c r="AH568" s="883"/>
      <c r="AI568" s="884"/>
    </row>
    <row r="569" spans="1:35" ht="18.95" customHeight="1">
      <c r="A569" s="953"/>
      <c r="B569" s="954"/>
      <c r="C569" s="954"/>
      <c r="D569" s="954"/>
      <c r="E569" s="954"/>
      <c r="F569" s="954"/>
      <c r="G569" s="954"/>
      <c r="H569" s="954"/>
      <c r="I569" s="954"/>
      <c r="J569" s="954"/>
      <c r="K569" s="954"/>
      <c r="L569" s="954"/>
      <c r="M569" s="954"/>
      <c r="N569" s="954"/>
      <c r="O569" s="954"/>
      <c r="P569" s="954"/>
      <c r="Q569" s="954"/>
      <c r="R569" s="954"/>
      <c r="S569" s="954"/>
      <c r="T569" s="954"/>
      <c r="U569" s="954"/>
      <c r="V569" s="954"/>
      <c r="W569" s="954"/>
      <c r="X569" s="954"/>
      <c r="Y569" s="954"/>
      <c r="Z569" s="954"/>
      <c r="AA569" s="954"/>
      <c r="AB569" s="954"/>
      <c r="AC569" s="955"/>
      <c r="AD569" s="492"/>
      <c r="AE569" s="956" t="s">
        <v>996</v>
      </c>
      <c r="AF569" s="957"/>
      <c r="AG569" s="957"/>
      <c r="AH569" s="958"/>
      <c r="AI569" s="493"/>
    </row>
    <row r="570" spans="1:35" ht="14.45" customHeight="1">
      <c r="A570" s="897" t="s">
        <v>1105</v>
      </c>
      <c r="B570" s="898"/>
      <c r="C570" s="898"/>
      <c r="D570" s="898"/>
      <c r="E570" s="898"/>
      <c r="F570" s="898"/>
      <c r="G570" s="898"/>
      <c r="H570" s="898"/>
      <c r="I570" s="898"/>
      <c r="J570" s="898"/>
      <c r="K570" s="898"/>
      <c r="L570" s="898"/>
      <c r="M570" s="898"/>
      <c r="N570" s="898"/>
      <c r="O570" s="898"/>
      <c r="P570" s="898"/>
      <c r="Q570" s="898"/>
      <c r="R570" s="898"/>
      <c r="S570" s="898"/>
      <c r="T570" s="898"/>
      <c r="U570" s="898"/>
      <c r="V570" s="898"/>
      <c r="W570" s="898"/>
      <c r="X570" s="898"/>
      <c r="Y570" s="898"/>
      <c r="Z570" s="898"/>
      <c r="AA570" s="898"/>
      <c r="AB570" s="898"/>
      <c r="AC570" s="899"/>
      <c r="AD570" s="432">
        <v>1600</v>
      </c>
      <c r="AE570" s="900"/>
      <c r="AF570" s="901"/>
      <c r="AG570" s="901"/>
      <c r="AH570" s="902"/>
      <c r="AI570" s="430" t="s">
        <v>505</v>
      </c>
    </row>
    <row r="571" spans="1:35" ht="14.45" customHeight="1">
      <c r="A571" s="897" t="s">
        <v>1106</v>
      </c>
      <c r="B571" s="898"/>
      <c r="C571" s="898"/>
      <c r="D571" s="898"/>
      <c r="E571" s="898"/>
      <c r="F571" s="898"/>
      <c r="G571" s="898"/>
      <c r="H571" s="898"/>
      <c r="I571" s="898"/>
      <c r="J571" s="898"/>
      <c r="K571" s="898"/>
      <c r="L571" s="898"/>
      <c r="M571" s="898"/>
      <c r="N571" s="898"/>
      <c r="O571" s="898"/>
      <c r="P571" s="898"/>
      <c r="Q571" s="898"/>
      <c r="R571" s="898"/>
      <c r="S571" s="898"/>
      <c r="T571" s="898"/>
      <c r="U571" s="898"/>
      <c r="V571" s="898"/>
      <c r="W571" s="898"/>
      <c r="X571" s="898"/>
      <c r="Y571" s="898"/>
      <c r="Z571" s="898"/>
      <c r="AA571" s="898"/>
      <c r="AB571" s="898"/>
      <c r="AC571" s="899"/>
      <c r="AD571" s="432">
        <v>1819</v>
      </c>
      <c r="AE571" s="900"/>
      <c r="AF571" s="901"/>
      <c r="AG571" s="901"/>
      <c r="AH571" s="902"/>
      <c r="AI571" s="430" t="s">
        <v>505</v>
      </c>
    </row>
    <row r="572" spans="1:35" ht="14.45" customHeight="1">
      <c r="A572" s="897" t="s">
        <v>1107</v>
      </c>
      <c r="B572" s="898"/>
      <c r="C572" s="898"/>
      <c r="D572" s="898"/>
      <c r="E572" s="898"/>
      <c r="F572" s="898"/>
      <c r="G572" s="898"/>
      <c r="H572" s="898"/>
      <c r="I572" s="898"/>
      <c r="J572" s="898"/>
      <c r="K572" s="898"/>
      <c r="L572" s="898"/>
      <c r="M572" s="898"/>
      <c r="N572" s="898"/>
      <c r="O572" s="898"/>
      <c r="P572" s="898"/>
      <c r="Q572" s="898"/>
      <c r="R572" s="898"/>
      <c r="S572" s="898"/>
      <c r="T572" s="898"/>
      <c r="U572" s="898"/>
      <c r="V572" s="898"/>
      <c r="W572" s="898"/>
      <c r="X572" s="898"/>
      <c r="Y572" s="898"/>
      <c r="Z572" s="898"/>
      <c r="AA572" s="898"/>
      <c r="AB572" s="898"/>
      <c r="AC572" s="899"/>
      <c r="AD572" s="432">
        <v>1601</v>
      </c>
      <c r="AE572" s="900"/>
      <c r="AF572" s="901"/>
      <c r="AG572" s="901"/>
      <c r="AH572" s="902"/>
      <c r="AI572" s="430" t="s">
        <v>505</v>
      </c>
    </row>
    <row r="573" spans="1:35" ht="14.45" customHeight="1">
      <c r="A573" s="897" t="s">
        <v>1108</v>
      </c>
      <c r="B573" s="898"/>
      <c r="C573" s="898"/>
      <c r="D573" s="898"/>
      <c r="E573" s="898"/>
      <c r="F573" s="898"/>
      <c r="G573" s="898"/>
      <c r="H573" s="898"/>
      <c r="I573" s="898"/>
      <c r="J573" s="898"/>
      <c r="K573" s="898"/>
      <c r="L573" s="898"/>
      <c r="M573" s="898"/>
      <c r="N573" s="898"/>
      <c r="O573" s="898"/>
      <c r="P573" s="898"/>
      <c r="Q573" s="898"/>
      <c r="R573" s="898"/>
      <c r="S573" s="898"/>
      <c r="T573" s="898"/>
      <c r="U573" s="898"/>
      <c r="V573" s="898"/>
      <c r="W573" s="898"/>
      <c r="X573" s="898"/>
      <c r="Y573" s="898"/>
      <c r="Z573" s="898"/>
      <c r="AA573" s="898"/>
      <c r="AB573" s="898"/>
      <c r="AC573" s="899"/>
      <c r="AD573" s="432">
        <v>1602</v>
      </c>
      <c r="AE573" s="900"/>
      <c r="AF573" s="901"/>
      <c r="AG573" s="901"/>
      <c r="AH573" s="902"/>
      <c r="AI573" s="430" t="s">
        <v>505</v>
      </c>
    </row>
    <row r="574" spans="1:35" ht="14.45" customHeight="1">
      <c r="A574" s="897" t="s">
        <v>1109</v>
      </c>
      <c r="B574" s="898"/>
      <c r="C574" s="898"/>
      <c r="D574" s="898"/>
      <c r="E574" s="898"/>
      <c r="F574" s="898"/>
      <c r="G574" s="898"/>
      <c r="H574" s="898"/>
      <c r="I574" s="898"/>
      <c r="J574" s="898"/>
      <c r="K574" s="898"/>
      <c r="L574" s="898"/>
      <c r="M574" s="898"/>
      <c r="N574" s="898"/>
      <c r="O574" s="898"/>
      <c r="P574" s="898"/>
      <c r="Q574" s="898"/>
      <c r="R574" s="898"/>
      <c r="S574" s="898"/>
      <c r="T574" s="898"/>
      <c r="U574" s="898"/>
      <c r="V574" s="898"/>
      <c r="W574" s="898"/>
      <c r="X574" s="898"/>
      <c r="Y574" s="898"/>
      <c r="Z574" s="898"/>
      <c r="AA574" s="898"/>
      <c r="AB574" s="898"/>
      <c r="AC574" s="899"/>
      <c r="AD574" s="432">
        <v>1603</v>
      </c>
      <c r="AE574" s="900"/>
      <c r="AF574" s="901"/>
      <c r="AG574" s="901"/>
      <c r="AH574" s="902"/>
      <c r="AI574" s="430" t="s">
        <v>505</v>
      </c>
    </row>
    <row r="575" spans="1:35" ht="14.45" customHeight="1">
      <c r="A575" s="897" t="s">
        <v>1110</v>
      </c>
      <c r="B575" s="898"/>
      <c r="C575" s="898"/>
      <c r="D575" s="898"/>
      <c r="E575" s="898"/>
      <c r="F575" s="898"/>
      <c r="G575" s="898"/>
      <c r="H575" s="898"/>
      <c r="I575" s="898"/>
      <c r="J575" s="898"/>
      <c r="K575" s="898"/>
      <c r="L575" s="898"/>
      <c r="M575" s="898"/>
      <c r="N575" s="898"/>
      <c r="O575" s="898"/>
      <c r="P575" s="898"/>
      <c r="Q575" s="898"/>
      <c r="R575" s="898"/>
      <c r="S575" s="898"/>
      <c r="T575" s="898"/>
      <c r="U575" s="898"/>
      <c r="V575" s="898"/>
      <c r="W575" s="898"/>
      <c r="X575" s="898"/>
      <c r="Y575" s="898"/>
      <c r="Z575" s="898"/>
      <c r="AA575" s="898"/>
      <c r="AB575" s="898"/>
      <c r="AC575" s="899"/>
      <c r="AD575" s="432">
        <v>1604</v>
      </c>
      <c r="AE575" s="900"/>
      <c r="AF575" s="901"/>
      <c r="AG575" s="901"/>
      <c r="AH575" s="902"/>
      <c r="AI575" s="430" t="s">
        <v>505</v>
      </c>
    </row>
    <row r="576" spans="1:35" ht="14.45" customHeight="1">
      <c r="A576" s="897" t="s">
        <v>1111</v>
      </c>
      <c r="B576" s="898"/>
      <c r="C576" s="898"/>
      <c r="D576" s="898"/>
      <c r="E576" s="898"/>
      <c r="F576" s="898"/>
      <c r="G576" s="898"/>
      <c r="H576" s="898"/>
      <c r="I576" s="898"/>
      <c r="J576" s="898"/>
      <c r="K576" s="898"/>
      <c r="L576" s="898"/>
      <c r="M576" s="898"/>
      <c r="N576" s="898"/>
      <c r="O576" s="898"/>
      <c r="P576" s="898"/>
      <c r="Q576" s="898"/>
      <c r="R576" s="898"/>
      <c r="S576" s="898"/>
      <c r="T576" s="898"/>
      <c r="U576" s="898"/>
      <c r="V576" s="898"/>
      <c r="W576" s="898"/>
      <c r="X576" s="898"/>
      <c r="Y576" s="898"/>
      <c r="Z576" s="898"/>
      <c r="AA576" s="898"/>
      <c r="AB576" s="898"/>
      <c r="AC576" s="899"/>
      <c r="AD576" s="432">
        <v>1605</v>
      </c>
      <c r="AE576" s="900"/>
      <c r="AF576" s="901"/>
      <c r="AG576" s="901"/>
      <c r="AH576" s="902"/>
      <c r="AI576" s="430" t="s">
        <v>505</v>
      </c>
    </row>
    <row r="577" spans="1:35" ht="14.45" customHeight="1">
      <c r="A577" s="897" t="s">
        <v>1112</v>
      </c>
      <c r="B577" s="898"/>
      <c r="C577" s="898"/>
      <c r="D577" s="898"/>
      <c r="E577" s="898"/>
      <c r="F577" s="898"/>
      <c r="G577" s="898"/>
      <c r="H577" s="898"/>
      <c r="I577" s="898"/>
      <c r="J577" s="898"/>
      <c r="K577" s="898"/>
      <c r="L577" s="898"/>
      <c r="M577" s="898"/>
      <c r="N577" s="898"/>
      <c r="O577" s="898"/>
      <c r="P577" s="898"/>
      <c r="Q577" s="898"/>
      <c r="R577" s="898"/>
      <c r="S577" s="898"/>
      <c r="T577" s="898"/>
      <c r="U577" s="898"/>
      <c r="V577" s="898"/>
      <c r="W577" s="898"/>
      <c r="X577" s="898"/>
      <c r="Y577" s="898"/>
      <c r="Z577" s="898"/>
      <c r="AA577" s="898"/>
      <c r="AB577" s="898"/>
      <c r="AC577" s="899"/>
      <c r="AD577" s="432">
        <v>1606</v>
      </c>
      <c r="AE577" s="900"/>
      <c r="AF577" s="901"/>
      <c r="AG577" s="901"/>
      <c r="AH577" s="902"/>
      <c r="AI577" s="430" t="s">
        <v>505</v>
      </c>
    </row>
    <row r="578" spans="1:35" ht="14.45" customHeight="1">
      <c r="A578" s="897" t="s">
        <v>868</v>
      </c>
      <c r="B578" s="898"/>
      <c r="C578" s="898"/>
      <c r="D578" s="898"/>
      <c r="E578" s="898"/>
      <c r="F578" s="898"/>
      <c r="G578" s="898"/>
      <c r="H578" s="898"/>
      <c r="I578" s="898"/>
      <c r="J578" s="898"/>
      <c r="K578" s="898"/>
      <c r="L578" s="898"/>
      <c r="M578" s="898"/>
      <c r="N578" s="898"/>
      <c r="O578" s="898"/>
      <c r="P578" s="898"/>
      <c r="Q578" s="898"/>
      <c r="R578" s="898"/>
      <c r="S578" s="898"/>
      <c r="T578" s="898"/>
      <c r="U578" s="898"/>
      <c r="V578" s="898"/>
      <c r="W578" s="898"/>
      <c r="X578" s="898"/>
      <c r="Y578" s="898"/>
      <c r="Z578" s="898"/>
      <c r="AA578" s="898"/>
      <c r="AB578" s="898"/>
      <c r="AC578" s="899"/>
      <c r="AD578" s="432">
        <v>1607</v>
      </c>
      <c r="AE578" s="900"/>
      <c r="AF578" s="901"/>
      <c r="AG578" s="901"/>
      <c r="AH578" s="902"/>
      <c r="AI578" s="430" t="s">
        <v>505</v>
      </c>
    </row>
    <row r="579" spans="1:35" ht="14.45" customHeight="1">
      <c r="A579" s="897" t="s">
        <v>1113</v>
      </c>
      <c r="B579" s="898"/>
      <c r="C579" s="898"/>
      <c r="D579" s="898"/>
      <c r="E579" s="898"/>
      <c r="F579" s="898"/>
      <c r="G579" s="898"/>
      <c r="H579" s="898"/>
      <c r="I579" s="898"/>
      <c r="J579" s="898"/>
      <c r="K579" s="898"/>
      <c r="L579" s="898"/>
      <c r="M579" s="898"/>
      <c r="N579" s="898"/>
      <c r="O579" s="898"/>
      <c r="P579" s="898"/>
      <c r="Q579" s="898"/>
      <c r="R579" s="898"/>
      <c r="S579" s="898"/>
      <c r="T579" s="898"/>
      <c r="U579" s="898"/>
      <c r="V579" s="898"/>
      <c r="W579" s="898"/>
      <c r="X579" s="898"/>
      <c r="Y579" s="898"/>
      <c r="Z579" s="898"/>
      <c r="AA579" s="898"/>
      <c r="AB579" s="898"/>
      <c r="AC579" s="899"/>
      <c r="AD579" s="432">
        <v>1608</v>
      </c>
      <c r="AE579" s="900"/>
      <c r="AF579" s="901"/>
      <c r="AG579" s="901"/>
      <c r="AH579" s="902"/>
      <c r="AI579" s="430" t="s">
        <v>505</v>
      </c>
    </row>
    <row r="580" spans="1:35" ht="14.45" customHeight="1">
      <c r="A580" s="897" t="s">
        <v>1114</v>
      </c>
      <c r="B580" s="898"/>
      <c r="C580" s="898"/>
      <c r="D580" s="898"/>
      <c r="E580" s="898"/>
      <c r="F580" s="898"/>
      <c r="G580" s="898"/>
      <c r="H580" s="898"/>
      <c r="I580" s="898"/>
      <c r="J580" s="898"/>
      <c r="K580" s="898"/>
      <c r="L580" s="898"/>
      <c r="M580" s="898"/>
      <c r="N580" s="898"/>
      <c r="O580" s="898"/>
      <c r="P580" s="898"/>
      <c r="Q580" s="898"/>
      <c r="R580" s="898"/>
      <c r="S580" s="898"/>
      <c r="T580" s="898"/>
      <c r="U580" s="898"/>
      <c r="V580" s="898"/>
      <c r="W580" s="898"/>
      <c r="X580" s="898"/>
      <c r="Y580" s="898"/>
      <c r="Z580" s="898"/>
      <c r="AA580" s="898"/>
      <c r="AB580" s="898"/>
      <c r="AC580" s="899"/>
      <c r="AD580" s="432">
        <v>1609</v>
      </c>
      <c r="AE580" s="900"/>
      <c r="AF580" s="901"/>
      <c r="AG580" s="901"/>
      <c r="AH580" s="902"/>
      <c r="AI580" s="430" t="s">
        <v>505</v>
      </c>
    </row>
    <row r="581" spans="1:35">
      <c r="A581" s="932" t="s">
        <v>1115</v>
      </c>
      <c r="B581" s="933"/>
      <c r="C581" s="933"/>
      <c r="D581" s="933"/>
      <c r="E581" s="933"/>
      <c r="F581" s="933"/>
      <c r="G581" s="933"/>
      <c r="H581" s="933"/>
      <c r="I581" s="933"/>
      <c r="J581" s="933"/>
      <c r="K581" s="933"/>
      <c r="L581" s="933"/>
      <c r="M581" s="933"/>
      <c r="N581" s="933"/>
      <c r="O581" s="933"/>
      <c r="P581" s="933"/>
      <c r="Q581" s="933"/>
      <c r="R581" s="933"/>
      <c r="S581" s="933"/>
      <c r="T581" s="933"/>
      <c r="U581" s="933"/>
      <c r="V581" s="933"/>
      <c r="W581" s="933"/>
      <c r="X581" s="933"/>
      <c r="Y581" s="933"/>
      <c r="Z581" s="933"/>
      <c r="AA581" s="933"/>
      <c r="AB581" s="933"/>
      <c r="AC581" s="934"/>
      <c r="AD581" s="432">
        <v>1610</v>
      </c>
      <c r="AE581" s="900"/>
      <c r="AF581" s="901"/>
      <c r="AG581" s="901"/>
      <c r="AH581" s="902"/>
      <c r="AI581" s="430" t="s">
        <v>528</v>
      </c>
    </row>
    <row r="582" spans="1:35" ht="14.45" customHeight="1">
      <c r="A582" s="897" t="s">
        <v>1116</v>
      </c>
      <c r="B582" s="898"/>
      <c r="C582" s="898"/>
      <c r="D582" s="898"/>
      <c r="E582" s="898"/>
      <c r="F582" s="898"/>
      <c r="G582" s="898"/>
      <c r="H582" s="898"/>
      <c r="I582" s="898"/>
      <c r="J582" s="898"/>
      <c r="K582" s="898"/>
      <c r="L582" s="898"/>
      <c r="M582" s="898"/>
      <c r="N582" s="898"/>
      <c r="O582" s="898"/>
      <c r="P582" s="898"/>
      <c r="Q582" s="898"/>
      <c r="R582" s="898"/>
      <c r="S582" s="898"/>
      <c r="T582" s="898"/>
      <c r="U582" s="898"/>
      <c r="V582" s="898"/>
      <c r="W582" s="898"/>
      <c r="X582" s="898"/>
      <c r="Y582" s="898"/>
      <c r="Z582" s="898"/>
      <c r="AA582" s="898"/>
      <c r="AB582" s="898"/>
      <c r="AC582" s="899"/>
      <c r="AD582" s="432">
        <v>1611</v>
      </c>
      <c r="AE582" s="900"/>
      <c r="AF582" s="901"/>
      <c r="AG582" s="901"/>
      <c r="AH582" s="902"/>
      <c r="AI582" s="430" t="s">
        <v>524</v>
      </c>
    </row>
    <row r="583" spans="1:35" ht="14.45" customHeight="1">
      <c r="A583" s="897" t="s">
        <v>1117</v>
      </c>
      <c r="B583" s="898"/>
      <c r="C583" s="898"/>
      <c r="D583" s="898"/>
      <c r="E583" s="898"/>
      <c r="F583" s="898"/>
      <c r="G583" s="898"/>
      <c r="H583" s="898"/>
      <c r="I583" s="898"/>
      <c r="J583" s="898"/>
      <c r="K583" s="898"/>
      <c r="L583" s="898"/>
      <c r="M583" s="898"/>
      <c r="N583" s="898"/>
      <c r="O583" s="898"/>
      <c r="P583" s="898"/>
      <c r="Q583" s="898"/>
      <c r="R583" s="898"/>
      <c r="S583" s="898"/>
      <c r="T583" s="898"/>
      <c r="U583" s="898"/>
      <c r="V583" s="898"/>
      <c r="W583" s="898"/>
      <c r="X583" s="898"/>
      <c r="Y583" s="898"/>
      <c r="Z583" s="898"/>
      <c r="AA583" s="898"/>
      <c r="AB583" s="898"/>
      <c r="AC583" s="899"/>
      <c r="AD583" s="432">
        <v>1612</v>
      </c>
      <c r="AE583" s="900"/>
      <c r="AF583" s="901"/>
      <c r="AG583" s="901"/>
      <c r="AH583" s="902"/>
      <c r="AI583" s="430" t="s">
        <v>524</v>
      </c>
    </row>
    <row r="584" spans="1:35" ht="14.45" customHeight="1">
      <c r="A584" s="897" t="s">
        <v>1118</v>
      </c>
      <c r="B584" s="898"/>
      <c r="C584" s="898"/>
      <c r="D584" s="898"/>
      <c r="E584" s="898"/>
      <c r="F584" s="898"/>
      <c r="G584" s="898"/>
      <c r="H584" s="898"/>
      <c r="I584" s="898"/>
      <c r="J584" s="898"/>
      <c r="K584" s="898"/>
      <c r="L584" s="898"/>
      <c r="M584" s="898"/>
      <c r="N584" s="898"/>
      <c r="O584" s="898"/>
      <c r="P584" s="898"/>
      <c r="Q584" s="898"/>
      <c r="R584" s="898"/>
      <c r="S584" s="898"/>
      <c r="T584" s="898"/>
      <c r="U584" s="898"/>
      <c r="V584" s="898"/>
      <c r="W584" s="898"/>
      <c r="X584" s="898"/>
      <c r="Y584" s="898"/>
      <c r="Z584" s="898"/>
      <c r="AA584" s="898"/>
      <c r="AB584" s="898"/>
      <c r="AC584" s="899"/>
      <c r="AD584" s="432">
        <v>1613</v>
      </c>
      <c r="AE584" s="900"/>
      <c r="AF584" s="901"/>
      <c r="AG584" s="901"/>
      <c r="AH584" s="902"/>
      <c r="AI584" s="430" t="s">
        <v>524</v>
      </c>
    </row>
    <row r="585" spans="1:35" ht="14.45" customHeight="1">
      <c r="A585" s="897" t="s">
        <v>1119</v>
      </c>
      <c r="B585" s="898"/>
      <c r="C585" s="898"/>
      <c r="D585" s="898"/>
      <c r="E585" s="898"/>
      <c r="F585" s="898"/>
      <c r="G585" s="898"/>
      <c r="H585" s="898"/>
      <c r="I585" s="898"/>
      <c r="J585" s="898"/>
      <c r="K585" s="898"/>
      <c r="L585" s="898"/>
      <c r="M585" s="898"/>
      <c r="N585" s="898"/>
      <c r="O585" s="898"/>
      <c r="P585" s="898"/>
      <c r="Q585" s="898"/>
      <c r="R585" s="898"/>
      <c r="S585" s="898"/>
      <c r="T585" s="898"/>
      <c r="U585" s="898"/>
      <c r="V585" s="898"/>
      <c r="W585" s="898"/>
      <c r="X585" s="898"/>
      <c r="Y585" s="898"/>
      <c r="Z585" s="898"/>
      <c r="AA585" s="898"/>
      <c r="AB585" s="898"/>
      <c r="AC585" s="899"/>
      <c r="AD585" s="432">
        <v>1614</v>
      </c>
      <c r="AE585" s="900"/>
      <c r="AF585" s="901"/>
      <c r="AG585" s="901"/>
      <c r="AH585" s="902"/>
      <c r="AI585" s="430" t="s">
        <v>524</v>
      </c>
    </row>
    <row r="586" spans="1:35" ht="14.45" customHeight="1">
      <c r="A586" s="897" t="s">
        <v>1120</v>
      </c>
      <c r="B586" s="898"/>
      <c r="C586" s="898"/>
      <c r="D586" s="898"/>
      <c r="E586" s="898"/>
      <c r="F586" s="898"/>
      <c r="G586" s="898"/>
      <c r="H586" s="898"/>
      <c r="I586" s="898"/>
      <c r="J586" s="898"/>
      <c r="K586" s="898"/>
      <c r="L586" s="898"/>
      <c r="M586" s="898"/>
      <c r="N586" s="898"/>
      <c r="O586" s="898"/>
      <c r="P586" s="898"/>
      <c r="Q586" s="898"/>
      <c r="R586" s="898"/>
      <c r="S586" s="898"/>
      <c r="T586" s="898"/>
      <c r="U586" s="898"/>
      <c r="V586" s="898"/>
      <c r="W586" s="898"/>
      <c r="X586" s="898"/>
      <c r="Y586" s="898"/>
      <c r="Z586" s="898"/>
      <c r="AA586" s="898"/>
      <c r="AB586" s="898"/>
      <c r="AC586" s="899"/>
      <c r="AD586" s="432">
        <v>1820</v>
      </c>
      <c r="AE586" s="900"/>
      <c r="AF586" s="901"/>
      <c r="AG586" s="901"/>
      <c r="AH586" s="902"/>
      <c r="AI586" s="430" t="s">
        <v>524</v>
      </c>
    </row>
    <row r="587" spans="1:35" ht="14.45" customHeight="1">
      <c r="A587" s="897" t="s">
        <v>1121</v>
      </c>
      <c r="B587" s="898"/>
      <c r="C587" s="898"/>
      <c r="D587" s="898"/>
      <c r="E587" s="898"/>
      <c r="F587" s="898"/>
      <c r="G587" s="898"/>
      <c r="H587" s="898"/>
      <c r="I587" s="898"/>
      <c r="J587" s="898"/>
      <c r="K587" s="898"/>
      <c r="L587" s="898"/>
      <c r="M587" s="898"/>
      <c r="N587" s="898"/>
      <c r="O587" s="898"/>
      <c r="P587" s="898"/>
      <c r="Q587" s="898"/>
      <c r="R587" s="898"/>
      <c r="S587" s="898"/>
      <c r="T587" s="898"/>
      <c r="U587" s="898"/>
      <c r="V587" s="898"/>
      <c r="W587" s="898"/>
      <c r="X587" s="898"/>
      <c r="Y587" s="898"/>
      <c r="Z587" s="898"/>
      <c r="AA587" s="898"/>
      <c r="AB587" s="898"/>
      <c r="AC587" s="899"/>
      <c r="AD587" s="432">
        <v>1615</v>
      </c>
      <c r="AE587" s="900"/>
      <c r="AF587" s="901"/>
      <c r="AG587" s="901"/>
      <c r="AH587" s="902"/>
      <c r="AI587" s="430" t="s">
        <v>524</v>
      </c>
    </row>
    <row r="588" spans="1:35" ht="14.45" customHeight="1">
      <c r="A588" s="897" t="s">
        <v>1122</v>
      </c>
      <c r="B588" s="898"/>
      <c r="C588" s="898"/>
      <c r="D588" s="898"/>
      <c r="E588" s="898"/>
      <c r="F588" s="898"/>
      <c r="G588" s="898"/>
      <c r="H588" s="898"/>
      <c r="I588" s="898"/>
      <c r="J588" s="898"/>
      <c r="K588" s="898"/>
      <c r="L588" s="898"/>
      <c r="M588" s="898"/>
      <c r="N588" s="898"/>
      <c r="O588" s="898"/>
      <c r="P588" s="898"/>
      <c r="Q588" s="898"/>
      <c r="R588" s="898"/>
      <c r="S588" s="898"/>
      <c r="T588" s="898"/>
      <c r="U588" s="898"/>
      <c r="V588" s="898"/>
      <c r="W588" s="898"/>
      <c r="X588" s="898"/>
      <c r="Y588" s="898"/>
      <c r="Z588" s="898"/>
      <c r="AA588" s="898"/>
      <c r="AB588" s="898"/>
      <c r="AC588" s="899"/>
      <c r="AD588" s="432">
        <v>1616</v>
      </c>
      <c r="AE588" s="900"/>
      <c r="AF588" s="901"/>
      <c r="AG588" s="901"/>
      <c r="AH588" s="902"/>
      <c r="AI588" s="430" t="s">
        <v>524</v>
      </c>
    </row>
    <row r="589" spans="1:35" ht="14.45" customHeight="1">
      <c r="A589" s="897" t="s">
        <v>1123</v>
      </c>
      <c r="B589" s="898"/>
      <c r="C589" s="898"/>
      <c r="D589" s="898"/>
      <c r="E589" s="898"/>
      <c r="F589" s="898"/>
      <c r="G589" s="898"/>
      <c r="H589" s="898"/>
      <c r="I589" s="898"/>
      <c r="J589" s="898"/>
      <c r="K589" s="898"/>
      <c r="L589" s="898"/>
      <c r="M589" s="898"/>
      <c r="N589" s="898"/>
      <c r="O589" s="898"/>
      <c r="P589" s="898"/>
      <c r="Q589" s="898"/>
      <c r="R589" s="898"/>
      <c r="S589" s="898"/>
      <c r="T589" s="898"/>
      <c r="U589" s="898"/>
      <c r="V589" s="898"/>
      <c r="W589" s="898"/>
      <c r="X589" s="898"/>
      <c r="Y589" s="898"/>
      <c r="Z589" s="898"/>
      <c r="AA589" s="898"/>
      <c r="AB589" s="898"/>
      <c r="AC589" s="899"/>
      <c r="AD589" s="432">
        <v>1617</v>
      </c>
      <c r="AE589" s="900"/>
      <c r="AF589" s="901"/>
      <c r="AG589" s="901"/>
      <c r="AH589" s="902"/>
      <c r="AI589" s="430" t="s">
        <v>524</v>
      </c>
    </row>
    <row r="590" spans="1:35" ht="14.45" customHeight="1">
      <c r="A590" s="897" t="s">
        <v>1124</v>
      </c>
      <c r="B590" s="898"/>
      <c r="C590" s="898"/>
      <c r="D590" s="898"/>
      <c r="E590" s="898"/>
      <c r="F590" s="898"/>
      <c r="G590" s="898"/>
      <c r="H590" s="898"/>
      <c r="I590" s="898"/>
      <c r="J590" s="898"/>
      <c r="K590" s="898"/>
      <c r="L590" s="898"/>
      <c r="M590" s="898"/>
      <c r="N590" s="898"/>
      <c r="O590" s="898"/>
      <c r="P590" s="898"/>
      <c r="Q590" s="898"/>
      <c r="R590" s="898"/>
      <c r="S590" s="898"/>
      <c r="T590" s="898"/>
      <c r="U590" s="898"/>
      <c r="V590" s="898"/>
      <c r="W590" s="898"/>
      <c r="X590" s="898"/>
      <c r="Y590" s="898"/>
      <c r="Z590" s="898"/>
      <c r="AA590" s="898"/>
      <c r="AB590" s="898"/>
      <c r="AC590" s="899"/>
      <c r="AD590" s="432">
        <v>1618</v>
      </c>
      <c r="AE590" s="900"/>
      <c r="AF590" s="901"/>
      <c r="AG590" s="901"/>
      <c r="AH590" s="902"/>
      <c r="AI590" s="430" t="s">
        <v>524</v>
      </c>
    </row>
    <row r="591" spans="1:35" ht="14.45" customHeight="1">
      <c r="A591" s="897" t="s">
        <v>1125</v>
      </c>
      <c r="B591" s="898"/>
      <c r="C591" s="898"/>
      <c r="D591" s="898"/>
      <c r="E591" s="898"/>
      <c r="F591" s="898"/>
      <c r="G591" s="898"/>
      <c r="H591" s="898"/>
      <c r="I591" s="898"/>
      <c r="J591" s="898"/>
      <c r="K591" s="898"/>
      <c r="L591" s="898"/>
      <c r="M591" s="898"/>
      <c r="N591" s="898"/>
      <c r="O591" s="898"/>
      <c r="P591" s="898"/>
      <c r="Q591" s="898"/>
      <c r="R591" s="898"/>
      <c r="S591" s="898"/>
      <c r="T591" s="898"/>
      <c r="U591" s="898"/>
      <c r="V591" s="898"/>
      <c r="W591" s="898"/>
      <c r="X591" s="898"/>
      <c r="Y591" s="898"/>
      <c r="Z591" s="898"/>
      <c r="AA591" s="898"/>
      <c r="AB591" s="898"/>
      <c r="AC591" s="899"/>
      <c r="AD591" s="432">
        <v>1620</v>
      </c>
      <c r="AE591" s="900"/>
      <c r="AF591" s="901"/>
      <c r="AG591" s="901"/>
      <c r="AH591" s="902"/>
      <c r="AI591" s="430" t="s">
        <v>524</v>
      </c>
    </row>
    <row r="592" spans="1:35" ht="14.45" customHeight="1">
      <c r="A592" s="897" t="s">
        <v>1126</v>
      </c>
      <c r="B592" s="898"/>
      <c r="C592" s="898"/>
      <c r="D592" s="898"/>
      <c r="E592" s="898"/>
      <c r="F592" s="898"/>
      <c r="G592" s="898"/>
      <c r="H592" s="898"/>
      <c r="I592" s="898"/>
      <c r="J592" s="898"/>
      <c r="K592" s="898"/>
      <c r="L592" s="898"/>
      <c r="M592" s="898"/>
      <c r="N592" s="898"/>
      <c r="O592" s="898"/>
      <c r="P592" s="898"/>
      <c r="Q592" s="898"/>
      <c r="R592" s="898"/>
      <c r="S592" s="898"/>
      <c r="T592" s="898"/>
      <c r="U592" s="898"/>
      <c r="V592" s="898"/>
      <c r="W592" s="898"/>
      <c r="X592" s="898"/>
      <c r="Y592" s="898"/>
      <c r="Z592" s="898"/>
      <c r="AA592" s="898"/>
      <c r="AB592" s="898"/>
      <c r="AC592" s="899"/>
      <c r="AD592" s="432">
        <v>1621</v>
      </c>
      <c r="AE592" s="900"/>
      <c r="AF592" s="901"/>
      <c r="AG592" s="901"/>
      <c r="AH592" s="902"/>
      <c r="AI592" s="430" t="s">
        <v>524</v>
      </c>
    </row>
    <row r="593" spans="1:35" ht="14.45" customHeight="1">
      <c r="A593" s="897" t="s">
        <v>1127</v>
      </c>
      <c r="B593" s="898"/>
      <c r="C593" s="898"/>
      <c r="D593" s="898"/>
      <c r="E593" s="898"/>
      <c r="F593" s="898"/>
      <c r="G593" s="898"/>
      <c r="H593" s="898"/>
      <c r="I593" s="898"/>
      <c r="J593" s="898"/>
      <c r="K593" s="898"/>
      <c r="L593" s="898"/>
      <c r="M593" s="898"/>
      <c r="N593" s="898"/>
      <c r="O593" s="898"/>
      <c r="P593" s="898"/>
      <c r="Q593" s="898"/>
      <c r="R593" s="898"/>
      <c r="S593" s="898"/>
      <c r="T593" s="898"/>
      <c r="U593" s="898"/>
      <c r="V593" s="898"/>
      <c r="W593" s="898"/>
      <c r="X593" s="898"/>
      <c r="Y593" s="898"/>
      <c r="Z593" s="898"/>
      <c r="AA593" s="898"/>
      <c r="AB593" s="898"/>
      <c r="AC593" s="899"/>
      <c r="AD593" s="432">
        <v>1622</v>
      </c>
      <c r="AE593" s="900"/>
      <c r="AF593" s="901"/>
      <c r="AG593" s="901"/>
      <c r="AH593" s="902"/>
      <c r="AI593" s="430" t="s">
        <v>524</v>
      </c>
    </row>
    <row r="594" spans="1:35" ht="14.45" customHeight="1">
      <c r="A594" s="897" t="s">
        <v>899</v>
      </c>
      <c r="B594" s="898"/>
      <c r="C594" s="898"/>
      <c r="D594" s="898"/>
      <c r="E594" s="898"/>
      <c r="F594" s="898"/>
      <c r="G594" s="898"/>
      <c r="H594" s="898"/>
      <c r="I594" s="898"/>
      <c r="J594" s="898"/>
      <c r="K594" s="898"/>
      <c r="L594" s="898"/>
      <c r="M594" s="898"/>
      <c r="N594" s="898"/>
      <c r="O594" s="898"/>
      <c r="P594" s="898"/>
      <c r="Q594" s="898"/>
      <c r="R594" s="898"/>
      <c r="S594" s="898"/>
      <c r="T594" s="898"/>
      <c r="U594" s="898"/>
      <c r="V594" s="898"/>
      <c r="W594" s="898"/>
      <c r="X594" s="898"/>
      <c r="Y594" s="898"/>
      <c r="Z594" s="898"/>
      <c r="AA594" s="898"/>
      <c r="AB594" s="898"/>
      <c r="AC594" s="899"/>
      <c r="AD594" s="432">
        <v>1623</v>
      </c>
      <c r="AE594" s="900"/>
      <c r="AF594" s="901"/>
      <c r="AG594" s="901"/>
      <c r="AH594" s="902"/>
      <c r="AI594" s="430" t="s">
        <v>524</v>
      </c>
    </row>
    <row r="595" spans="1:35" ht="14.45" customHeight="1">
      <c r="A595" s="897" t="s">
        <v>1128</v>
      </c>
      <c r="B595" s="898"/>
      <c r="C595" s="898"/>
      <c r="D595" s="898"/>
      <c r="E595" s="898"/>
      <c r="F595" s="898"/>
      <c r="G595" s="898"/>
      <c r="H595" s="898"/>
      <c r="I595" s="898"/>
      <c r="J595" s="898"/>
      <c r="K595" s="898"/>
      <c r="L595" s="898"/>
      <c r="M595" s="898"/>
      <c r="N595" s="898"/>
      <c r="O595" s="898"/>
      <c r="P595" s="898"/>
      <c r="Q595" s="898"/>
      <c r="R595" s="898"/>
      <c r="S595" s="898"/>
      <c r="T595" s="898"/>
      <c r="U595" s="898"/>
      <c r="V595" s="898"/>
      <c r="W595" s="898"/>
      <c r="X595" s="898"/>
      <c r="Y595" s="898"/>
      <c r="Z595" s="898"/>
      <c r="AA595" s="898"/>
      <c r="AB595" s="898"/>
      <c r="AC595" s="899"/>
      <c r="AD595" s="432">
        <v>1624</v>
      </c>
      <c r="AE595" s="900"/>
      <c r="AF595" s="901"/>
      <c r="AG595" s="901"/>
      <c r="AH595" s="902"/>
      <c r="AI595" s="430" t="s">
        <v>524</v>
      </c>
    </row>
    <row r="596" spans="1:35" ht="14.45" customHeight="1">
      <c r="A596" s="897" t="s">
        <v>1129</v>
      </c>
      <c r="B596" s="898"/>
      <c r="C596" s="898"/>
      <c r="D596" s="898"/>
      <c r="E596" s="898"/>
      <c r="F596" s="898"/>
      <c r="G596" s="898"/>
      <c r="H596" s="898"/>
      <c r="I596" s="898"/>
      <c r="J596" s="898"/>
      <c r="K596" s="898"/>
      <c r="L596" s="898"/>
      <c r="M596" s="898"/>
      <c r="N596" s="898"/>
      <c r="O596" s="898"/>
      <c r="P596" s="898"/>
      <c r="Q596" s="898"/>
      <c r="R596" s="898"/>
      <c r="S596" s="898"/>
      <c r="T596" s="898"/>
      <c r="U596" s="898"/>
      <c r="V596" s="898"/>
      <c r="W596" s="898"/>
      <c r="X596" s="898"/>
      <c r="Y596" s="898"/>
      <c r="Z596" s="898"/>
      <c r="AA596" s="898"/>
      <c r="AB596" s="898"/>
      <c r="AC596" s="899"/>
      <c r="AD596" s="432">
        <v>1625</v>
      </c>
      <c r="AE596" s="900"/>
      <c r="AF596" s="901"/>
      <c r="AG596" s="901"/>
      <c r="AH596" s="902"/>
      <c r="AI596" s="430" t="s">
        <v>524</v>
      </c>
    </row>
    <row r="597" spans="1:35" ht="14.45" customHeight="1">
      <c r="A597" s="897" t="s">
        <v>1130</v>
      </c>
      <c r="B597" s="898"/>
      <c r="C597" s="898"/>
      <c r="D597" s="898"/>
      <c r="E597" s="898"/>
      <c r="F597" s="898"/>
      <c r="G597" s="898"/>
      <c r="H597" s="898"/>
      <c r="I597" s="898"/>
      <c r="J597" s="898"/>
      <c r="K597" s="898"/>
      <c r="L597" s="898"/>
      <c r="M597" s="898"/>
      <c r="N597" s="898"/>
      <c r="O597" s="898"/>
      <c r="P597" s="898"/>
      <c r="Q597" s="898"/>
      <c r="R597" s="898"/>
      <c r="S597" s="898"/>
      <c r="T597" s="898"/>
      <c r="U597" s="898"/>
      <c r="V597" s="898"/>
      <c r="W597" s="898"/>
      <c r="X597" s="898"/>
      <c r="Y597" s="898"/>
      <c r="Z597" s="898"/>
      <c r="AA597" s="898"/>
      <c r="AB597" s="898"/>
      <c r="AC597" s="899"/>
      <c r="AD597" s="432">
        <v>1626</v>
      </c>
      <c r="AE597" s="900"/>
      <c r="AF597" s="901"/>
      <c r="AG597" s="901"/>
      <c r="AH597" s="902"/>
      <c r="AI597" s="430" t="s">
        <v>524</v>
      </c>
    </row>
    <row r="598" spans="1:35" ht="14.45" customHeight="1">
      <c r="A598" s="897" t="s">
        <v>1131</v>
      </c>
      <c r="B598" s="898"/>
      <c r="C598" s="898"/>
      <c r="D598" s="898"/>
      <c r="E598" s="898"/>
      <c r="F598" s="898"/>
      <c r="G598" s="898"/>
      <c r="H598" s="898"/>
      <c r="I598" s="898"/>
      <c r="J598" s="898"/>
      <c r="K598" s="898"/>
      <c r="L598" s="898"/>
      <c r="M598" s="898"/>
      <c r="N598" s="898"/>
      <c r="O598" s="898"/>
      <c r="P598" s="898"/>
      <c r="Q598" s="898"/>
      <c r="R598" s="898"/>
      <c r="S598" s="898"/>
      <c r="T598" s="898"/>
      <c r="U598" s="898"/>
      <c r="V598" s="898"/>
      <c r="W598" s="898"/>
      <c r="X598" s="898"/>
      <c r="Y598" s="898"/>
      <c r="Z598" s="898"/>
      <c r="AA598" s="898"/>
      <c r="AB598" s="898"/>
      <c r="AC598" s="899"/>
      <c r="AD598" s="432">
        <v>1627</v>
      </c>
      <c r="AE598" s="900"/>
      <c r="AF598" s="901"/>
      <c r="AG598" s="901"/>
      <c r="AH598" s="902"/>
      <c r="AI598" s="430" t="s">
        <v>524</v>
      </c>
    </row>
    <row r="599" spans="1:35" ht="14.45" customHeight="1">
      <c r="A599" s="897" t="s">
        <v>1132</v>
      </c>
      <c r="B599" s="898"/>
      <c r="C599" s="898"/>
      <c r="D599" s="898"/>
      <c r="E599" s="898"/>
      <c r="F599" s="898"/>
      <c r="G599" s="898"/>
      <c r="H599" s="898"/>
      <c r="I599" s="898"/>
      <c r="J599" s="898"/>
      <c r="K599" s="898"/>
      <c r="L599" s="898"/>
      <c r="M599" s="898"/>
      <c r="N599" s="898"/>
      <c r="O599" s="898"/>
      <c r="P599" s="898"/>
      <c r="Q599" s="898"/>
      <c r="R599" s="898"/>
      <c r="S599" s="898"/>
      <c r="T599" s="898"/>
      <c r="U599" s="898"/>
      <c r="V599" s="898"/>
      <c r="W599" s="898"/>
      <c r="X599" s="898"/>
      <c r="Y599" s="898"/>
      <c r="Z599" s="898"/>
      <c r="AA599" s="898"/>
      <c r="AB599" s="898"/>
      <c r="AC599" s="899"/>
      <c r="AD599" s="432">
        <v>1628</v>
      </c>
      <c r="AE599" s="900"/>
      <c r="AF599" s="901"/>
      <c r="AG599" s="901"/>
      <c r="AH599" s="902"/>
      <c r="AI599" s="430" t="s">
        <v>524</v>
      </c>
    </row>
    <row r="600" spans="1:35">
      <c r="A600" s="932" t="s">
        <v>1133</v>
      </c>
      <c r="B600" s="933"/>
      <c r="C600" s="933"/>
      <c r="D600" s="933"/>
      <c r="E600" s="933"/>
      <c r="F600" s="933"/>
      <c r="G600" s="933"/>
      <c r="H600" s="933"/>
      <c r="I600" s="933"/>
      <c r="J600" s="933"/>
      <c r="K600" s="933"/>
      <c r="L600" s="933"/>
      <c r="M600" s="933"/>
      <c r="N600" s="933"/>
      <c r="O600" s="933"/>
      <c r="P600" s="933"/>
      <c r="Q600" s="933"/>
      <c r="R600" s="933"/>
      <c r="S600" s="933"/>
      <c r="T600" s="933"/>
      <c r="U600" s="933"/>
      <c r="V600" s="933"/>
      <c r="W600" s="933"/>
      <c r="X600" s="933"/>
      <c r="Y600" s="933"/>
      <c r="Z600" s="933"/>
      <c r="AA600" s="933"/>
      <c r="AB600" s="933"/>
      <c r="AC600" s="934"/>
      <c r="AD600" s="432">
        <v>1629</v>
      </c>
      <c r="AE600" s="900"/>
      <c r="AF600" s="901"/>
      <c r="AG600" s="901"/>
      <c r="AH600" s="902"/>
      <c r="AI600" s="430" t="s">
        <v>528</v>
      </c>
    </row>
    <row r="601" spans="1:35">
      <c r="A601" s="935" t="s">
        <v>1134</v>
      </c>
      <c r="B601" s="936"/>
      <c r="C601" s="936"/>
      <c r="D601" s="936"/>
      <c r="E601" s="936"/>
      <c r="F601" s="936"/>
      <c r="G601" s="936"/>
      <c r="H601" s="936"/>
      <c r="I601" s="936"/>
      <c r="J601" s="936"/>
      <c r="K601" s="936"/>
      <c r="L601" s="936"/>
      <c r="M601" s="936"/>
      <c r="N601" s="936"/>
      <c r="O601" s="936"/>
      <c r="P601" s="936"/>
      <c r="Q601" s="936"/>
      <c r="R601" s="936"/>
      <c r="S601" s="936"/>
      <c r="T601" s="936"/>
      <c r="U601" s="936"/>
      <c r="V601" s="936"/>
      <c r="W601" s="936"/>
      <c r="X601" s="936"/>
      <c r="Y601" s="936"/>
      <c r="Z601" s="936"/>
      <c r="AA601" s="936"/>
      <c r="AB601" s="936"/>
      <c r="AC601" s="937"/>
      <c r="AD601" s="434">
        <v>1630</v>
      </c>
      <c r="AE601" s="938"/>
      <c r="AF601" s="939"/>
      <c r="AG601" s="939"/>
      <c r="AH601" s="940"/>
      <c r="AI601" s="441" t="s">
        <v>528</v>
      </c>
    </row>
    <row r="602" spans="1:35">
      <c r="A602" s="941" t="s">
        <v>1135</v>
      </c>
      <c r="B602" s="942"/>
      <c r="C602" s="942"/>
      <c r="D602" s="942"/>
      <c r="E602" s="942"/>
      <c r="F602" s="942"/>
      <c r="G602" s="942"/>
      <c r="H602" s="942"/>
      <c r="I602" s="942"/>
      <c r="J602" s="942"/>
      <c r="K602" s="942"/>
      <c r="L602" s="942"/>
      <c r="M602" s="942"/>
      <c r="N602" s="942"/>
      <c r="O602" s="942"/>
      <c r="P602" s="942"/>
      <c r="Q602" s="942"/>
      <c r="R602" s="942"/>
      <c r="S602" s="942"/>
      <c r="T602" s="942"/>
      <c r="U602" s="942"/>
      <c r="V602" s="942"/>
      <c r="W602" s="942"/>
      <c r="X602" s="942"/>
      <c r="Y602" s="942"/>
      <c r="Z602" s="942"/>
      <c r="AA602" s="942"/>
      <c r="AB602" s="942"/>
      <c r="AC602" s="942"/>
      <c r="AD602" s="942"/>
      <c r="AE602" s="942"/>
      <c r="AF602" s="942"/>
      <c r="AG602" s="942"/>
      <c r="AH602" s="942"/>
      <c r="AI602" s="943"/>
    </row>
    <row r="603" spans="1:35">
      <c r="A603" s="944" t="s">
        <v>1136</v>
      </c>
      <c r="B603" s="945"/>
      <c r="C603" s="945"/>
      <c r="D603" s="945"/>
      <c r="E603" s="945"/>
      <c r="F603" s="945"/>
      <c r="G603" s="945"/>
      <c r="H603" s="945"/>
      <c r="I603" s="945"/>
      <c r="J603" s="945"/>
      <c r="K603" s="945"/>
      <c r="L603" s="945"/>
      <c r="M603" s="945"/>
      <c r="N603" s="945"/>
      <c r="O603" s="945"/>
      <c r="P603" s="945"/>
      <c r="Q603" s="945"/>
      <c r="R603" s="945"/>
      <c r="S603" s="945"/>
      <c r="T603" s="945"/>
      <c r="U603" s="945"/>
      <c r="V603" s="945"/>
      <c r="W603" s="945"/>
      <c r="X603" s="945"/>
      <c r="Y603" s="945"/>
      <c r="Z603" s="945"/>
      <c r="AA603" s="945"/>
      <c r="AB603" s="945"/>
      <c r="AC603" s="945"/>
      <c r="AD603" s="945"/>
      <c r="AE603" s="945"/>
      <c r="AF603" s="945"/>
      <c r="AG603" s="945"/>
      <c r="AH603" s="945"/>
      <c r="AI603" s="946"/>
    </row>
    <row r="604" spans="1:35" ht="14.45" customHeight="1">
      <c r="A604" s="897" t="s">
        <v>1137</v>
      </c>
      <c r="B604" s="898"/>
      <c r="C604" s="898"/>
      <c r="D604" s="898"/>
      <c r="E604" s="898"/>
      <c r="F604" s="898"/>
      <c r="G604" s="898"/>
      <c r="H604" s="898"/>
      <c r="I604" s="898"/>
      <c r="J604" s="898"/>
      <c r="K604" s="898"/>
      <c r="L604" s="898"/>
      <c r="M604" s="898"/>
      <c r="N604" s="898"/>
      <c r="O604" s="898"/>
      <c r="P604" s="898"/>
      <c r="Q604" s="898"/>
      <c r="R604" s="898"/>
      <c r="S604" s="898"/>
      <c r="T604" s="898"/>
      <c r="U604" s="898"/>
      <c r="V604" s="898"/>
      <c r="W604" s="898"/>
      <c r="X604" s="898"/>
      <c r="Y604" s="898"/>
      <c r="Z604" s="898"/>
      <c r="AA604" s="898"/>
      <c r="AB604" s="898"/>
      <c r="AC604" s="899"/>
      <c r="AD604" s="432">
        <v>1580</v>
      </c>
      <c r="AE604" s="900"/>
      <c r="AF604" s="901"/>
      <c r="AG604" s="901"/>
      <c r="AH604" s="902"/>
      <c r="AI604" s="430" t="s">
        <v>505</v>
      </c>
    </row>
    <row r="605" spans="1:35" ht="14.45" customHeight="1">
      <c r="A605" s="897" t="s">
        <v>1138</v>
      </c>
      <c r="B605" s="898"/>
      <c r="C605" s="898"/>
      <c r="D605" s="898"/>
      <c r="E605" s="898"/>
      <c r="F605" s="898"/>
      <c r="G605" s="898"/>
      <c r="H605" s="898"/>
      <c r="I605" s="898"/>
      <c r="J605" s="898"/>
      <c r="K605" s="898"/>
      <c r="L605" s="898"/>
      <c r="M605" s="898"/>
      <c r="N605" s="898"/>
      <c r="O605" s="898"/>
      <c r="P605" s="898"/>
      <c r="Q605" s="898"/>
      <c r="R605" s="898"/>
      <c r="S605" s="898"/>
      <c r="T605" s="898"/>
      <c r="U605" s="898"/>
      <c r="V605" s="898"/>
      <c r="W605" s="898"/>
      <c r="X605" s="898"/>
      <c r="Y605" s="898"/>
      <c r="Z605" s="898"/>
      <c r="AA605" s="898"/>
      <c r="AB605" s="898"/>
      <c r="AC605" s="899"/>
      <c r="AD605" s="432">
        <v>1582</v>
      </c>
      <c r="AE605" s="900"/>
      <c r="AF605" s="901"/>
      <c r="AG605" s="901"/>
      <c r="AH605" s="902"/>
      <c r="AI605" s="430" t="s">
        <v>524</v>
      </c>
    </row>
    <row r="606" spans="1:35" ht="14.45" customHeight="1">
      <c r="A606" s="897" t="s">
        <v>1139</v>
      </c>
      <c r="B606" s="898"/>
      <c r="C606" s="898"/>
      <c r="D606" s="898"/>
      <c r="E606" s="898"/>
      <c r="F606" s="898"/>
      <c r="G606" s="898"/>
      <c r="H606" s="898"/>
      <c r="I606" s="898"/>
      <c r="J606" s="898"/>
      <c r="K606" s="898"/>
      <c r="L606" s="898"/>
      <c r="M606" s="898"/>
      <c r="N606" s="898"/>
      <c r="O606" s="898"/>
      <c r="P606" s="898"/>
      <c r="Q606" s="898"/>
      <c r="R606" s="898"/>
      <c r="S606" s="898"/>
      <c r="T606" s="898"/>
      <c r="U606" s="898"/>
      <c r="V606" s="898"/>
      <c r="W606" s="898"/>
      <c r="X606" s="898"/>
      <c r="Y606" s="898"/>
      <c r="Z606" s="898"/>
      <c r="AA606" s="898"/>
      <c r="AB606" s="898"/>
      <c r="AC606" s="899"/>
      <c r="AD606" s="432">
        <v>1573</v>
      </c>
      <c r="AE606" s="900"/>
      <c r="AF606" s="901"/>
      <c r="AG606" s="901"/>
      <c r="AH606" s="902"/>
      <c r="AI606" s="430" t="s">
        <v>505</v>
      </c>
    </row>
    <row r="607" spans="1:35" ht="14.45" customHeight="1">
      <c r="A607" s="897" t="s">
        <v>1140</v>
      </c>
      <c r="B607" s="898"/>
      <c r="C607" s="898"/>
      <c r="D607" s="898"/>
      <c r="E607" s="898"/>
      <c r="F607" s="898"/>
      <c r="G607" s="898"/>
      <c r="H607" s="898"/>
      <c r="I607" s="898"/>
      <c r="J607" s="898"/>
      <c r="K607" s="898"/>
      <c r="L607" s="898"/>
      <c r="M607" s="898"/>
      <c r="N607" s="898"/>
      <c r="O607" s="898"/>
      <c r="P607" s="898"/>
      <c r="Q607" s="898"/>
      <c r="R607" s="898"/>
      <c r="S607" s="898"/>
      <c r="T607" s="898"/>
      <c r="U607" s="898"/>
      <c r="V607" s="898"/>
      <c r="W607" s="898"/>
      <c r="X607" s="898"/>
      <c r="Y607" s="898"/>
      <c r="Z607" s="898"/>
      <c r="AA607" s="898"/>
      <c r="AB607" s="898"/>
      <c r="AC607" s="899"/>
      <c r="AD607" s="432">
        <v>1574</v>
      </c>
      <c r="AE607" s="900"/>
      <c r="AF607" s="901"/>
      <c r="AG607" s="901"/>
      <c r="AH607" s="902"/>
      <c r="AI607" s="430" t="s">
        <v>505</v>
      </c>
    </row>
    <row r="608" spans="1:35" ht="14.45" customHeight="1">
      <c r="A608" s="897" t="s">
        <v>1141</v>
      </c>
      <c r="B608" s="898"/>
      <c r="C608" s="898"/>
      <c r="D608" s="898"/>
      <c r="E608" s="898"/>
      <c r="F608" s="898"/>
      <c r="G608" s="898"/>
      <c r="H608" s="898"/>
      <c r="I608" s="898"/>
      <c r="J608" s="898"/>
      <c r="K608" s="898"/>
      <c r="L608" s="898"/>
      <c r="M608" s="898"/>
      <c r="N608" s="898"/>
      <c r="O608" s="898"/>
      <c r="P608" s="898"/>
      <c r="Q608" s="898"/>
      <c r="R608" s="898"/>
      <c r="S608" s="898"/>
      <c r="T608" s="898"/>
      <c r="U608" s="898"/>
      <c r="V608" s="898"/>
      <c r="W608" s="898"/>
      <c r="X608" s="898"/>
      <c r="Y608" s="898"/>
      <c r="Z608" s="898"/>
      <c r="AA608" s="898"/>
      <c r="AB608" s="898"/>
      <c r="AC608" s="899"/>
      <c r="AD608" s="432">
        <v>1575</v>
      </c>
      <c r="AE608" s="900"/>
      <c r="AF608" s="901"/>
      <c r="AG608" s="901"/>
      <c r="AH608" s="902"/>
      <c r="AI608" s="430" t="s">
        <v>524</v>
      </c>
    </row>
    <row r="609" spans="1:35" ht="14.45" customHeight="1">
      <c r="A609" s="897" t="s">
        <v>1142</v>
      </c>
      <c r="B609" s="898"/>
      <c r="C609" s="898"/>
      <c r="D609" s="898"/>
      <c r="E609" s="898"/>
      <c r="F609" s="898"/>
      <c r="G609" s="898"/>
      <c r="H609" s="898"/>
      <c r="I609" s="898"/>
      <c r="J609" s="898"/>
      <c r="K609" s="898"/>
      <c r="L609" s="898"/>
      <c r="M609" s="898"/>
      <c r="N609" s="898"/>
      <c r="O609" s="898"/>
      <c r="P609" s="898"/>
      <c r="Q609" s="898"/>
      <c r="R609" s="898"/>
      <c r="S609" s="898"/>
      <c r="T609" s="898"/>
      <c r="U609" s="898"/>
      <c r="V609" s="898"/>
      <c r="W609" s="898"/>
      <c r="X609" s="898"/>
      <c r="Y609" s="898"/>
      <c r="Z609" s="898"/>
      <c r="AA609" s="898"/>
      <c r="AB609" s="898"/>
      <c r="AC609" s="899"/>
      <c r="AD609" s="432">
        <v>1712</v>
      </c>
      <c r="AE609" s="900"/>
      <c r="AF609" s="901"/>
      <c r="AG609" s="901"/>
      <c r="AH609" s="902"/>
      <c r="AI609" s="430" t="s">
        <v>505</v>
      </c>
    </row>
    <row r="610" spans="1:35" ht="14.45" customHeight="1">
      <c r="A610" s="897" t="s">
        <v>939</v>
      </c>
      <c r="B610" s="898"/>
      <c r="C610" s="898"/>
      <c r="D610" s="898"/>
      <c r="E610" s="898"/>
      <c r="F610" s="898"/>
      <c r="G610" s="898"/>
      <c r="H610" s="898"/>
      <c r="I610" s="898"/>
      <c r="J610" s="898"/>
      <c r="K610" s="898"/>
      <c r="L610" s="898"/>
      <c r="M610" s="898"/>
      <c r="N610" s="898"/>
      <c r="O610" s="898"/>
      <c r="P610" s="898"/>
      <c r="Q610" s="898"/>
      <c r="R610" s="898"/>
      <c r="S610" s="898"/>
      <c r="T610" s="898"/>
      <c r="U610" s="898"/>
      <c r="V610" s="898"/>
      <c r="W610" s="898"/>
      <c r="X610" s="898"/>
      <c r="Y610" s="898"/>
      <c r="Z610" s="898"/>
      <c r="AA610" s="898"/>
      <c r="AB610" s="898"/>
      <c r="AC610" s="899"/>
      <c r="AD610" s="432">
        <v>1713</v>
      </c>
      <c r="AE610" s="900"/>
      <c r="AF610" s="901"/>
      <c r="AG610" s="901"/>
      <c r="AH610" s="902"/>
      <c r="AI610" s="430" t="s">
        <v>524</v>
      </c>
    </row>
    <row r="611" spans="1:35" ht="14.45" customHeight="1">
      <c r="A611" s="897" t="s">
        <v>1131</v>
      </c>
      <c r="B611" s="898"/>
      <c r="C611" s="898"/>
      <c r="D611" s="898"/>
      <c r="E611" s="898"/>
      <c r="F611" s="898"/>
      <c r="G611" s="898"/>
      <c r="H611" s="898"/>
      <c r="I611" s="898"/>
      <c r="J611" s="898"/>
      <c r="K611" s="898"/>
      <c r="L611" s="898"/>
      <c r="M611" s="898"/>
      <c r="N611" s="898"/>
      <c r="O611" s="898"/>
      <c r="P611" s="898"/>
      <c r="Q611" s="898"/>
      <c r="R611" s="898"/>
      <c r="S611" s="898"/>
      <c r="T611" s="898"/>
      <c r="U611" s="898"/>
      <c r="V611" s="898"/>
      <c r="W611" s="898"/>
      <c r="X611" s="898"/>
      <c r="Y611" s="898"/>
      <c r="Z611" s="898"/>
      <c r="AA611" s="898"/>
      <c r="AB611" s="898"/>
      <c r="AC611" s="899"/>
      <c r="AD611" s="432">
        <v>1714</v>
      </c>
      <c r="AE611" s="900"/>
      <c r="AF611" s="901"/>
      <c r="AG611" s="901"/>
      <c r="AH611" s="902"/>
      <c r="AI611" s="430" t="s">
        <v>505</v>
      </c>
    </row>
    <row r="612" spans="1:35" ht="14.45" customHeight="1">
      <c r="A612" s="897" t="s">
        <v>1143</v>
      </c>
      <c r="B612" s="898"/>
      <c r="C612" s="898"/>
      <c r="D612" s="898"/>
      <c r="E612" s="898"/>
      <c r="F612" s="898"/>
      <c r="G612" s="898"/>
      <c r="H612" s="898"/>
      <c r="I612" s="898"/>
      <c r="J612" s="898"/>
      <c r="K612" s="898"/>
      <c r="L612" s="898"/>
      <c r="M612" s="898"/>
      <c r="N612" s="898"/>
      <c r="O612" s="898"/>
      <c r="P612" s="898"/>
      <c r="Q612" s="898"/>
      <c r="R612" s="898"/>
      <c r="S612" s="898"/>
      <c r="T612" s="898"/>
      <c r="U612" s="898"/>
      <c r="V612" s="898"/>
      <c r="W612" s="898"/>
      <c r="X612" s="898"/>
      <c r="Y612" s="898"/>
      <c r="Z612" s="898"/>
      <c r="AA612" s="898"/>
      <c r="AB612" s="898"/>
      <c r="AC612" s="899"/>
      <c r="AD612" s="432">
        <v>1576</v>
      </c>
      <c r="AE612" s="900"/>
      <c r="AF612" s="901"/>
      <c r="AG612" s="901"/>
      <c r="AH612" s="902"/>
      <c r="AI612" s="430" t="s">
        <v>524</v>
      </c>
    </row>
    <row r="613" spans="1:35" ht="14.45" customHeight="1">
      <c r="A613" s="897" t="s">
        <v>1113</v>
      </c>
      <c r="B613" s="898"/>
      <c r="C613" s="898"/>
      <c r="D613" s="898"/>
      <c r="E613" s="898"/>
      <c r="F613" s="898"/>
      <c r="G613" s="898"/>
      <c r="H613" s="898"/>
      <c r="I613" s="898"/>
      <c r="J613" s="898"/>
      <c r="K613" s="898"/>
      <c r="L613" s="898"/>
      <c r="M613" s="898"/>
      <c r="N613" s="898"/>
      <c r="O613" s="898"/>
      <c r="P613" s="898"/>
      <c r="Q613" s="898"/>
      <c r="R613" s="898"/>
      <c r="S613" s="898"/>
      <c r="T613" s="898"/>
      <c r="U613" s="898"/>
      <c r="V613" s="898"/>
      <c r="W613" s="898"/>
      <c r="X613" s="898"/>
      <c r="Y613" s="898"/>
      <c r="Z613" s="898"/>
      <c r="AA613" s="898"/>
      <c r="AB613" s="898"/>
      <c r="AC613" s="899"/>
      <c r="AD613" s="432">
        <v>1715</v>
      </c>
      <c r="AE613" s="900"/>
      <c r="AF613" s="901"/>
      <c r="AG613" s="901"/>
      <c r="AH613" s="902"/>
      <c r="AI613" s="430" t="s">
        <v>524</v>
      </c>
    </row>
    <row r="614" spans="1:35" ht="14.45" customHeight="1">
      <c r="A614" s="897" t="s">
        <v>1144</v>
      </c>
      <c r="B614" s="898"/>
      <c r="C614" s="898"/>
      <c r="D614" s="898"/>
      <c r="E614" s="898"/>
      <c r="F614" s="898"/>
      <c r="G614" s="898"/>
      <c r="H614" s="898"/>
      <c r="I614" s="898"/>
      <c r="J614" s="898"/>
      <c r="K614" s="898"/>
      <c r="L614" s="898"/>
      <c r="M614" s="898"/>
      <c r="N614" s="898"/>
      <c r="O614" s="898"/>
      <c r="P614" s="898"/>
      <c r="Q614" s="898"/>
      <c r="R614" s="898"/>
      <c r="S614" s="898"/>
      <c r="T614" s="898"/>
      <c r="U614" s="898"/>
      <c r="V614" s="898"/>
      <c r="W614" s="898"/>
      <c r="X614" s="898"/>
      <c r="Y614" s="898"/>
      <c r="Z614" s="898"/>
      <c r="AA614" s="898"/>
      <c r="AB614" s="898"/>
      <c r="AC614" s="899"/>
      <c r="AD614" s="432">
        <v>1577</v>
      </c>
      <c r="AE614" s="900"/>
      <c r="AF614" s="901"/>
      <c r="AG614" s="901"/>
      <c r="AH614" s="902"/>
      <c r="AI614" s="430" t="s">
        <v>524</v>
      </c>
    </row>
    <row r="615" spans="1:35" ht="14.45" customHeight="1">
      <c r="A615" s="897" t="s">
        <v>1114</v>
      </c>
      <c r="B615" s="898"/>
      <c r="C615" s="898"/>
      <c r="D615" s="898"/>
      <c r="E615" s="898"/>
      <c r="F615" s="898"/>
      <c r="G615" s="898"/>
      <c r="H615" s="898"/>
      <c r="I615" s="898"/>
      <c r="J615" s="898"/>
      <c r="K615" s="898"/>
      <c r="L615" s="898"/>
      <c r="M615" s="898"/>
      <c r="N615" s="898"/>
      <c r="O615" s="898"/>
      <c r="P615" s="898"/>
      <c r="Q615" s="898"/>
      <c r="R615" s="898"/>
      <c r="S615" s="898"/>
      <c r="T615" s="898"/>
      <c r="U615" s="898"/>
      <c r="V615" s="898"/>
      <c r="W615" s="898"/>
      <c r="X615" s="898"/>
      <c r="Y615" s="898"/>
      <c r="Z615" s="898"/>
      <c r="AA615" s="898"/>
      <c r="AB615" s="898"/>
      <c r="AC615" s="899"/>
      <c r="AD615" s="432">
        <v>1716</v>
      </c>
      <c r="AE615" s="900"/>
      <c r="AF615" s="901"/>
      <c r="AG615" s="901"/>
      <c r="AH615" s="902"/>
      <c r="AI615" s="430" t="s">
        <v>524</v>
      </c>
    </row>
    <row r="616" spans="1:35" ht="14.45" customHeight="1">
      <c r="A616" s="897" t="s">
        <v>1145</v>
      </c>
      <c r="B616" s="898"/>
      <c r="C616" s="898"/>
      <c r="D616" s="898"/>
      <c r="E616" s="898"/>
      <c r="F616" s="898"/>
      <c r="G616" s="898"/>
      <c r="H616" s="898"/>
      <c r="I616" s="898"/>
      <c r="J616" s="898"/>
      <c r="K616" s="898"/>
      <c r="L616" s="898"/>
      <c r="M616" s="898"/>
      <c r="N616" s="898"/>
      <c r="O616" s="898"/>
      <c r="P616" s="898"/>
      <c r="Q616" s="898"/>
      <c r="R616" s="898"/>
      <c r="S616" s="898"/>
      <c r="T616" s="898"/>
      <c r="U616" s="898"/>
      <c r="V616" s="898"/>
      <c r="W616" s="898"/>
      <c r="X616" s="898"/>
      <c r="Y616" s="898"/>
      <c r="Z616" s="898"/>
      <c r="AA616" s="898"/>
      <c r="AB616" s="898"/>
      <c r="AC616" s="899"/>
      <c r="AD616" s="432">
        <v>1578</v>
      </c>
      <c r="AE616" s="900"/>
      <c r="AF616" s="901"/>
      <c r="AG616" s="901"/>
      <c r="AH616" s="902"/>
      <c r="AI616" s="430" t="s">
        <v>524</v>
      </c>
    </row>
    <row r="617" spans="1:35" ht="14.45" customHeight="1">
      <c r="A617" s="897" t="s">
        <v>948</v>
      </c>
      <c r="B617" s="898"/>
      <c r="C617" s="898"/>
      <c r="D617" s="898"/>
      <c r="E617" s="898"/>
      <c r="F617" s="898"/>
      <c r="G617" s="898"/>
      <c r="H617" s="898"/>
      <c r="I617" s="898"/>
      <c r="J617" s="898"/>
      <c r="K617" s="898"/>
      <c r="L617" s="898"/>
      <c r="M617" s="898"/>
      <c r="N617" s="898"/>
      <c r="O617" s="898"/>
      <c r="P617" s="898"/>
      <c r="Q617" s="898"/>
      <c r="R617" s="898"/>
      <c r="S617" s="898"/>
      <c r="T617" s="898"/>
      <c r="U617" s="898"/>
      <c r="V617" s="898"/>
      <c r="W617" s="898"/>
      <c r="X617" s="898"/>
      <c r="Y617" s="898"/>
      <c r="Z617" s="898"/>
      <c r="AA617" s="898"/>
      <c r="AB617" s="898"/>
      <c r="AC617" s="899"/>
      <c r="AD617" s="432">
        <v>1584</v>
      </c>
      <c r="AE617" s="900"/>
      <c r="AF617" s="901"/>
      <c r="AG617" s="901"/>
      <c r="AH617" s="902"/>
      <c r="AI617" s="430" t="s">
        <v>505</v>
      </c>
    </row>
    <row r="618" spans="1:35" ht="14.45" customHeight="1">
      <c r="A618" s="897" t="s">
        <v>949</v>
      </c>
      <c r="B618" s="898"/>
      <c r="C618" s="898"/>
      <c r="D618" s="898"/>
      <c r="E618" s="898"/>
      <c r="F618" s="898"/>
      <c r="G618" s="898"/>
      <c r="H618" s="898"/>
      <c r="I618" s="898"/>
      <c r="J618" s="898"/>
      <c r="K618" s="898"/>
      <c r="L618" s="898"/>
      <c r="M618" s="898"/>
      <c r="N618" s="898"/>
      <c r="O618" s="898"/>
      <c r="P618" s="898"/>
      <c r="Q618" s="898"/>
      <c r="R618" s="898"/>
      <c r="S618" s="898"/>
      <c r="T618" s="898"/>
      <c r="U618" s="898"/>
      <c r="V618" s="898"/>
      <c r="W618" s="898"/>
      <c r="X618" s="898"/>
      <c r="Y618" s="898"/>
      <c r="Z618" s="898"/>
      <c r="AA618" s="898"/>
      <c r="AB618" s="898"/>
      <c r="AC618" s="899"/>
      <c r="AD618" s="432">
        <v>1585</v>
      </c>
      <c r="AE618" s="900"/>
      <c r="AF618" s="901"/>
      <c r="AG618" s="901"/>
      <c r="AH618" s="902"/>
      <c r="AI618" s="430" t="s">
        <v>524</v>
      </c>
    </row>
    <row r="619" spans="1:35">
      <c r="A619" s="932" t="s">
        <v>1146</v>
      </c>
      <c r="B619" s="933"/>
      <c r="C619" s="933"/>
      <c r="D619" s="933"/>
      <c r="E619" s="933"/>
      <c r="F619" s="933"/>
      <c r="G619" s="933"/>
      <c r="H619" s="933"/>
      <c r="I619" s="933"/>
      <c r="J619" s="933"/>
      <c r="K619" s="933"/>
      <c r="L619" s="933"/>
      <c r="M619" s="933"/>
      <c r="N619" s="933"/>
      <c r="O619" s="933"/>
      <c r="P619" s="933"/>
      <c r="Q619" s="933"/>
      <c r="R619" s="933"/>
      <c r="S619" s="933"/>
      <c r="T619" s="933"/>
      <c r="U619" s="933"/>
      <c r="V619" s="933"/>
      <c r="W619" s="933"/>
      <c r="X619" s="933"/>
      <c r="Y619" s="933"/>
      <c r="Z619" s="933"/>
      <c r="AA619" s="933"/>
      <c r="AB619" s="933"/>
      <c r="AC619" s="934"/>
      <c r="AD619" s="432">
        <v>1581</v>
      </c>
      <c r="AE619" s="900"/>
      <c r="AF619" s="901"/>
      <c r="AG619" s="901"/>
      <c r="AH619" s="902"/>
      <c r="AI619" s="430" t="s">
        <v>528</v>
      </c>
    </row>
    <row r="620" spans="1:35">
      <c r="A620" s="935" t="s">
        <v>1147</v>
      </c>
      <c r="B620" s="936"/>
      <c r="C620" s="936"/>
      <c r="D620" s="936"/>
      <c r="E620" s="936"/>
      <c r="F620" s="936"/>
      <c r="G620" s="936"/>
      <c r="H620" s="936"/>
      <c r="I620" s="936"/>
      <c r="J620" s="936"/>
      <c r="K620" s="936"/>
      <c r="L620" s="936"/>
      <c r="M620" s="936"/>
      <c r="N620" s="936"/>
      <c r="O620" s="936"/>
      <c r="P620" s="936"/>
      <c r="Q620" s="936"/>
      <c r="R620" s="936"/>
      <c r="S620" s="936"/>
      <c r="T620" s="936"/>
      <c r="U620" s="936"/>
      <c r="V620" s="936"/>
      <c r="W620" s="936"/>
      <c r="X620" s="936"/>
      <c r="Y620" s="936"/>
      <c r="Z620" s="936"/>
      <c r="AA620" s="936"/>
      <c r="AB620" s="936"/>
      <c r="AC620" s="937"/>
      <c r="AD620" s="434">
        <v>1583</v>
      </c>
      <c r="AE620" s="938"/>
      <c r="AF620" s="939"/>
      <c r="AG620" s="939"/>
      <c r="AH620" s="940"/>
      <c r="AI620" s="441" t="s">
        <v>528</v>
      </c>
    </row>
    <row r="621" spans="1:35">
      <c r="A621" s="795" t="s">
        <v>1148</v>
      </c>
      <c r="B621" s="796"/>
      <c r="C621" s="796"/>
      <c r="D621" s="796"/>
      <c r="E621" s="796"/>
      <c r="F621" s="796"/>
      <c r="G621" s="796"/>
      <c r="H621" s="796"/>
      <c r="I621" s="796"/>
      <c r="J621" s="796"/>
      <c r="K621" s="796"/>
      <c r="L621" s="796"/>
      <c r="M621" s="796"/>
      <c r="N621" s="796"/>
      <c r="O621" s="796"/>
      <c r="P621" s="796"/>
      <c r="Q621" s="796"/>
      <c r="R621" s="796"/>
      <c r="S621" s="796"/>
      <c r="T621" s="796"/>
      <c r="U621" s="796"/>
      <c r="V621" s="796"/>
      <c r="W621" s="796"/>
      <c r="X621" s="796"/>
      <c r="Y621" s="796"/>
      <c r="Z621" s="796"/>
      <c r="AA621" s="796"/>
      <c r="AB621" s="796"/>
      <c r="AC621" s="796"/>
      <c r="AD621" s="796"/>
      <c r="AE621" s="796"/>
      <c r="AF621" s="796"/>
      <c r="AG621" s="796"/>
      <c r="AH621" s="796"/>
      <c r="AI621" s="797"/>
    </row>
    <row r="622" spans="1:35">
      <c r="A622" s="882" t="s">
        <v>1149</v>
      </c>
      <c r="B622" s="883"/>
      <c r="C622" s="883"/>
      <c r="D622" s="883"/>
      <c r="E622" s="883"/>
      <c r="F622" s="883"/>
      <c r="G622" s="883"/>
      <c r="H622" s="883"/>
      <c r="I622" s="883"/>
      <c r="J622" s="883"/>
      <c r="K622" s="883"/>
      <c r="L622" s="883"/>
      <c r="M622" s="883"/>
      <c r="N622" s="883"/>
      <c r="O622" s="883"/>
      <c r="P622" s="883"/>
      <c r="Q622" s="883"/>
      <c r="R622" s="883"/>
      <c r="S622" s="883"/>
      <c r="T622" s="883"/>
      <c r="U622" s="883"/>
      <c r="V622" s="883"/>
      <c r="W622" s="883"/>
      <c r="X622" s="883"/>
      <c r="Y622" s="883"/>
      <c r="Z622" s="883"/>
      <c r="AA622" s="883"/>
      <c r="AB622" s="883"/>
      <c r="AC622" s="883"/>
      <c r="AD622" s="883"/>
      <c r="AE622" s="883"/>
      <c r="AF622" s="883"/>
      <c r="AG622" s="883"/>
      <c r="AH622" s="883"/>
      <c r="AI622" s="884"/>
    </row>
    <row r="623" spans="1:35" ht="20.100000000000001" customHeight="1">
      <c r="A623" s="916" t="s">
        <v>1150</v>
      </c>
      <c r="B623" s="917"/>
      <c r="C623" s="917"/>
      <c r="D623" s="917"/>
      <c r="E623" s="917"/>
      <c r="F623" s="917"/>
      <c r="G623" s="917"/>
      <c r="H623" s="917"/>
      <c r="I623" s="917"/>
      <c r="J623" s="917"/>
      <c r="K623" s="917"/>
      <c r="L623" s="917"/>
      <c r="M623" s="917"/>
      <c r="N623" s="917"/>
      <c r="O623" s="917"/>
      <c r="P623" s="917"/>
      <c r="Q623" s="917"/>
      <c r="R623" s="917"/>
      <c r="S623" s="917"/>
      <c r="T623" s="917"/>
      <c r="U623" s="917"/>
      <c r="V623" s="917"/>
      <c r="W623" s="918"/>
      <c r="X623" s="465">
        <v>1784</v>
      </c>
      <c r="Y623" s="919"/>
      <c r="Z623" s="920"/>
      <c r="AA623" s="920"/>
      <c r="AB623" s="920"/>
      <c r="AC623" s="921"/>
      <c r="AD623" s="919"/>
      <c r="AE623" s="920"/>
      <c r="AF623" s="920"/>
      <c r="AG623" s="920"/>
      <c r="AH623" s="920"/>
      <c r="AI623" s="922"/>
    </row>
    <row r="624" spans="1:35">
      <c r="A624" s="923" t="s">
        <v>1151</v>
      </c>
      <c r="B624" s="924"/>
      <c r="C624" s="924"/>
      <c r="D624" s="924"/>
      <c r="E624" s="924"/>
      <c r="F624" s="924"/>
      <c r="G624" s="924"/>
      <c r="H624" s="924"/>
      <c r="I624" s="924"/>
      <c r="J624" s="924"/>
      <c r="K624" s="924"/>
      <c r="L624" s="924"/>
      <c r="M624" s="924"/>
      <c r="N624" s="924"/>
      <c r="O624" s="924"/>
      <c r="P624" s="924"/>
      <c r="Q624" s="924"/>
      <c r="R624" s="924"/>
      <c r="S624" s="924"/>
      <c r="T624" s="924"/>
      <c r="U624" s="924"/>
      <c r="V624" s="924"/>
      <c r="W624" s="925"/>
      <c r="X624" s="926" t="s">
        <v>1152</v>
      </c>
      <c r="Y624" s="927"/>
      <c r="Z624" s="927"/>
      <c r="AA624" s="927"/>
      <c r="AB624" s="927"/>
      <c r="AC624" s="928"/>
      <c r="AD624" s="929" t="s">
        <v>1153</v>
      </c>
      <c r="AE624" s="930"/>
      <c r="AF624" s="930"/>
      <c r="AG624" s="930"/>
      <c r="AH624" s="931"/>
      <c r="AI624" s="500"/>
    </row>
    <row r="625" spans="1:35" ht="18.600000000000001" customHeight="1">
      <c r="A625" s="897" t="s">
        <v>1154</v>
      </c>
      <c r="B625" s="898"/>
      <c r="C625" s="898"/>
      <c r="D625" s="898"/>
      <c r="E625" s="898"/>
      <c r="F625" s="898"/>
      <c r="G625" s="898"/>
      <c r="H625" s="898"/>
      <c r="I625" s="898"/>
      <c r="J625" s="898"/>
      <c r="K625" s="898"/>
      <c r="L625" s="898"/>
      <c r="M625" s="898"/>
      <c r="N625" s="898"/>
      <c r="O625" s="898"/>
      <c r="P625" s="898"/>
      <c r="Q625" s="898"/>
      <c r="R625" s="898"/>
      <c r="S625" s="898"/>
      <c r="T625" s="898"/>
      <c r="U625" s="898"/>
      <c r="V625" s="898"/>
      <c r="W625" s="899"/>
      <c r="X625" s="432">
        <v>1785</v>
      </c>
      <c r="Y625" s="909"/>
      <c r="Z625" s="910"/>
      <c r="AA625" s="910"/>
      <c r="AB625" s="910"/>
      <c r="AC625" s="911"/>
      <c r="AD625" s="432">
        <v>1801</v>
      </c>
      <c r="AE625" s="909"/>
      <c r="AF625" s="910"/>
      <c r="AG625" s="910"/>
      <c r="AH625" s="911"/>
      <c r="AI625" s="430"/>
    </row>
    <row r="626" spans="1:35">
      <c r="A626" s="897" t="s">
        <v>1155</v>
      </c>
      <c r="B626" s="898"/>
      <c r="C626" s="898"/>
      <c r="D626" s="898"/>
      <c r="E626" s="898"/>
      <c r="F626" s="898"/>
      <c r="G626" s="898"/>
      <c r="H626" s="898"/>
      <c r="I626" s="898"/>
      <c r="J626" s="898"/>
      <c r="K626" s="898"/>
      <c r="L626" s="898"/>
      <c r="M626" s="898"/>
      <c r="N626" s="898"/>
      <c r="O626" s="898"/>
      <c r="P626" s="898"/>
      <c r="Q626" s="898"/>
      <c r="R626" s="898"/>
      <c r="S626" s="898"/>
      <c r="T626" s="898"/>
      <c r="U626" s="898"/>
      <c r="V626" s="898"/>
      <c r="W626" s="899"/>
      <c r="X626" s="432">
        <v>1798</v>
      </c>
      <c r="Y626" s="900"/>
      <c r="Z626" s="901"/>
      <c r="AA626" s="901"/>
      <c r="AB626" s="901"/>
      <c r="AC626" s="902"/>
      <c r="AD626" s="432">
        <v>1799</v>
      </c>
      <c r="AE626" s="913"/>
      <c r="AF626" s="914"/>
      <c r="AG626" s="914"/>
      <c r="AH626" s="915"/>
      <c r="AI626" s="430" t="s">
        <v>505</v>
      </c>
    </row>
    <row r="627" spans="1:35">
      <c r="A627" s="897" t="s">
        <v>1156</v>
      </c>
      <c r="B627" s="898"/>
      <c r="C627" s="898"/>
      <c r="D627" s="898"/>
      <c r="E627" s="898"/>
      <c r="F627" s="898"/>
      <c r="G627" s="898"/>
      <c r="H627" s="898"/>
      <c r="I627" s="898"/>
      <c r="J627" s="898"/>
      <c r="K627" s="898"/>
      <c r="L627" s="898"/>
      <c r="M627" s="898"/>
      <c r="N627" s="898"/>
      <c r="O627" s="898"/>
      <c r="P627" s="898"/>
      <c r="Q627" s="898"/>
      <c r="R627" s="898"/>
      <c r="S627" s="898"/>
      <c r="T627" s="898"/>
      <c r="U627" s="898"/>
      <c r="V627" s="898"/>
      <c r="W627" s="899"/>
      <c r="X627" s="432">
        <v>1786</v>
      </c>
      <c r="Y627" s="900"/>
      <c r="Z627" s="901"/>
      <c r="AA627" s="901"/>
      <c r="AB627" s="901"/>
      <c r="AC627" s="902"/>
      <c r="AD627" s="432">
        <v>1802</v>
      </c>
      <c r="AE627" s="900"/>
      <c r="AF627" s="901"/>
      <c r="AG627" s="901"/>
      <c r="AH627" s="902"/>
      <c r="AI627" s="430" t="s">
        <v>505</v>
      </c>
    </row>
    <row r="628" spans="1:35">
      <c r="A628" s="894" t="s">
        <v>1157</v>
      </c>
      <c r="B628" s="895"/>
      <c r="C628" s="895"/>
      <c r="D628" s="895"/>
      <c r="E628" s="895"/>
      <c r="F628" s="895"/>
      <c r="G628" s="895"/>
      <c r="H628" s="895"/>
      <c r="I628" s="895"/>
      <c r="J628" s="895"/>
      <c r="K628" s="895"/>
      <c r="L628" s="895"/>
      <c r="M628" s="895"/>
      <c r="N628" s="895"/>
      <c r="O628" s="895"/>
      <c r="P628" s="895"/>
      <c r="Q628" s="895"/>
      <c r="R628" s="895"/>
      <c r="S628" s="895"/>
      <c r="T628" s="895"/>
      <c r="U628" s="895"/>
      <c r="V628" s="895"/>
      <c r="W628" s="895"/>
      <c r="X628" s="895"/>
      <c r="Y628" s="895"/>
      <c r="Z628" s="895"/>
      <c r="AA628" s="895"/>
      <c r="AB628" s="895"/>
      <c r="AC628" s="895"/>
      <c r="AD628" s="895"/>
      <c r="AE628" s="895"/>
      <c r="AF628" s="895"/>
      <c r="AG628" s="895"/>
      <c r="AH628" s="895"/>
      <c r="AI628" s="896"/>
    </row>
    <row r="629" spans="1:35">
      <c r="A629" s="897" t="s">
        <v>1158</v>
      </c>
      <c r="B629" s="898"/>
      <c r="C629" s="898"/>
      <c r="D629" s="898"/>
      <c r="E629" s="898"/>
      <c r="F629" s="898"/>
      <c r="G629" s="898"/>
      <c r="H629" s="898"/>
      <c r="I629" s="898"/>
      <c r="J629" s="898"/>
      <c r="K629" s="898"/>
      <c r="L629" s="898"/>
      <c r="M629" s="898"/>
      <c r="N629" s="898"/>
      <c r="O629" s="898"/>
      <c r="P629" s="898"/>
      <c r="Q629" s="898"/>
      <c r="R629" s="898"/>
      <c r="S629" s="898"/>
      <c r="T629" s="898"/>
      <c r="U629" s="898"/>
      <c r="V629" s="898"/>
      <c r="W629" s="898"/>
      <c r="X629" s="898"/>
      <c r="Y629" s="898"/>
      <c r="Z629" s="898"/>
      <c r="AA629" s="898"/>
      <c r="AB629" s="898"/>
      <c r="AC629" s="899"/>
      <c r="AD629" s="432">
        <v>1787</v>
      </c>
      <c r="AE629" s="900"/>
      <c r="AF629" s="901"/>
      <c r="AG629" s="901"/>
      <c r="AH629" s="902"/>
      <c r="AI629" s="430" t="s">
        <v>524</v>
      </c>
    </row>
    <row r="630" spans="1:35">
      <c r="A630" s="897" t="s">
        <v>1159</v>
      </c>
      <c r="B630" s="898"/>
      <c r="C630" s="898"/>
      <c r="D630" s="898"/>
      <c r="E630" s="898"/>
      <c r="F630" s="898"/>
      <c r="G630" s="898"/>
      <c r="H630" s="898"/>
      <c r="I630" s="898"/>
      <c r="J630" s="898"/>
      <c r="K630" s="898"/>
      <c r="L630" s="898"/>
      <c r="M630" s="898"/>
      <c r="N630" s="898"/>
      <c r="O630" s="898"/>
      <c r="P630" s="898"/>
      <c r="Q630" s="898"/>
      <c r="R630" s="898"/>
      <c r="S630" s="898"/>
      <c r="T630" s="898"/>
      <c r="U630" s="898"/>
      <c r="V630" s="898"/>
      <c r="W630" s="898"/>
      <c r="X630" s="898"/>
      <c r="Y630" s="898"/>
      <c r="Z630" s="898"/>
      <c r="AA630" s="898"/>
      <c r="AB630" s="898"/>
      <c r="AC630" s="899"/>
      <c r="AD630" s="432">
        <v>1788</v>
      </c>
      <c r="AE630" s="900"/>
      <c r="AF630" s="901"/>
      <c r="AG630" s="901"/>
      <c r="AH630" s="902"/>
      <c r="AI630" s="430" t="s">
        <v>528</v>
      </c>
    </row>
    <row r="631" spans="1:35">
      <c r="A631" s="894" t="s">
        <v>1160</v>
      </c>
      <c r="B631" s="895"/>
      <c r="C631" s="895"/>
      <c r="D631" s="895"/>
      <c r="E631" s="895"/>
      <c r="F631" s="895"/>
      <c r="G631" s="895"/>
      <c r="H631" s="895"/>
      <c r="I631" s="895"/>
      <c r="J631" s="895"/>
      <c r="K631" s="895"/>
      <c r="L631" s="895"/>
      <c r="M631" s="895"/>
      <c r="N631" s="895"/>
      <c r="O631" s="895"/>
      <c r="P631" s="895"/>
      <c r="Q631" s="895"/>
      <c r="R631" s="895"/>
      <c r="S631" s="895"/>
      <c r="T631" s="895"/>
      <c r="U631" s="895"/>
      <c r="V631" s="895"/>
      <c r="W631" s="895"/>
      <c r="X631" s="895"/>
      <c r="Y631" s="895"/>
      <c r="Z631" s="895"/>
      <c r="AA631" s="895"/>
      <c r="AB631" s="895"/>
      <c r="AC631" s="895"/>
      <c r="AD631" s="895"/>
      <c r="AE631" s="895"/>
      <c r="AF631" s="895"/>
      <c r="AG631" s="895"/>
      <c r="AH631" s="895"/>
      <c r="AI631" s="896"/>
    </row>
    <row r="632" spans="1:35" s="472" customFormat="1" ht="23.1" customHeight="1">
      <c r="A632" s="912" t="s">
        <v>1161</v>
      </c>
      <c r="B632" s="907"/>
      <c r="C632" s="907"/>
      <c r="D632" s="907"/>
      <c r="E632" s="907"/>
      <c r="F632" s="907"/>
      <c r="G632" s="907"/>
      <c r="H632" s="907"/>
      <c r="I632" s="907"/>
      <c r="J632" s="907"/>
      <c r="K632" s="907"/>
      <c r="L632" s="907"/>
      <c r="M632" s="907"/>
      <c r="N632" s="907"/>
      <c r="O632" s="907"/>
      <c r="P632" s="907"/>
      <c r="Q632" s="907"/>
      <c r="R632" s="907"/>
      <c r="S632" s="907"/>
      <c r="T632" s="907"/>
      <c r="U632" s="907"/>
      <c r="V632" s="907"/>
      <c r="W632" s="907"/>
      <c r="X632" s="907"/>
      <c r="Y632" s="907"/>
      <c r="Z632" s="907"/>
      <c r="AA632" s="907"/>
      <c r="AB632" s="907"/>
      <c r="AC632" s="908"/>
      <c r="AD632" s="470">
        <v>1789</v>
      </c>
      <c r="AE632" s="909"/>
      <c r="AF632" s="910"/>
      <c r="AG632" s="910"/>
      <c r="AH632" s="911"/>
      <c r="AI632" s="430" t="s">
        <v>524</v>
      </c>
    </row>
    <row r="633" spans="1:35" s="472" customFormat="1" ht="23.1" customHeight="1">
      <c r="A633" s="906" t="s">
        <v>1162</v>
      </c>
      <c r="B633" s="907"/>
      <c r="C633" s="907"/>
      <c r="D633" s="907"/>
      <c r="E633" s="907"/>
      <c r="F633" s="907"/>
      <c r="G633" s="907"/>
      <c r="H633" s="907"/>
      <c r="I633" s="907"/>
      <c r="J633" s="907"/>
      <c r="K633" s="907"/>
      <c r="L633" s="907"/>
      <c r="M633" s="907"/>
      <c r="N633" s="907"/>
      <c r="O633" s="907"/>
      <c r="P633" s="907"/>
      <c r="Q633" s="907"/>
      <c r="R633" s="907"/>
      <c r="S633" s="907"/>
      <c r="T633" s="907"/>
      <c r="U633" s="907"/>
      <c r="V633" s="907"/>
      <c r="W633" s="907"/>
      <c r="X633" s="907"/>
      <c r="Y633" s="907"/>
      <c r="Z633" s="907"/>
      <c r="AA633" s="907"/>
      <c r="AB633" s="907"/>
      <c r="AC633" s="908"/>
      <c r="AD633" s="470">
        <v>1790</v>
      </c>
      <c r="AE633" s="909"/>
      <c r="AF633" s="910"/>
      <c r="AG633" s="910"/>
      <c r="AH633" s="911"/>
      <c r="AI633" s="430" t="s">
        <v>524</v>
      </c>
    </row>
    <row r="634" spans="1:35" s="472" customFormat="1" ht="23.1" customHeight="1">
      <c r="A634" s="906" t="s">
        <v>1163</v>
      </c>
      <c r="B634" s="907"/>
      <c r="C634" s="907"/>
      <c r="D634" s="907"/>
      <c r="E634" s="907"/>
      <c r="F634" s="907"/>
      <c r="G634" s="907"/>
      <c r="H634" s="907"/>
      <c r="I634" s="907"/>
      <c r="J634" s="907"/>
      <c r="K634" s="907"/>
      <c r="L634" s="907"/>
      <c r="M634" s="907"/>
      <c r="N634" s="907"/>
      <c r="O634" s="907"/>
      <c r="P634" s="907"/>
      <c r="Q634" s="907"/>
      <c r="R634" s="907"/>
      <c r="S634" s="907"/>
      <c r="T634" s="907"/>
      <c r="U634" s="907"/>
      <c r="V634" s="907"/>
      <c r="W634" s="907"/>
      <c r="X634" s="907"/>
      <c r="Y634" s="907"/>
      <c r="Z634" s="907"/>
      <c r="AA634" s="907"/>
      <c r="AB634" s="907"/>
      <c r="AC634" s="908"/>
      <c r="AD634" s="470">
        <v>1791</v>
      </c>
      <c r="AE634" s="909"/>
      <c r="AF634" s="910"/>
      <c r="AG634" s="910"/>
      <c r="AH634" s="911"/>
      <c r="AI634" s="430" t="s">
        <v>524</v>
      </c>
    </row>
    <row r="635" spans="1:35" s="472" customFormat="1" ht="23.1" customHeight="1">
      <c r="A635" s="897" t="s">
        <v>1164</v>
      </c>
      <c r="B635" s="898"/>
      <c r="C635" s="898"/>
      <c r="D635" s="898"/>
      <c r="E635" s="898"/>
      <c r="F635" s="898"/>
      <c r="G635" s="898"/>
      <c r="H635" s="898"/>
      <c r="I635" s="898"/>
      <c r="J635" s="898"/>
      <c r="K635" s="898"/>
      <c r="L635" s="898"/>
      <c r="M635" s="898"/>
      <c r="N635" s="898"/>
      <c r="O635" s="898"/>
      <c r="P635" s="898"/>
      <c r="Q635" s="898"/>
      <c r="R635" s="898"/>
      <c r="S635" s="898"/>
      <c r="T635" s="898"/>
      <c r="U635" s="898"/>
      <c r="V635" s="898"/>
      <c r="W635" s="898"/>
      <c r="X635" s="898"/>
      <c r="Y635" s="898"/>
      <c r="Z635" s="898"/>
      <c r="AA635" s="898"/>
      <c r="AB635" s="898"/>
      <c r="AC635" s="899"/>
      <c r="AD635" s="501">
        <v>1792</v>
      </c>
      <c r="AE635" s="909"/>
      <c r="AF635" s="910"/>
      <c r="AG635" s="910"/>
      <c r="AH635" s="911"/>
      <c r="AI635" s="440" t="s">
        <v>524</v>
      </c>
    </row>
    <row r="636" spans="1:35" s="472" customFormat="1" ht="23.1" customHeight="1">
      <c r="A636" s="897" t="s">
        <v>1165</v>
      </c>
      <c r="B636" s="898"/>
      <c r="C636" s="898"/>
      <c r="D636" s="898"/>
      <c r="E636" s="898"/>
      <c r="F636" s="898"/>
      <c r="G636" s="898"/>
      <c r="H636" s="898"/>
      <c r="I636" s="898"/>
      <c r="J636" s="898"/>
      <c r="K636" s="898"/>
      <c r="L636" s="898"/>
      <c r="M636" s="898"/>
      <c r="N636" s="898"/>
      <c r="O636" s="898"/>
      <c r="P636" s="898"/>
      <c r="Q636" s="898"/>
      <c r="R636" s="898"/>
      <c r="S636" s="898"/>
      <c r="T636" s="898"/>
      <c r="U636" s="898"/>
      <c r="V636" s="898"/>
      <c r="W636" s="898"/>
      <c r="X636" s="898"/>
      <c r="Y636" s="898"/>
      <c r="Z636" s="898"/>
      <c r="AA636" s="898"/>
      <c r="AB636" s="898"/>
      <c r="AC636" s="899"/>
      <c r="AD636" s="470">
        <v>1793</v>
      </c>
      <c r="AE636" s="900"/>
      <c r="AF636" s="901"/>
      <c r="AG636" s="901"/>
      <c r="AH636" s="902"/>
      <c r="AI636" s="430" t="s">
        <v>528</v>
      </c>
    </row>
    <row r="637" spans="1:35">
      <c r="A637" s="894" t="s">
        <v>1166</v>
      </c>
      <c r="B637" s="895"/>
      <c r="C637" s="895"/>
      <c r="D637" s="895"/>
      <c r="E637" s="895"/>
      <c r="F637" s="895"/>
      <c r="G637" s="895"/>
      <c r="H637" s="895"/>
      <c r="I637" s="895"/>
      <c r="J637" s="895"/>
      <c r="K637" s="895"/>
      <c r="L637" s="895"/>
      <c r="M637" s="895"/>
      <c r="N637" s="895"/>
      <c r="O637" s="895"/>
      <c r="P637" s="895"/>
      <c r="Q637" s="895"/>
      <c r="R637" s="895"/>
      <c r="S637" s="895"/>
      <c r="T637" s="895"/>
      <c r="U637" s="895"/>
      <c r="V637" s="895"/>
      <c r="W637" s="895"/>
      <c r="X637" s="895"/>
      <c r="Y637" s="895"/>
      <c r="Z637" s="895"/>
      <c r="AA637" s="895"/>
      <c r="AB637" s="895"/>
      <c r="AC637" s="895"/>
      <c r="AD637" s="895"/>
      <c r="AE637" s="895"/>
      <c r="AF637" s="895"/>
      <c r="AG637" s="895"/>
      <c r="AH637" s="895"/>
      <c r="AI637" s="896"/>
    </row>
    <row r="638" spans="1:35">
      <c r="A638" s="897" t="s">
        <v>1167</v>
      </c>
      <c r="B638" s="898"/>
      <c r="C638" s="898"/>
      <c r="D638" s="898"/>
      <c r="E638" s="898"/>
      <c r="F638" s="898"/>
      <c r="G638" s="898"/>
      <c r="H638" s="898"/>
      <c r="I638" s="898"/>
      <c r="J638" s="898"/>
      <c r="K638" s="898"/>
      <c r="L638" s="898"/>
      <c r="M638" s="898"/>
      <c r="N638" s="898"/>
      <c r="O638" s="898"/>
      <c r="P638" s="898"/>
      <c r="Q638" s="898"/>
      <c r="R638" s="898"/>
      <c r="S638" s="898"/>
      <c r="T638" s="898"/>
      <c r="U638" s="898"/>
      <c r="V638" s="898"/>
      <c r="W638" s="898"/>
      <c r="X638" s="898"/>
      <c r="Y638" s="898"/>
      <c r="Z638" s="898"/>
      <c r="AA638" s="898"/>
      <c r="AB638" s="898"/>
      <c r="AC638" s="899"/>
      <c r="AD638" s="432">
        <v>1794</v>
      </c>
      <c r="AE638" s="900"/>
      <c r="AF638" s="901"/>
      <c r="AG638" s="901"/>
      <c r="AH638" s="902"/>
      <c r="AI638" s="430" t="s">
        <v>528</v>
      </c>
    </row>
    <row r="639" spans="1:35">
      <c r="A639" s="897" t="s">
        <v>1168</v>
      </c>
      <c r="B639" s="898"/>
      <c r="C639" s="898"/>
      <c r="D639" s="898"/>
      <c r="E639" s="898"/>
      <c r="F639" s="898"/>
      <c r="G639" s="898"/>
      <c r="H639" s="898"/>
      <c r="I639" s="898"/>
      <c r="J639" s="898"/>
      <c r="K639" s="898"/>
      <c r="L639" s="898"/>
      <c r="M639" s="898"/>
      <c r="N639" s="898"/>
      <c r="O639" s="898"/>
      <c r="P639" s="898"/>
      <c r="Q639" s="898"/>
      <c r="R639" s="898"/>
      <c r="S639" s="898"/>
      <c r="T639" s="898"/>
      <c r="U639" s="898"/>
      <c r="V639" s="898"/>
      <c r="W639" s="898"/>
      <c r="X639" s="898"/>
      <c r="Y639" s="898"/>
      <c r="Z639" s="898"/>
      <c r="AA639" s="898"/>
      <c r="AB639" s="898"/>
      <c r="AC639" s="899"/>
      <c r="AD639" s="432">
        <v>1795</v>
      </c>
      <c r="AE639" s="900"/>
      <c r="AF639" s="901"/>
      <c r="AG639" s="901"/>
      <c r="AH639" s="902"/>
      <c r="AI639" s="467"/>
    </row>
    <row r="640" spans="1:35">
      <c r="A640" s="903"/>
      <c r="B640" s="904"/>
      <c r="C640" s="904"/>
      <c r="D640" s="904"/>
      <c r="E640" s="904"/>
      <c r="F640" s="904"/>
      <c r="G640" s="904"/>
      <c r="H640" s="904"/>
      <c r="I640" s="904"/>
      <c r="J640" s="904"/>
      <c r="K640" s="904"/>
      <c r="L640" s="904"/>
      <c r="M640" s="904"/>
      <c r="N640" s="904"/>
      <c r="O640" s="904"/>
      <c r="P640" s="904"/>
      <c r="Q640" s="904"/>
      <c r="R640" s="904"/>
      <c r="S640" s="904"/>
      <c r="T640" s="904"/>
      <c r="U640" s="904"/>
      <c r="V640" s="904"/>
      <c r="W640" s="904"/>
      <c r="X640" s="904"/>
      <c r="Y640" s="904"/>
      <c r="Z640" s="904"/>
      <c r="AA640" s="904"/>
      <c r="AB640" s="904"/>
      <c r="AC640" s="904"/>
      <c r="AD640" s="904"/>
      <c r="AE640" s="904"/>
      <c r="AF640" s="904"/>
      <c r="AG640" s="904"/>
      <c r="AH640" s="904"/>
      <c r="AI640" s="905"/>
    </row>
    <row r="641" spans="1:35">
      <c r="A641" s="876" t="s">
        <v>1169</v>
      </c>
      <c r="B641" s="877"/>
      <c r="C641" s="877"/>
      <c r="D641" s="877"/>
      <c r="E641" s="877"/>
      <c r="F641" s="877"/>
      <c r="G641" s="877"/>
      <c r="H641" s="877"/>
      <c r="I641" s="877"/>
      <c r="J641" s="877"/>
      <c r="K641" s="877"/>
      <c r="L641" s="877"/>
      <c r="M641" s="877"/>
      <c r="N641" s="877"/>
      <c r="O641" s="877"/>
      <c r="P641" s="877"/>
      <c r="Q641" s="877"/>
      <c r="R641" s="877"/>
      <c r="S641" s="877"/>
      <c r="T641" s="877"/>
      <c r="U641" s="877"/>
      <c r="V641" s="877"/>
      <c r="W641" s="878"/>
      <c r="X641" s="502">
        <v>1797</v>
      </c>
      <c r="Y641" s="879"/>
      <c r="Z641" s="880"/>
      <c r="AA641" s="880"/>
      <c r="AB641" s="880"/>
      <c r="AC641" s="881"/>
      <c r="AD641" s="503">
        <v>1842</v>
      </c>
      <c r="AE641" s="879"/>
      <c r="AF641" s="880"/>
      <c r="AG641" s="880"/>
      <c r="AH641" s="881"/>
      <c r="AI641" s="468"/>
    </row>
    <row r="642" spans="1:35">
      <c r="A642" s="795" t="s">
        <v>1170</v>
      </c>
      <c r="B642" s="796"/>
      <c r="C642" s="796"/>
      <c r="D642" s="796"/>
      <c r="E642" s="796"/>
      <c r="F642" s="796"/>
      <c r="G642" s="796"/>
      <c r="H642" s="796"/>
      <c r="I642" s="796"/>
      <c r="J642" s="796"/>
      <c r="K642" s="796"/>
      <c r="L642" s="796"/>
      <c r="M642" s="796"/>
      <c r="N642" s="796"/>
      <c r="O642" s="796"/>
      <c r="P642" s="796"/>
      <c r="Q642" s="796"/>
      <c r="R642" s="796"/>
      <c r="S642" s="796"/>
      <c r="T642" s="796"/>
      <c r="U642" s="796"/>
      <c r="V642" s="796"/>
      <c r="W642" s="796"/>
      <c r="X642" s="796"/>
      <c r="Y642" s="796"/>
      <c r="Z642" s="796"/>
      <c r="AA642" s="796"/>
      <c r="AB642" s="796"/>
      <c r="AC642" s="796"/>
      <c r="AD642" s="796"/>
      <c r="AE642" s="796"/>
      <c r="AF642" s="796"/>
      <c r="AG642" s="796"/>
      <c r="AH642" s="796"/>
      <c r="AI642" s="797"/>
    </row>
    <row r="643" spans="1:35">
      <c r="A643" s="882" t="s">
        <v>1171</v>
      </c>
      <c r="B643" s="883"/>
      <c r="C643" s="883"/>
      <c r="D643" s="883"/>
      <c r="E643" s="883"/>
      <c r="F643" s="883"/>
      <c r="G643" s="883"/>
      <c r="H643" s="883"/>
      <c r="I643" s="883"/>
      <c r="J643" s="883"/>
      <c r="K643" s="883"/>
      <c r="L643" s="883"/>
      <c r="M643" s="883"/>
      <c r="N643" s="883"/>
      <c r="O643" s="883"/>
      <c r="P643" s="883"/>
      <c r="Q643" s="883"/>
      <c r="R643" s="883"/>
      <c r="S643" s="883"/>
      <c r="T643" s="883"/>
      <c r="U643" s="883"/>
      <c r="V643" s="883"/>
      <c r="W643" s="883"/>
      <c r="X643" s="883"/>
      <c r="Y643" s="883"/>
      <c r="Z643" s="883"/>
      <c r="AA643" s="883"/>
      <c r="AB643" s="883"/>
      <c r="AC643" s="883"/>
      <c r="AD643" s="883"/>
      <c r="AE643" s="883"/>
      <c r="AF643" s="883"/>
      <c r="AG643" s="883"/>
      <c r="AH643" s="883"/>
      <c r="AI643" s="884"/>
    </row>
    <row r="644" spans="1:35" ht="20.45" customHeight="1">
      <c r="A644" s="885" t="s">
        <v>90</v>
      </c>
      <c r="B644" s="886"/>
      <c r="C644" s="886"/>
      <c r="D644" s="886"/>
      <c r="E644" s="886"/>
      <c r="F644" s="886"/>
      <c r="G644" s="886"/>
      <c r="H644" s="886"/>
      <c r="I644" s="886"/>
      <c r="J644" s="886"/>
      <c r="K644" s="886"/>
      <c r="L644" s="887"/>
      <c r="M644" s="504"/>
      <c r="N644" s="888"/>
      <c r="O644" s="889"/>
      <c r="P644" s="889"/>
      <c r="Q644" s="889"/>
      <c r="R644" s="889"/>
      <c r="S644" s="889"/>
      <c r="T644" s="890"/>
      <c r="U644" s="891" t="s">
        <v>91</v>
      </c>
      <c r="V644" s="892"/>
      <c r="W644" s="893"/>
      <c r="X644" s="888"/>
      <c r="Y644" s="889"/>
      <c r="Z644" s="889"/>
      <c r="AA644" s="889"/>
      <c r="AB644" s="889"/>
      <c r="AC644" s="889"/>
      <c r="AD644" s="889"/>
      <c r="AE644" s="889"/>
      <c r="AF644" s="890"/>
      <c r="AG644" s="505" t="s">
        <v>92</v>
      </c>
      <c r="AH644" s="888"/>
      <c r="AI644" s="890"/>
    </row>
    <row r="645" spans="1:35">
      <c r="A645" s="506">
        <v>6</v>
      </c>
      <c r="B645" s="867" t="s">
        <v>93</v>
      </c>
      <c r="C645" s="872"/>
      <c r="D645" s="872"/>
      <c r="E645" s="872"/>
      <c r="F645" s="872"/>
      <c r="G645" s="872"/>
      <c r="H645" s="872"/>
      <c r="I645" s="872"/>
      <c r="J645" s="872"/>
      <c r="K645" s="872"/>
      <c r="L645" s="872"/>
      <c r="M645" s="872"/>
      <c r="N645" s="872"/>
      <c r="O645" s="872"/>
      <c r="P645" s="872"/>
      <c r="Q645" s="868"/>
      <c r="R645" s="867" t="s">
        <v>94</v>
      </c>
      <c r="S645" s="872"/>
      <c r="T645" s="872"/>
      <c r="U645" s="872"/>
      <c r="V645" s="868"/>
      <c r="W645" s="867" t="s">
        <v>95</v>
      </c>
      <c r="X645" s="872"/>
      <c r="Y645" s="872"/>
      <c r="Z645" s="872"/>
      <c r="AA645" s="872"/>
      <c r="AB645" s="868"/>
      <c r="AC645" s="867" t="s">
        <v>96</v>
      </c>
      <c r="AD645" s="872"/>
      <c r="AE645" s="872"/>
      <c r="AF645" s="872"/>
      <c r="AG645" s="872"/>
      <c r="AH645" s="872"/>
      <c r="AI645" s="868"/>
    </row>
    <row r="646" spans="1:35">
      <c r="A646" s="845"/>
      <c r="B646" s="846"/>
      <c r="C646" s="846"/>
      <c r="D646" s="846"/>
      <c r="E646" s="846"/>
      <c r="F646" s="846"/>
      <c r="G646" s="846"/>
      <c r="H646" s="846"/>
      <c r="I646" s="846"/>
      <c r="J646" s="846"/>
      <c r="K646" s="846"/>
      <c r="L646" s="846"/>
      <c r="M646" s="846"/>
      <c r="N646" s="846"/>
      <c r="O646" s="846"/>
      <c r="P646" s="846"/>
      <c r="Q646" s="847"/>
      <c r="R646" s="845"/>
      <c r="S646" s="846"/>
      <c r="T646" s="846"/>
      <c r="U646" s="846"/>
      <c r="V646" s="847"/>
      <c r="W646" s="845"/>
      <c r="X646" s="846"/>
      <c r="Y646" s="846"/>
      <c r="Z646" s="846"/>
      <c r="AA646" s="846"/>
      <c r="AB646" s="847"/>
      <c r="AC646" s="845"/>
      <c r="AD646" s="846"/>
      <c r="AE646" s="846"/>
      <c r="AF646" s="846"/>
      <c r="AG646" s="846"/>
      <c r="AH646" s="846"/>
      <c r="AI646" s="847"/>
    </row>
    <row r="647" spans="1:35">
      <c r="A647" s="506">
        <v>8</v>
      </c>
      <c r="B647" s="867" t="s">
        <v>97</v>
      </c>
      <c r="C647" s="872"/>
      <c r="D647" s="872"/>
      <c r="E647" s="872"/>
      <c r="F647" s="872"/>
      <c r="G647" s="872"/>
      <c r="H647" s="872"/>
      <c r="I647" s="872"/>
      <c r="J647" s="868"/>
      <c r="K647" s="791">
        <v>53</v>
      </c>
      <c r="L647" s="792"/>
      <c r="M647" s="507"/>
      <c r="N647" s="869" t="s">
        <v>98</v>
      </c>
      <c r="O647" s="871"/>
      <c r="P647" s="791">
        <v>13</v>
      </c>
      <c r="Q647" s="792"/>
      <c r="R647" s="873" t="s">
        <v>99</v>
      </c>
      <c r="S647" s="874"/>
      <c r="T647" s="874"/>
      <c r="U647" s="874"/>
      <c r="V647" s="874"/>
      <c r="W647" s="874"/>
      <c r="X647" s="874"/>
      <c r="Y647" s="874"/>
      <c r="Z647" s="874"/>
      <c r="AA647" s="875"/>
      <c r="AB647" s="791">
        <v>14</v>
      </c>
      <c r="AC647" s="792"/>
      <c r="AD647" s="864" t="s">
        <v>100</v>
      </c>
      <c r="AE647" s="865"/>
      <c r="AF647" s="865"/>
      <c r="AG647" s="865"/>
      <c r="AH647" s="865"/>
      <c r="AI647" s="866"/>
    </row>
    <row r="648" spans="1:35">
      <c r="A648" s="845"/>
      <c r="B648" s="846"/>
      <c r="C648" s="846"/>
      <c r="D648" s="846"/>
      <c r="E648" s="846"/>
      <c r="F648" s="846"/>
      <c r="G648" s="846"/>
      <c r="H648" s="846"/>
      <c r="I648" s="846"/>
      <c r="J648" s="847"/>
      <c r="K648" s="845"/>
      <c r="L648" s="846"/>
      <c r="M648" s="846"/>
      <c r="N648" s="846"/>
      <c r="O648" s="847"/>
      <c r="P648" s="845"/>
      <c r="Q648" s="846"/>
      <c r="R648" s="846"/>
      <c r="S648" s="846"/>
      <c r="T648" s="846"/>
      <c r="U648" s="846"/>
      <c r="V648" s="846"/>
      <c r="W648" s="846"/>
      <c r="X648" s="846"/>
      <c r="Y648" s="846"/>
      <c r="Z648" s="846"/>
      <c r="AA648" s="847"/>
      <c r="AB648" s="845"/>
      <c r="AC648" s="846"/>
      <c r="AD648" s="846"/>
      <c r="AE648" s="846"/>
      <c r="AF648" s="846"/>
      <c r="AG648" s="846"/>
      <c r="AH648" s="846"/>
      <c r="AI648" s="847"/>
    </row>
    <row r="649" spans="1:35">
      <c r="A649" s="785" t="s">
        <v>101</v>
      </c>
      <c r="B649" s="786"/>
      <c r="C649" s="787"/>
      <c r="D649" s="506">
        <v>9</v>
      </c>
      <c r="E649" s="845"/>
      <c r="F649" s="846"/>
      <c r="G649" s="846"/>
      <c r="H649" s="847"/>
      <c r="I649" s="867" t="s">
        <v>102</v>
      </c>
      <c r="J649" s="868"/>
      <c r="K649" s="508">
        <v>48</v>
      </c>
      <c r="L649" s="845"/>
      <c r="M649" s="846"/>
      <c r="N649" s="846"/>
      <c r="O649" s="847"/>
      <c r="P649" s="869" t="s">
        <v>103</v>
      </c>
      <c r="Q649" s="870"/>
      <c r="R649" s="870"/>
      <c r="S649" s="871"/>
      <c r="T649" s="791">
        <v>55</v>
      </c>
      <c r="U649" s="844"/>
      <c r="V649" s="844"/>
      <c r="W649" s="844"/>
      <c r="X649" s="792"/>
      <c r="Y649" s="845"/>
      <c r="Z649" s="846"/>
      <c r="AA649" s="846"/>
      <c r="AB649" s="846"/>
      <c r="AC649" s="846"/>
      <c r="AD649" s="846"/>
      <c r="AE649" s="846"/>
      <c r="AF649" s="846"/>
      <c r="AG649" s="846"/>
      <c r="AH649" s="846"/>
      <c r="AI649" s="847"/>
    </row>
    <row r="650" spans="1:35">
      <c r="A650" s="848" t="s">
        <v>1172</v>
      </c>
      <c r="B650" s="851" t="s">
        <v>104</v>
      </c>
      <c r="C650" s="854" t="s">
        <v>1173</v>
      </c>
      <c r="D650" s="855"/>
      <c r="E650" s="855"/>
      <c r="F650" s="856"/>
      <c r="G650" s="827">
        <v>95</v>
      </c>
      <c r="H650" s="829"/>
      <c r="I650" s="845"/>
      <c r="J650" s="846"/>
      <c r="K650" s="846"/>
      <c r="L650" s="846"/>
      <c r="M650" s="847"/>
      <c r="N650" s="860" t="s">
        <v>1174</v>
      </c>
      <c r="O650" s="861"/>
      <c r="P650" s="827">
        <v>73</v>
      </c>
      <c r="Q650" s="829"/>
      <c r="R650" s="831" t="s">
        <v>1175</v>
      </c>
      <c r="S650" s="832"/>
      <c r="T650" s="807">
        <v>72</v>
      </c>
      <c r="U650" s="808"/>
      <c r="V650" s="829"/>
      <c r="W650" s="835" t="s">
        <v>1176</v>
      </c>
      <c r="X650" s="836"/>
      <c r="Y650" s="841" t="s">
        <v>1177</v>
      </c>
      <c r="Z650" s="798" t="s">
        <v>105</v>
      </c>
      <c r="AA650" s="799"/>
      <c r="AB650" s="799"/>
      <c r="AC650" s="799"/>
      <c r="AD650" s="799"/>
      <c r="AE650" s="800"/>
      <c r="AF650" s="807">
        <v>805</v>
      </c>
      <c r="AG650" s="808"/>
      <c r="AH650" s="813"/>
      <c r="AI650" s="814"/>
    </row>
    <row r="651" spans="1:35">
      <c r="A651" s="849"/>
      <c r="B651" s="852"/>
      <c r="C651" s="857"/>
      <c r="D651" s="858"/>
      <c r="E651" s="858"/>
      <c r="F651" s="859"/>
      <c r="G651" s="828"/>
      <c r="H651" s="830"/>
      <c r="I651" s="813"/>
      <c r="J651" s="819"/>
      <c r="K651" s="819"/>
      <c r="L651" s="819"/>
      <c r="M651" s="814"/>
      <c r="N651" s="862"/>
      <c r="O651" s="863"/>
      <c r="P651" s="828"/>
      <c r="Q651" s="830"/>
      <c r="R651" s="833"/>
      <c r="S651" s="834"/>
      <c r="T651" s="811"/>
      <c r="U651" s="812"/>
      <c r="V651" s="830"/>
      <c r="W651" s="837"/>
      <c r="X651" s="838"/>
      <c r="Y651" s="842"/>
      <c r="Z651" s="801"/>
      <c r="AA651" s="802"/>
      <c r="AB651" s="802"/>
      <c r="AC651" s="802"/>
      <c r="AD651" s="802"/>
      <c r="AE651" s="803"/>
      <c r="AF651" s="809"/>
      <c r="AG651" s="810"/>
      <c r="AH651" s="815"/>
      <c r="AI651" s="816"/>
    </row>
    <row r="652" spans="1:35">
      <c r="A652" s="849"/>
      <c r="B652" s="852"/>
      <c r="C652" s="821" t="s">
        <v>106</v>
      </c>
      <c r="D652" s="822"/>
      <c r="E652" s="822"/>
      <c r="F652" s="823"/>
      <c r="G652" s="827">
        <v>786</v>
      </c>
      <c r="H652" s="829"/>
      <c r="I652" s="817"/>
      <c r="J652" s="820"/>
      <c r="K652" s="820"/>
      <c r="L652" s="820"/>
      <c r="M652" s="818"/>
      <c r="N652" s="831" t="s">
        <v>1178</v>
      </c>
      <c r="O652" s="832"/>
      <c r="P652" s="827">
        <v>69</v>
      </c>
      <c r="Q652" s="829"/>
      <c r="R652" s="831" t="s">
        <v>150</v>
      </c>
      <c r="S652" s="832"/>
      <c r="T652" s="807">
        <v>68</v>
      </c>
      <c r="U652" s="808"/>
      <c r="V652" s="829"/>
      <c r="W652" s="837"/>
      <c r="X652" s="838"/>
      <c r="Y652" s="842"/>
      <c r="Z652" s="804"/>
      <c r="AA652" s="805"/>
      <c r="AB652" s="805"/>
      <c r="AC652" s="805"/>
      <c r="AD652" s="805"/>
      <c r="AE652" s="806"/>
      <c r="AF652" s="811"/>
      <c r="AG652" s="812"/>
      <c r="AH652" s="817"/>
      <c r="AI652" s="818"/>
    </row>
    <row r="653" spans="1:35">
      <c r="A653" s="850"/>
      <c r="B653" s="853"/>
      <c r="C653" s="824"/>
      <c r="D653" s="825"/>
      <c r="E653" s="825"/>
      <c r="F653" s="826"/>
      <c r="G653" s="828"/>
      <c r="H653" s="830"/>
      <c r="I653" s="785" t="s">
        <v>1179</v>
      </c>
      <c r="J653" s="786"/>
      <c r="K653" s="787"/>
      <c r="L653" s="508">
        <v>616</v>
      </c>
      <c r="M653" s="509"/>
      <c r="N653" s="833"/>
      <c r="O653" s="834"/>
      <c r="P653" s="828"/>
      <c r="Q653" s="830"/>
      <c r="R653" s="833"/>
      <c r="S653" s="834"/>
      <c r="T653" s="811"/>
      <c r="U653" s="812"/>
      <c r="V653" s="830"/>
      <c r="W653" s="839"/>
      <c r="X653" s="840"/>
      <c r="Y653" s="843"/>
      <c r="Z653" s="788" t="s">
        <v>107</v>
      </c>
      <c r="AA653" s="789"/>
      <c r="AB653" s="789"/>
      <c r="AC653" s="789"/>
      <c r="AD653" s="789"/>
      <c r="AE653" s="790"/>
      <c r="AF653" s="791">
        <v>813</v>
      </c>
      <c r="AG653" s="792"/>
      <c r="AH653" s="793"/>
      <c r="AI653" s="794"/>
    </row>
    <row r="654" spans="1:35">
      <c r="A654" s="795" t="s">
        <v>1180</v>
      </c>
      <c r="B654" s="796"/>
      <c r="C654" s="796"/>
      <c r="D654" s="796"/>
      <c r="E654" s="796"/>
      <c r="F654" s="796"/>
      <c r="G654" s="796"/>
      <c r="H654" s="796"/>
      <c r="I654" s="796"/>
      <c r="J654" s="796"/>
      <c r="K654" s="796"/>
      <c r="L654" s="796"/>
      <c r="M654" s="796"/>
      <c r="N654" s="796"/>
      <c r="O654" s="796"/>
      <c r="P654" s="796"/>
      <c r="Q654" s="796"/>
      <c r="R654" s="796"/>
      <c r="S654" s="796"/>
      <c r="T654" s="796"/>
      <c r="U654" s="796"/>
      <c r="V654" s="796"/>
      <c r="W654" s="796"/>
      <c r="X654" s="796"/>
      <c r="Y654" s="796"/>
      <c r="Z654" s="796"/>
      <c r="AA654" s="796"/>
      <c r="AB654" s="796"/>
      <c r="AC654" s="796"/>
      <c r="AD654" s="796"/>
      <c r="AE654" s="796"/>
      <c r="AF654" s="796"/>
      <c r="AG654" s="796"/>
      <c r="AH654" s="796"/>
      <c r="AI654" s="797"/>
    </row>
    <row r="655" spans="1:35">
      <c r="A655" s="784"/>
      <c r="B655" s="784"/>
      <c r="C655" s="784"/>
      <c r="D655" s="784"/>
      <c r="E655" s="784"/>
      <c r="F655" s="784"/>
      <c r="G655" s="784"/>
      <c r="H655" s="784"/>
      <c r="I655" s="784"/>
      <c r="J655" s="784"/>
      <c r="K655" s="784"/>
      <c r="L655" s="784"/>
      <c r="M655" s="784"/>
      <c r="N655" s="784"/>
      <c r="O655" s="784"/>
      <c r="P655" s="784"/>
      <c r="Q655" s="784"/>
      <c r="R655" s="784"/>
      <c r="S655" s="784"/>
      <c r="T655" s="784"/>
      <c r="U655" s="784"/>
      <c r="V655" s="784"/>
      <c r="W655" s="784"/>
      <c r="X655" s="784"/>
      <c r="Y655" s="784"/>
      <c r="Z655" s="784"/>
      <c r="AA655" s="784"/>
      <c r="AB655" s="784"/>
      <c r="AC655" s="784"/>
      <c r="AD655" s="784"/>
      <c r="AE655" s="784"/>
      <c r="AF655" s="784"/>
      <c r="AG655" s="784"/>
      <c r="AH655" s="784"/>
      <c r="AI655" s="784"/>
    </row>
    <row r="656" spans="1:35">
      <c r="A656" s="784"/>
      <c r="B656" s="784"/>
      <c r="C656" s="784"/>
      <c r="D656" s="784"/>
      <c r="E656" s="784"/>
      <c r="F656" s="784"/>
      <c r="G656" s="784"/>
      <c r="H656" s="784"/>
      <c r="I656" s="784"/>
      <c r="J656" s="784"/>
      <c r="K656" s="784"/>
      <c r="L656" s="784"/>
      <c r="M656" s="784"/>
      <c r="N656" s="784"/>
      <c r="O656" s="784"/>
      <c r="P656" s="784"/>
      <c r="Q656" s="784"/>
      <c r="R656" s="784"/>
      <c r="S656" s="784"/>
      <c r="T656" s="784"/>
      <c r="U656" s="784"/>
      <c r="V656" s="784"/>
      <c r="W656" s="784"/>
      <c r="X656" s="784"/>
      <c r="Y656" s="784"/>
      <c r="Z656" s="784"/>
      <c r="AA656" s="784"/>
      <c r="AB656" s="784"/>
      <c r="AC656" s="784"/>
      <c r="AD656" s="784"/>
      <c r="AE656" s="784"/>
      <c r="AF656" s="784"/>
      <c r="AG656" s="784"/>
      <c r="AH656" s="784"/>
      <c r="AI656" s="784"/>
    </row>
    <row r="657" spans="1:35">
      <c r="A657" s="784"/>
      <c r="B657" s="784"/>
      <c r="C657" s="784"/>
      <c r="D657" s="784"/>
      <c r="E657" s="784"/>
      <c r="F657" s="784"/>
      <c r="G657" s="784"/>
      <c r="H657" s="784"/>
      <c r="I657" s="784"/>
      <c r="J657" s="784"/>
      <c r="K657" s="784"/>
      <c r="L657" s="784"/>
      <c r="M657" s="784"/>
      <c r="N657" s="784"/>
      <c r="O657" s="784"/>
      <c r="P657" s="784"/>
      <c r="Q657" s="784"/>
      <c r="R657" s="784"/>
      <c r="S657" s="784"/>
      <c r="T657" s="784"/>
      <c r="U657" s="784"/>
      <c r="V657" s="784"/>
      <c r="W657" s="784"/>
      <c r="X657" s="784"/>
      <c r="Y657" s="784"/>
      <c r="Z657" s="784"/>
      <c r="AA657" s="784"/>
      <c r="AB657" s="784"/>
      <c r="AC657" s="784"/>
      <c r="AD657" s="784"/>
      <c r="AE657" s="784"/>
      <c r="AF657" s="784"/>
      <c r="AG657" s="784"/>
      <c r="AH657" s="784"/>
      <c r="AI657" s="784"/>
    </row>
  </sheetData>
  <mergeCells count="1907"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H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O110:Q110"/>
    <mergeCell ref="S110:AI110"/>
    <mergeCell ref="B111:M111"/>
    <mergeCell ref="O111:Q111"/>
    <mergeCell ref="T111:AC111"/>
    <mergeCell ref="AE111:AF111"/>
    <mergeCell ref="AG111:AH111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A656:AI656"/>
    <mergeCell ref="A657:AI657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7"/>
  <sheetViews>
    <sheetView tabSelected="1" topLeftCell="A88" zoomScale="91" zoomScaleNormal="91" workbookViewId="0">
      <selection activeCell="O110" sqref="O110:Q110"/>
    </sheetView>
  </sheetViews>
  <sheetFormatPr baseColWidth="10" defaultColWidth="8.7109375" defaultRowHeight="12.75"/>
  <cols>
    <col min="1" max="1" width="7" style="579" customWidth="1"/>
    <col min="2" max="4" width="13.7109375" style="579" customWidth="1"/>
    <col min="5" max="5" width="5.140625" style="511" customWidth="1"/>
    <col min="6" max="7" width="2.140625" style="511" customWidth="1"/>
    <col min="8" max="8" width="3" style="511" customWidth="1"/>
    <col min="9" max="9" width="5.28515625" style="511" customWidth="1"/>
    <col min="10" max="10" width="4.7109375" style="511" customWidth="1"/>
    <col min="11" max="11" width="2.140625" style="511" customWidth="1"/>
    <col min="12" max="12" width="4.7109375" style="511" customWidth="1"/>
    <col min="13" max="13" width="5.140625" style="511" customWidth="1"/>
    <col min="14" max="14" width="4.7109375" style="511" customWidth="1"/>
    <col min="15" max="15" width="5.7109375" style="511" customWidth="1"/>
    <col min="16" max="16" width="4.42578125" style="511" customWidth="1"/>
    <col min="17" max="17" width="4.140625" style="511" customWidth="1"/>
    <col min="18" max="18" width="5.140625" style="511" customWidth="1"/>
    <col min="19" max="19" width="5.7109375" style="511" customWidth="1"/>
    <col min="20" max="20" width="7.7109375" style="511" customWidth="1"/>
    <col min="21" max="21" width="2.140625" style="511" customWidth="1"/>
    <col min="22" max="22" width="5.7109375" style="511" customWidth="1"/>
    <col min="23" max="23" width="6.42578125" style="511" customWidth="1"/>
    <col min="24" max="24" width="4.7109375" style="511" customWidth="1"/>
    <col min="25" max="25" width="5.42578125" style="511" customWidth="1"/>
    <col min="26" max="26" width="3.28515625" style="511" customWidth="1"/>
    <col min="27" max="27" width="3.7109375" style="511" customWidth="1"/>
    <col min="28" max="28" width="4.7109375" style="511" customWidth="1"/>
    <col min="29" max="29" width="5.28515625" style="511" customWidth="1"/>
    <col min="30" max="30" width="5.42578125" style="511" customWidth="1"/>
    <col min="31" max="31" width="5.7109375" style="469" customWidth="1"/>
    <col min="32" max="32" width="3.7109375" style="511" customWidth="1"/>
    <col min="33" max="33" width="5.7109375" style="511" customWidth="1"/>
    <col min="34" max="34" width="2.140625" style="511" customWidth="1"/>
    <col min="35" max="35" width="3.7109375" style="469" customWidth="1"/>
    <col min="36" max="16384" width="8.7109375" style="426"/>
  </cols>
  <sheetData>
    <row r="1" spans="1:35" ht="27" customHeight="1">
      <c r="A1" s="1367" t="s">
        <v>493</v>
      </c>
      <c r="B1" s="1367"/>
      <c r="C1" s="1367"/>
      <c r="D1" s="1367"/>
      <c r="E1" s="1367"/>
      <c r="F1" s="1367"/>
      <c r="G1" s="1367"/>
      <c r="H1" s="1367"/>
      <c r="I1" s="1367"/>
      <c r="J1" s="1367"/>
      <c r="K1" s="1367"/>
      <c r="L1" s="1367"/>
      <c r="M1" s="1367"/>
      <c r="N1" s="1367"/>
      <c r="O1" s="1367"/>
      <c r="P1" s="1367"/>
      <c r="Q1" s="1367"/>
      <c r="R1" s="1367"/>
      <c r="S1" s="1367"/>
      <c r="T1" s="1367"/>
      <c r="U1" s="1367"/>
      <c r="V1" s="1367"/>
      <c r="W1" s="1367"/>
      <c r="X1" s="1367"/>
      <c r="Y1" s="1367"/>
      <c r="Z1" s="1367"/>
      <c r="AA1" s="1367"/>
      <c r="AB1" s="1367"/>
      <c r="AC1" s="1367"/>
      <c r="AD1" s="1367"/>
      <c r="AE1" s="1367"/>
      <c r="AF1" s="1367"/>
      <c r="AG1" s="1367"/>
      <c r="AH1" s="1367"/>
      <c r="AI1" s="1367"/>
    </row>
    <row r="2" spans="1:35" ht="19.5" customHeight="1">
      <c r="A2" s="1368" t="s">
        <v>494</v>
      </c>
      <c r="B2" s="1369"/>
      <c r="C2" s="1369"/>
      <c r="D2" s="1369"/>
      <c r="E2" s="1369"/>
      <c r="F2" s="1369"/>
      <c r="G2" s="1369"/>
      <c r="H2" s="1369"/>
      <c r="I2" s="1369"/>
      <c r="J2" s="1369"/>
      <c r="K2" s="1369"/>
      <c r="L2" s="1369"/>
      <c r="M2" s="1369"/>
      <c r="N2" s="1369"/>
      <c r="O2" s="1369"/>
      <c r="P2" s="1369"/>
      <c r="Q2" s="1369"/>
      <c r="R2" s="1369"/>
      <c r="S2" s="1369"/>
      <c r="T2" s="1369"/>
      <c r="U2" s="1369"/>
      <c r="V2" s="1369"/>
      <c r="W2" s="1369"/>
      <c r="X2" s="1369"/>
      <c r="Y2" s="1369"/>
      <c r="Z2" s="1369"/>
      <c r="AA2" s="1369"/>
      <c r="AB2" s="1369"/>
      <c r="AC2" s="1369"/>
      <c r="AD2" s="1369"/>
      <c r="AE2" s="1369"/>
      <c r="AF2" s="1369"/>
      <c r="AG2" s="1369"/>
      <c r="AH2" s="1369"/>
      <c r="AI2" s="1370"/>
    </row>
    <row r="3" spans="1:35" ht="19.5" customHeight="1">
      <c r="A3" s="1371" t="s">
        <v>495</v>
      </c>
      <c r="B3" s="1372"/>
      <c r="C3" s="1372"/>
      <c r="D3" s="1372"/>
      <c r="E3" s="1372"/>
      <c r="F3" s="1372"/>
      <c r="G3" s="1372"/>
      <c r="H3" s="1372"/>
      <c r="I3" s="1372"/>
      <c r="J3" s="1372"/>
      <c r="K3" s="1372"/>
      <c r="L3" s="1372"/>
      <c r="M3" s="1372"/>
      <c r="N3" s="1372"/>
      <c r="O3" s="1372"/>
      <c r="P3" s="1373"/>
      <c r="Q3" s="1380" t="s">
        <v>496</v>
      </c>
      <c r="R3" s="1381"/>
      <c r="S3" s="1381"/>
      <c r="T3" s="1381"/>
      <c r="U3" s="1381"/>
      <c r="V3" s="1381"/>
      <c r="W3" s="1381"/>
      <c r="X3" s="1381"/>
      <c r="Y3" s="1381"/>
      <c r="Z3" s="1381"/>
      <c r="AA3" s="1381"/>
      <c r="AB3" s="1381"/>
      <c r="AC3" s="1382"/>
      <c r="AD3" s="1383" t="s">
        <v>497</v>
      </c>
      <c r="AE3" s="1384"/>
      <c r="AF3" s="1384"/>
      <c r="AG3" s="1384"/>
      <c r="AH3" s="1384"/>
      <c r="AI3" s="1385"/>
    </row>
    <row r="4" spans="1:35" ht="19.5" customHeight="1">
      <c r="A4" s="1374"/>
      <c r="B4" s="1375"/>
      <c r="C4" s="1375"/>
      <c r="D4" s="1375"/>
      <c r="E4" s="1375"/>
      <c r="F4" s="1375"/>
      <c r="G4" s="1375"/>
      <c r="H4" s="1375"/>
      <c r="I4" s="1375"/>
      <c r="J4" s="1375"/>
      <c r="K4" s="1375"/>
      <c r="L4" s="1375"/>
      <c r="M4" s="1375"/>
      <c r="N4" s="1375"/>
      <c r="O4" s="1375"/>
      <c r="P4" s="1376"/>
      <c r="Q4" s="1392" t="s">
        <v>498</v>
      </c>
      <c r="R4" s="1393"/>
      <c r="S4" s="1393"/>
      <c r="T4" s="1393"/>
      <c r="U4" s="1393"/>
      <c r="V4" s="1393"/>
      <c r="W4" s="1394"/>
      <c r="X4" s="1392" t="s">
        <v>499</v>
      </c>
      <c r="Y4" s="1393"/>
      <c r="Z4" s="1393"/>
      <c r="AA4" s="1393"/>
      <c r="AB4" s="1393"/>
      <c r="AC4" s="1394"/>
      <c r="AD4" s="1386"/>
      <c r="AE4" s="1387"/>
      <c r="AF4" s="1387"/>
      <c r="AG4" s="1387"/>
      <c r="AH4" s="1387"/>
      <c r="AI4" s="1388"/>
    </row>
    <row r="5" spans="1:35" ht="19.5" customHeight="1">
      <c r="A5" s="1377"/>
      <c r="B5" s="1378"/>
      <c r="C5" s="1378"/>
      <c r="D5" s="1378"/>
      <c r="E5" s="1378"/>
      <c r="F5" s="1378"/>
      <c r="G5" s="1378"/>
      <c r="H5" s="1378"/>
      <c r="I5" s="1378"/>
      <c r="J5" s="1378"/>
      <c r="K5" s="1378"/>
      <c r="L5" s="1378"/>
      <c r="M5" s="1378"/>
      <c r="N5" s="1378"/>
      <c r="O5" s="1378"/>
      <c r="P5" s="1379"/>
      <c r="Q5" s="1364" t="s">
        <v>500</v>
      </c>
      <c r="R5" s="1365"/>
      <c r="S5" s="1366"/>
      <c r="T5" s="1395" t="s">
        <v>501</v>
      </c>
      <c r="U5" s="1396"/>
      <c r="V5" s="1396"/>
      <c r="W5" s="1397"/>
      <c r="X5" s="1364" t="s">
        <v>500</v>
      </c>
      <c r="Y5" s="1365"/>
      <c r="Z5" s="1366"/>
      <c r="AA5" s="1364" t="s">
        <v>502</v>
      </c>
      <c r="AB5" s="1365"/>
      <c r="AC5" s="1366"/>
      <c r="AD5" s="1389"/>
      <c r="AE5" s="1390"/>
      <c r="AF5" s="1390"/>
      <c r="AG5" s="1390"/>
      <c r="AH5" s="1390"/>
      <c r="AI5" s="1391"/>
    </row>
    <row r="6" spans="1:35" ht="17.45" customHeight="1">
      <c r="A6" s="1259" t="s">
        <v>503</v>
      </c>
      <c r="B6" s="927"/>
      <c r="C6" s="927"/>
      <c r="D6" s="927"/>
      <c r="E6" s="927"/>
      <c r="F6" s="927"/>
      <c r="G6" s="927"/>
      <c r="H6" s="927"/>
      <c r="I6" s="927"/>
      <c r="J6" s="927"/>
      <c r="K6" s="927"/>
      <c r="L6" s="927"/>
      <c r="M6" s="927"/>
      <c r="N6" s="927"/>
      <c r="O6" s="927"/>
      <c r="P6" s="927"/>
      <c r="Q6" s="927"/>
      <c r="R6" s="927"/>
      <c r="S6" s="927"/>
      <c r="T6" s="927"/>
      <c r="U6" s="927"/>
      <c r="V6" s="927"/>
      <c r="W6" s="927"/>
      <c r="X6" s="927"/>
      <c r="Y6" s="927"/>
      <c r="Z6" s="927"/>
      <c r="AA6" s="927"/>
      <c r="AB6" s="927"/>
      <c r="AC6" s="927"/>
      <c r="AD6" s="927"/>
      <c r="AE6" s="927"/>
      <c r="AF6" s="927"/>
      <c r="AG6" s="927"/>
      <c r="AH6" s="927"/>
      <c r="AI6" s="1260"/>
    </row>
    <row r="7" spans="1:35">
      <c r="A7" s="427">
        <v>1</v>
      </c>
      <c r="B7" s="986" t="s">
        <v>504</v>
      </c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9"/>
      <c r="Q7" s="428">
        <v>1592</v>
      </c>
      <c r="R7" s="900"/>
      <c r="S7" s="902"/>
      <c r="T7" s="429">
        <v>1024</v>
      </c>
      <c r="U7" s="900"/>
      <c r="V7" s="901"/>
      <c r="W7" s="902"/>
      <c r="X7" s="428">
        <v>1593</v>
      </c>
      <c r="Y7" s="900"/>
      <c r="Z7" s="902"/>
      <c r="AA7" s="429">
        <v>1025</v>
      </c>
      <c r="AB7" s="900"/>
      <c r="AC7" s="902"/>
      <c r="AD7" s="428">
        <v>104</v>
      </c>
      <c r="AE7" s="1203"/>
      <c r="AF7" s="1204"/>
      <c r="AG7" s="1204"/>
      <c r="AH7" s="1246"/>
      <c r="AI7" s="430" t="s">
        <v>505</v>
      </c>
    </row>
    <row r="8" spans="1:35">
      <c r="A8" s="427">
        <v>2</v>
      </c>
      <c r="B8" s="986" t="s">
        <v>506</v>
      </c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9"/>
      <c r="Q8" s="428">
        <v>1594</v>
      </c>
      <c r="R8" s="900"/>
      <c r="S8" s="902"/>
      <c r="T8" s="429">
        <v>1026</v>
      </c>
      <c r="U8" s="900"/>
      <c r="V8" s="901"/>
      <c r="W8" s="902"/>
      <c r="X8" s="428">
        <v>1595</v>
      </c>
      <c r="Y8" s="900"/>
      <c r="Z8" s="902"/>
      <c r="AA8" s="429">
        <v>1027</v>
      </c>
      <c r="AB8" s="1342">
        <f>+'ddjj 1948 final'!U92</f>
        <v>785554.77</v>
      </c>
      <c r="AC8" s="902"/>
      <c r="AD8" s="428">
        <v>105</v>
      </c>
      <c r="AE8" s="1342">
        <f>+'ddjj 1948 final'!F92</f>
        <v>7070000</v>
      </c>
      <c r="AF8" s="902"/>
      <c r="AG8" s="1342"/>
      <c r="AH8" s="902"/>
      <c r="AI8" s="431" t="s">
        <v>505</v>
      </c>
    </row>
    <row r="9" spans="1:35">
      <c r="A9" s="427">
        <v>3</v>
      </c>
      <c r="B9" s="986" t="s">
        <v>507</v>
      </c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8"/>
      <c r="Z9" s="898"/>
      <c r="AA9" s="898"/>
      <c r="AB9" s="898"/>
      <c r="AC9" s="899"/>
      <c r="AD9" s="428">
        <v>106</v>
      </c>
      <c r="AE9" s="1203"/>
      <c r="AF9" s="1204"/>
      <c r="AG9" s="1204"/>
      <c r="AH9" s="1246"/>
      <c r="AI9" s="431" t="s">
        <v>505</v>
      </c>
    </row>
    <row r="10" spans="1:35">
      <c r="A10" s="427">
        <v>4</v>
      </c>
      <c r="B10" s="986" t="s">
        <v>508</v>
      </c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8"/>
      <c r="Z10" s="899"/>
      <c r="AA10" s="429">
        <v>603</v>
      </c>
      <c r="AB10" s="900"/>
      <c r="AC10" s="902"/>
      <c r="AD10" s="428">
        <v>108</v>
      </c>
      <c r="AE10" s="1203"/>
      <c r="AF10" s="1204"/>
      <c r="AG10" s="1204"/>
      <c r="AH10" s="1246"/>
      <c r="AI10" s="431" t="s">
        <v>505</v>
      </c>
    </row>
    <row r="11" spans="1:35" ht="20.45" customHeight="1">
      <c r="A11" s="427">
        <v>5</v>
      </c>
      <c r="B11" s="1337" t="s">
        <v>3</v>
      </c>
      <c r="C11" s="907"/>
      <c r="D11" s="907"/>
      <c r="E11" s="907"/>
      <c r="F11" s="907"/>
      <c r="G11" s="907"/>
      <c r="H11" s="907"/>
      <c r="I11" s="907"/>
      <c r="J11" s="907"/>
      <c r="K11" s="907"/>
      <c r="L11" s="907"/>
      <c r="M11" s="907"/>
      <c r="N11" s="907"/>
      <c r="O11" s="907"/>
      <c r="P11" s="908"/>
      <c r="Q11" s="428">
        <v>1721</v>
      </c>
      <c r="R11" s="909"/>
      <c r="S11" s="911"/>
      <c r="T11" s="429">
        <v>1722</v>
      </c>
      <c r="U11" s="909"/>
      <c r="V11" s="910"/>
      <c r="W11" s="911"/>
      <c r="X11" s="428">
        <v>1596</v>
      </c>
      <c r="Y11" s="1307"/>
      <c r="Z11" s="1308"/>
      <c r="AA11" s="429">
        <v>954</v>
      </c>
      <c r="AB11" s="1307"/>
      <c r="AC11" s="1308"/>
      <c r="AD11" s="428">
        <v>955</v>
      </c>
      <c r="AE11" s="1307"/>
      <c r="AF11" s="1308"/>
      <c r="AG11" s="1307"/>
      <c r="AH11" s="1308"/>
      <c r="AI11" s="431" t="s">
        <v>505</v>
      </c>
    </row>
    <row r="12" spans="1:35">
      <c r="A12" s="427">
        <v>6</v>
      </c>
      <c r="B12" s="986" t="s">
        <v>509</v>
      </c>
      <c r="C12" s="898"/>
      <c r="D12" s="898"/>
      <c r="E12" s="898"/>
      <c r="F12" s="898"/>
      <c r="G12" s="898"/>
      <c r="H12" s="898"/>
      <c r="I12" s="898"/>
      <c r="J12" s="898"/>
      <c r="K12" s="898"/>
      <c r="L12" s="898"/>
      <c r="M12" s="898"/>
      <c r="N12" s="898"/>
      <c r="O12" s="898"/>
      <c r="P12" s="899"/>
      <c r="Q12" s="428">
        <v>1597</v>
      </c>
      <c r="R12" s="900"/>
      <c r="S12" s="902"/>
      <c r="T12" s="429">
        <v>1598</v>
      </c>
      <c r="U12" s="900"/>
      <c r="V12" s="901"/>
      <c r="W12" s="902"/>
      <c r="X12" s="428">
        <v>1599</v>
      </c>
      <c r="Y12" s="900"/>
      <c r="Z12" s="902"/>
      <c r="AA12" s="429">
        <v>1631</v>
      </c>
      <c r="AB12" s="900"/>
      <c r="AC12" s="902"/>
      <c r="AD12" s="428">
        <v>1632</v>
      </c>
      <c r="AE12" s="1203"/>
      <c r="AF12" s="1204"/>
      <c r="AG12" s="1204"/>
      <c r="AH12" s="1246"/>
      <c r="AI12" s="431" t="s">
        <v>505</v>
      </c>
    </row>
    <row r="13" spans="1:35">
      <c r="A13" s="427">
        <v>7</v>
      </c>
      <c r="B13" s="986" t="s">
        <v>510</v>
      </c>
      <c r="C13" s="898"/>
      <c r="D13" s="898"/>
      <c r="E13" s="898"/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898"/>
      <c r="Q13" s="898"/>
      <c r="R13" s="898"/>
      <c r="S13" s="898"/>
      <c r="T13" s="898"/>
      <c r="U13" s="898"/>
      <c r="V13" s="898"/>
      <c r="W13" s="898"/>
      <c r="X13" s="898"/>
      <c r="Y13" s="898"/>
      <c r="Z13" s="898"/>
      <c r="AA13" s="898"/>
      <c r="AB13" s="898"/>
      <c r="AC13" s="899"/>
      <c r="AD13" s="428">
        <v>110</v>
      </c>
      <c r="AE13" s="1203"/>
      <c r="AF13" s="1204"/>
      <c r="AG13" s="1204"/>
      <c r="AH13" s="1246"/>
      <c r="AI13" s="431" t="s">
        <v>505</v>
      </c>
    </row>
    <row r="14" spans="1:35">
      <c r="A14" s="427">
        <v>8</v>
      </c>
      <c r="B14" s="1206" t="s">
        <v>511</v>
      </c>
      <c r="C14" s="907"/>
      <c r="D14" s="907"/>
      <c r="E14" s="907"/>
      <c r="F14" s="907"/>
      <c r="G14" s="907"/>
      <c r="H14" s="907"/>
      <c r="I14" s="907"/>
      <c r="J14" s="907"/>
      <c r="K14" s="907"/>
      <c r="L14" s="907"/>
      <c r="M14" s="907"/>
      <c r="N14" s="907"/>
      <c r="O14" s="907"/>
      <c r="P14" s="907"/>
      <c r="Q14" s="907"/>
      <c r="R14" s="907"/>
      <c r="S14" s="907"/>
      <c r="T14" s="907"/>
      <c r="U14" s="907"/>
      <c r="V14" s="907"/>
      <c r="W14" s="907"/>
      <c r="X14" s="907"/>
      <c r="Y14" s="907"/>
      <c r="Z14" s="908"/>
      <c r="AA14" s="429">
        <v>605</v>
      </c>
      <c r="AB14" s="909"/>
      <c r="AC14" s="911"/>
      <c r="AD14" s="428">
        <v>155</v>
      </c>
      <c r="AE14" s="1342">
        <v>461</v>
      </c>
      <c r="AF14" s="902"/>
      <c r="AG14" s="1342"/>
      <c r="AH14" s="902"/>
      <c r="AI14" s="431" t="s">
        <v>505</v>
      </c>
    </row>
    <row r="15" spans="1:35">
      <c r="A15" s="427">
        <v>9</v>
      </c>
      <c r="B15" s="986" t="s">
        <v>512</v>
      </c>
      <c r="C15" s="898"/>
      <c r="D15" s="898"/>
      <c r="E15" s="898"/>
      <c r="F15" s="898"/>
      <c r="G15" s="898"/>
      <c r="H15" s="898"/>
      <c r="I15" s="898"/>
      <c r="J15" s="898"/>
      <c r="K15" s="898"/>
      <c r="L15" s="898"/>
      <c r="M15" s="898"/>
      <c r="N15" s="898"/>
      <c r="O15" s="898"/>
      <c r="P15" s="899"/>
      <c r="Q15" s="428">
        <v>1633</v>
      </c>
      <c r="R15" s="900"/>
      <c r="S15" s="902"/>
      <c r="T15" s="429">
        <v>1105</v>
      </c>
      <c r="U15" s="900"/>
      <c r="V15" s="901"/>
      <c r="W15" s="902"/>
      <c r="X15" s="428">
        <v>1634</v>
      </c>
      <c r="Y15" s="900"/>
      <c r="Z15" s="902"/>
      <c r="AA15" s="429">
        <v>606</v>
      </c>
      <c r="AB15" s="900"/>
      <c r="AC15" s="902"/>
      <c r="AD15" s="428">
        <v>152</v>
      </c>
      <c r="AE15" s="1203"/>
      <c r="AF15" s="1204"/>
      <c r="AG15" s="1204"/>
      <c r="AH15" s="1246"/>
      <c r="AI15" s="431" t="s">
        <v>505</v>
      </c>
    </row>
    <row r="16" spans="1:35">
      <c r="A16" s="427">
        <v>10</v>
      </c>
      <c r="B16" s="986" t="s">
        <v>513</v>
      </c>
      <c r="C16" s="898"/>
      <c r="D16" s="898"/>
      <c r="E16" s="898"/>
      <c r="F16" s="898"/>
      <c r="G16" s="898"/>
      <c r="H16" s="898"/>
      <c r="I16" s="898"/>
      <c r="J16" s="898"/>
      <c r="K16" s="898"/>
      <c r="L16" s="898"/>
      <c r="M16" s="898"/>
      <c r="N16" s="898"/>
      <c r="O16" s="898"/>
      <c r="P16" s="898"/>
      <c r="Q16" s="898"/>
      <c r="R16" s="898"/>
      <c r="S16" s="898"/>
      <c r="T16" s="898"/>
      <c r="U16" s="898"/>
      <c r="V16" s="898"/>
      <c r="W16" s="899"/>
      <c r="X16" s="428">
        <v>1635</v>
      </c>
      <c r="Y16" s="900"/>
      <c r="Z16" s="902"/>
      <c r="AA16" s="429">
        <v>1031</v>
      </c>
      <c r="AB16" s="900"/>
      <c r="AC16" s="902"/>
      <c r="AD16" s="428">
        <v>1032</v>
      </c>
      <c r="AE16" s="1203"/>
      <c r="AF16" s="1204"/>
      <c r="AG16" s="1204"/>
      <c r="AH16" s="1246"/>
      <c r="AI16" s="431" t="s">
        <v>505</v>
      </c>
    </row>
    <row r="17" spans="1:35">
      <c r="A17" s="427">
        <v>11</v>
      </c>
      <c r="B17" s="986" t="s">
        <v>514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9"/>
      <c r="AD17" s="428">
        <v>1104</v>
      </c>
      <c r="AE17" s="1203"/>
      <c r="AF17" s="1204"/>
      <c r="AG17" s="1204"/>
      <c r="AH17" s="1246"/>
      <c r="AI17" s="431" t="s">
        <v>505</v>
      </c>
    </row>
    <row r="18" spans="1:35" ht="20.45" customHeight="1">
      <c r="A18" s="427">
        <v>12</v>
      </c>
      <c r="B18" s="986" t="s">
        <v>515</v>
      </c>
      <c r="C18" s="898"/>
      <c r="D18" s="898"/>
      <c r="E18" s="898"/>
      <c r="F18" s="898"/>
      <c r="G18" s="898"/>
      <c r="H18" s="898"/>
      <c r="I18" s="898"/>
      <c r="J18" s="898"/>
      <c r="K18" s="899"/>
      <c r="L18" s="432">
        <v>1098</v>
      </c>
      <c r="M18" s="909"/>
      <c r="N18" s="910"/>
      <c r="O18" s="910"/>
      <c r="P18" s="911"/>
      <c r="Q18" s="1337" t="s">
        <v>516</v>
      </c>
      <c r="R18" s="907"/>
      <c r="S18" s="907"/>
      <c r="T18" s="907"/>
      <c r="U18" s="907"/>
      <c r="V18" s="907"/>
      <c r="W18" s="908"/>
      <c r="X18" s="428">
        <v>1030</v>
      </c>
      <c r="Y18" s="909"/>
      <c r="Z18" s="910"/>
      <c r="AA18" s="910"/>
      <c r="AB18" s="910"/>
      <c r="AC18" s="911"/>
      <c r="AD18" s="428">
        <v>161</v>
      </c>
      <c r="AE18" s="1352"/>
      <c r="AF18" s="1353"/>
      <c r="AG18" s="1353"/>
      <c r="AH18" s="1354"/>
      <c r="AI18" s="431" t="s">
        <v>505</v>
      </c>
    </row>
    <row r="19" spans="1:35">
      <c r="A19" s="427">
        <v>13</v>
      </c>
      <c r="B19" s="986" t="s">
        <v>517</v>
      </c>
      <c r="C19" s="898"/>
      <c r="D19" s="898"/>
      <c r="E19" s="898"/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898"/>
      <c r="Q19" s="898"/>
      <c r="R19" s="898"/>
      <c r="S19" s="898"/>
      <c r="T19" s="898"/>
      <c r="U19" s="898"/>
      <c r="V19" s="898"/>
      <c r="W19" s="898"/>
      <c r="X19" s="898"/>
      <c r="Y19" s="898"/>
      <c r="Z19" s="898"/>
      <c r="AA19" s="898"/>
      <c r="AB19" s="898"/>
      <c r="AC19" s="899"/>
      <c r="AD19" s="428">
        <v>1774</v>
      </c>
      <c r="AE19" s="1203"/>
      <c r="AF19" s="1204"/>
      <c r="AG19" s="1204"/>
      <c r="AH19" s="1246"/>
      <c r="AI19" s="431" t="s">
        <v>505</v>
      </c>
    </row>
    <row r="20" spans="1:35" ht="23.45" customHeight="1">
      <c r="A20" s="433">
        <v>14</v>
      </c>
      <c r="B20" s="1343" t="s">
        <v>518</v>
      </c>
      <c r="C20" s="1173"/>
      <c r="D20" s="1173"/>
      <c r="E20" s="1173"/>
      <c r="F20" s="1173"/>
      <c r="G20" s="1173"/>
      <c r="H20" s="1173"/>
      <c r="I20" s="1173"/>
      <c r="J20" s="1173"/>
      <c r="K20" s="1174"/>
      <c r="L20" s="434">
        <v>159</v>
      </c>
      <c r="M20" s="1398">
        <f>+AB8</f>
        <v>785554.77</v>
      </c>
      <c r="N20" s="1082"/>
      <c r="O20" s="1082"/>
      <c r="P20" s="1083"/>
      <c r="Q20" s="1358" t="s">
        <v>519</v>
      </c>
      <c r="R20" s="1359"/>
      <c r="S20" s="1359"/>
      <c r="T20" s="1359"/>
      <c r="U20" s="1359"/>
      <c r="V20" s="1359"/>
      <c r="W20" s="1360"/>
      <c r="X20" s="435">
        <v>748</v>
      </c>
      <c r="Y20" s="1081"/>
      <c r="Z20" s="1082"/>
      <c r="AA20" s="1082"/>
      <c r="AB20" s="1082"/>
      <c r="AC20" s="1083"/>
      <c r="AD20" s="435">
        <v>749</v>
      </c>
      <c r="AE20" s="1342">
        <f>+M20</f>
        <v>785554.77</v>
      </c>
      <c r="AF20" s="902"/>
      <c r="AG20" s="1342"/>
      <c r="AH20" s="902"/>
      <c r="AI20" s="436" t="s">
        <v>505</v>
      </c>
    </row>
    <row r="21" spans="1:35">
      <c r="A21" s="1399" t="s">
        <v>1210</v>
      </c>
      <c r="B21" s="892"/>
      <c r="C21" s="892"/>
      <c r="D21" s="892"/>
      <c r="E21" s="892"/>
      <c r="F21" s="892"/>
      <c r="G21" s="892"/>
      <c r="H21" s="892"/>
      <c r="I21" s="892"/>
      <c r="J21" s="892"/>
      <c r="K21" s="892"/>
      <c r="L21" s="892"/>
      <c r="M21" s="892"/>
      <c r="N21" s="892"/>
      <c r="O21" s="892"/>
      <c r="P21" s="892"/>
      <c r="Q21" s="892"/>
      <c r="R21" s="892"/>
      <c r="S21" s="892"/>
      <c r="T21" s="892"/>
      <c r="U21" s="892"/>
      <c r="V21" s="892"/>
      <c r="W21" s="892"/>
      <c r="X21" s="892"/>
      <c r="Y21" s="892"/>
      <c r="Z21" s="892"/>
      <c r="AA21" s="892"/>
      <c r="AB21" s="892"/>
      <c r="AC21" s="892"/>
      <c r="AD21" s="892"/>
      <c r="AE21" s="892"/>
      <c r="AF21" s="892"/>
      <c r="AG21" s="892"/>
      <c r="AH21" s="892"/>
      <c r="AI21" s="893"/>
    </row>
    <row r="22" spans="1:35">
      <c r="A22" s="1321" t="s">
        <v>521</v>
      </c>
      <c r="B22" s="1322"/>
      <c r="C22" s="1322"/>
      <c r="D22" s="1322"/>
      <c r="E22" s="1322"/>
      <c r="F22" s="1322"/>
      <c r="G22" s="1322"/>
      <c r="H22" s="1322"/>
      <c r="I22" s="1322"/>
      <c r="J22" s="1322"/>
      <c r="K22" s="1322"/>
      <c r="L22" s="1322"/>
      <c r="M22" s="1322"/>
      <c r="N22" s="1322"/>
      <c r="O22" s="1322"/>
      <c r="P22" s="1322"/>
      <c r="Q22" s="1322"/>
      <c r="R22" s="1322"/>
      <c r="S22" s="1322"/>
      <c r="T22" s="1322"/>
      <c r="U22" s="1322"/>
      <c r="V22" s="1322"/>
      <c r="W22" s="1322"/>
      <c r="X22" s="1322"/>
      <c r="Y22" s="1322"/>
      <c r="Z22" s="1322"/>
      <c r="AA22" s="1322"/>
      <c r="AB22" s="1322"/>
      <c r="AC22" s="1322"/>
      <c r="AD22" s="1322"/>
      <c r="AE22" s="1322"/>
      <c r="AF22" s="1322"/>
      <c r="AG22" s="1322"/>
      <c r="AH22" s="1322"/>
      <c r="AI22" s="1323"/>
    </row>
    <row r="23" spans="1:35" ht="24" customHeight="1">
      <c r="A23" s="427">
        <v>15</v>
      </c>
      <c r="B23" s="1206" t="s">
        <v>522</v>
      </c>
      <c r="C23" s="907"/>
      <c r="D23" s="907"/>
      <c r="E23" s="907"/>
      <c r="F23" s="907"/>
      <c r="G23" s="907"/>
      <c r="H23" s="907"/>
      <c r="I23" s="907"/>
      <c r="J23" s="907"/>
      <c r="K23" s="908"/>
      <c r="L23" s="432">
        <v>166</v>
      </c>
      <c r="M23" s="909"/>
      <c r="N23" s="910"/>
      <c r="O23" s="910"/>
      <c r="P23" s="911"/>
      <c r="Q23" s="1355" t="s">
        <v>523</v>
      </c>
      <c r="R23" s="1356"/>
      <c r="S23" s="1356"/>
      <c r="T23" s="1356"/>
      <c r="U23" s="1356"/>
      <c r="V23" s="1356"/>
      <c r="W23" s="1357"/>
      <c r="X23" s="428">
        <v>907</v>
      </c>
      <c r="Y23" s="909"/>
      <c r="Z23" s="910"/>
      <c r="AA23" s="910"/>
      <c r="AB23" s="910"/>
      <c r="AC23" s="911"/>
      <c r="AD23" s="428">
        <v>764</v>
      </c>
      <c r="AE23" s="1352"/>
      <c r="AF23" s="1353"/>
      <c r="AG23" s="1353"/>
      <c r="AH23" s="1354"/>
      <c r="AI23" s="430" t="s">
        <v>524</v>
      </c>
    </row>
    <row r="24" spans="1:35">
      <c r="A24" s="427">
        <v>16</v>
      </c>
      <c r="B24" s="986" t="s">
        <v>525</v>
      </c>
      <c r="C24" s="898"/>
      <c r="D24" s="898"/>
      <c r="E24" s="898"/>
      <c r="F24" s="898"/>
      <c r="G24" s="898"/>
      <c r="H24" s="898"/>
      <c r="I24" s="898"/>
      <c r="J24" s="898"/>
      <c r="K24" s="898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98"/>
      <c r="X24" s="898"/>
      <c r="Y24" s="898"/>
      <c r="Z24" s="898"/>
      <c r="AA24" s="898"/>
      <c r="AB24" s="898"/>
      <c r="AC24" s="899"/>
      <c r="AD24" s="428">
        <v>169</v>
      </c>
      <c r="AE24" s="1203"/>
      <c r="AF24" s="1204"/>
      <c r="AG24" s="1204"/>
      <c r="AH24" s="1246"/>
      <c r="AI24" s="430" t="s">
        <v>524</v>
      </c>
    </row>
    <row r="25" spans="1:35">
      <c r="A25" s="427">
        <v>17</v>
      </c>
      <c r="B25" s="986" t="s">
        <v>526</v>
      </c>
      <c r="C25" s="898"/>
      <c r="D25" s="898"/>
      <c r="E25" s="898"/>
      <c r="F25" s="898"/>
      <c r="G25" s="898"/>
      <c r="H25" s="898"/>
      <c r="I25" s="898"/>
      <c r="J25" s="898"/>
      <c r="K25" s="898"/>
      <c r="L25" s="898"/>
      <c r="M25" s="898"/>
      <c r="N25" s="898"/>
      <c r="O25" s="898"/>
      <c r="P25" s="898"/>
      <c r="Q25" s="898"/>
      <c r="R25" s="898"/>
      <c r="S25" s="898"/>
      <c r="T25" s="898"/>
      <c r="U25" s="898"/>
      <c r="V25" s="898"/>
      <c r="W25" s="898"/>
      <c r="X25" s="898"/>
      <c r="Y25" s="898"/>
      <c r="Z25" s="898"/>
      <c r="AA25" s="898"/>
      <c r="AB25" s="898"/>
      <c r="AC25" s="899"/>
      <c r="AD25" s="428">
        <v>1833</v>
      </c>
      <c r="AE25" s="1203"/>
      <c r="AF25" s="1204"/>
      <c r="AG25" s="1204"/>
      <c r="AH25" s="1246"/>
      <c r="AI25" s="430" t="s">
        <v>524</v>
      </c>
    </row>
    <row r="26" spans="1:35">
      <c r="A26" s="427">
        <v>18</v>
      </c>
      <c r="B26" s="986" t="s">
        <v>527</v>
      </c>
      <c r="C26" s="898"/>
      <c r="D26" s="898"/>
      <c r="E26" s="898"/>
      <c r="F26" s="898"/>
      <c r="G26" s="898"/>
      <c r="H26" s="898"/>
      <c r="I26" s="898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8"/>
      <c r="V26" s="898"/>
      <c r="W26" s="898"/>
      <c r="X26" s="898"/>
      <c r="Y26" s="898"/>
      <c r="Z26" s="898"/>
      <c r="AA26" s="898"/>
      <c r="AB26" s="898"/>
      <c r="AC26" s="899"/>
      <c r="AD26" s="428">
        <v>158</v>
      </c>
      <c r="AE26" s="1203"/>
      <c r="AF26" s="1204"/>
      <c r="AG26" s="1204"/>
      <c r="AH26" s="1246"/>
      <c r="AI26" s="430" t="s">
        <v>528</v>
      </c>
    </row>
    <row r="27" spans="1:35">
      <c r="A27" s="427">
        <v>19</v>
      </c>
      <c r="B27" s="986" t="s">
        <v>529</v>
      </c>
      <c r="C27" s="898"/>
      <c r="D27" s="898"/>
      <c r="E27" s="898"/>
      <c r="F27" s="898"/>
      <c r="G27" s="898"/>
      <c r="H27" s="898"/>
      <c r="I27" s="898"/>
      <c r="J27" s="898"/>
      <c r="K27" s="898"/>
      <c r="L27" s="898"/>
      <c r="M27" s="898"/>
      <c r="N27" s="898"/>
      <c r="O27" s="898"/>
      <c r="P27" s="898"/>
      <c r="Q27" s="898"/>
      <c r="R27" s="898"/>
      <c r="S27" s="898"/>
      <c r="T27" s="898"/>
      <c r="U27" s="898"/>
      <c r="V27" s="898"/>
      <c r="W27" s="898"/>
      <c r="X27" s="898"/>
      <c r="Y27" s="898"/>
      <c r="Z27" s="898"/>
      <c r="AA27" s="898"/>
      <c r="AB27" s="898"/>
      <c r="AC27" s="899"/>
      <c r="AD27" s="428">
        <v>111</v>
      </c>
      <c r="AE27" s="1203"/>
      <c r="AF27" s="1204"/>
      <c r="AG27" s="1204"/>
      <c r="AH27" s="1246"/>
      <c r="AI27" s="430" t="s">
        <v>524</v>
      </c>
    </row>
    <row r="28" spans="1:35" ht="32.450000000000003" customHeight="1">
      <c r="A28" s="437">
        <v>20</v>
      </c>
      <c r="B28" s="986" t="s">
        <v>530</v>
      </c>
      <c r="C28" s="898"/>
      <c r="D28" s="898"/>
      <c r="E28" s="898"/>
      <c r="F28" s="898"/>
      <c r="G28" s="898"/>
      <c r="H28" s="898"/>
      <c r="I28" s="898"/>
      <c r="J28" s="898"/>
      <c r="K28" s="899"/>
      <c r="L28" s="438">
        <v>750</v>
      </c>
      <c r="M28" s="909"/>
      <c r="N28" s="910"/>
      <c r="O28" s="910"/>
      <c r="P28" s="911"/>
      <c r="Q28" s="1206" t="s">
        <v>531</v>
      </c>
      <c r="R28" s="907"/>
      <c r="S28" s="907"/>
      <c r="T28" s="907"/>
      <c r="U28" s="907"/>
      <c r="V28" s="907"/>
      <c r="W28" s="908"/>
      <c r="X28" s="439">
        <v>740</v>
      </c>
      <c r="Y28" s="909"/>
      <c r="Z28" s="910"/>
      <c r="AA28" s="910"/>
      <c r="AB28" s="910"/>
      <c r="AC28" s="911"/>
      <c r="AD28" s="439">
        <v>751</v>
      </c>
      <c r="AE28" s="1352"/>
      <c r="AF28" s="1353"/>
      <c r="AG28" s="1353"/>
      <c r="AH28" s="1354"/>
      <c r="AI28" s="440" t="s">
        <v>524</v>
      </c>
    </row>
    <row r="29" spans="1:35" ht="26.1" customHeight="1">
      <c r="A29" s="427">
        <v>21</v>
      </c>
      <c r="B29" s="1337" t="s">
        <v>5</v>
      </c>
      <c r="C29" s="907"/>
      <c r="D29" s="907"/>
      <c r="E29" s="907"/>
      <c r="F29" s="907"/>
      <c r="G29" s="907"/>
      <c r="H29" s="907"/>
      <c r="I29" s="907"/>
      <c r="J29" s="907"/>
      <c r="K29" s="908"/>
      <c r="L29" s="432">
        <v>822</v>
      </c>
      <c r="M29" s="909"/>
      <c r="N29" s="910"/>
      <c r="O29" s="910"/>
      <c r="P29" s="911"/>
      <c r="Q29" s="986" t="s">
        <v>532</v>
      </c>
      <c r="R29" s="898"/>
      <c r="S29" s="898"/>
      <c r="T29" s="898"/>
      <c r="U29" s="898"/>
      <c r="V29" s="898"/>
      <c r="W29" s="899"/>
      <c r="X29" s="428">
        <v>765</v>
      </c>
      <c r="Y29" s="909"/>
      <c r="Z29" s="910"/>
      <c r="AA29" s="910"/>
      <c r="AB29" s="910"/>
      <c r="AC29" s="911"/>
      <c r="AD29" s="428">
        <v>766</v>
      </c>
      <c r="AE29" s="1352"/>
      <c r="AF29" s="1353"/>
      <c r="AG29" s="1353"/>
      <c r="AH29" s="1354"/>
      <c r="AI29" s="430" t="s">
        <v>524</v>
      </c>
    </row>
    <row r="30" spans="1:35">
      <c r="A30" s="433">
        <v>22</v>
      </c>
      <c r="B30" s="1343" t="s">
        <v>533</v>
      </c>
      <c r="C30" s="1173"/>
      <c r="D30" s="1173"/>
      <c r="E30" s="1173"/>
      <c r="F30" s="1173"/>
      <c r="G30" s="1173"/>
      <c r="H30" s="1173"/>
      <c r="I30" s="1173"/>
      <c r="J30" s="1173"/>
      <c r="K30" s="1173"/>
      <c r="L30" s="1173"/>
      <c r="M30" s="1173"/>
      <c r="N30" s="1173"/>
      <c r="O30" s="1173"/>
      <c r="P30" s="1173"/>
      <c r="Q30" s="1173"/>
      <c r="R30" s="1173"/>
      <c r="S30" s="1173"/>
      <c r="T30" s="1173"/>
      <c r="U30" s="1173"/>
      <c r="V30" s="1173"/>
      <c r="W30" s="1173"/>
      <c r="X30" s="1173"/>
      <c r="Y30" s="1173"/>
      <c r="Z30" s="1173"/>
      <c r="AA30" s="1173"/>
      <c r="AB30" s="1173"/>
      <c r="AC30" s="1174"/>
      <c r="AD30" s="435">
        <v>170</v>
      </c>
      <c r="AE30" s="1307">
        <f>+AE20+AE14+AE8</f>
        <v>7856015.7699999996</v>
      </c>
      <c r="AF30" s="1308"/>
      <c r="AG30" s="1307"/>
      <c r="AH30" s="1308"/>
      <c r="AI30" s="441" t="s">
        <v>528</v>
      </c>
    </row>
    <row r="31" spans="1:35">
      <c r="A31" s="891" t="s">
        <v>534</v>
      </c>
      <c r="B31" s="892"/>
      <c r="C31" s="892"/>
      <c r="D31" s="892"/>
      <c r="E31" s="892"/>
      <c r="F31" s="892"/>
      <c r="G31" s="892"/>
      <c r="H31" s="892"/>
      <c r="I31" s="892"/>
      <c r="J31" s="892"/>
      <c r="K31" s="892"/>
      <c r="L31" s="892"/>
      <c r="M31" s="892"/>
      <c r="N31" s="892"/>
      <c r="O31" s="892"/>
      <c r="P31" s="892"/>
      <c r="Q31" s="892"/>
      <c r="R31" s="892"/>
      <c r="S31" s="892"/>
      <c r="T31" s="892"/>
      <c r="U31" s="892"/>
      <c r="V31" s="892"/>
      <c r="W31" s="892"/>
      <c r="X31" s="892"/>
      <c r="Y31" s="892"/>
      <c r="Z31" s="892"/>
      <c r="AA31" s="892"/>
      <c r="AB31" s="892"/>
      <c r="AC31" s="892"/>
      <c r="AD31" s="892"/>
      <c r="AE31" s="892"/>
      <c r="AF31" s="892"/>
      <c r="AG31" s="892"/>
      <c r="AH31" s="892"/>
      <c r="AI31" s="893"/>
    </row>
    <row r="32" spans="1:35">
      <c r="A32" s="1344" t="s">
        <v>535</v>
      </c>
      <c r="B32" s="1345"/>
      <c r="C32" s="1345"/>
      <c r="D32" s="1345"/>
      <c r="E32" s="1345"/>
      <c r="F32" s="1345"/>
      <c r="G32" s="1345"/>
      <c r="H32" s="1345"/>
      <c r="I32" s="1345"/>
      <c r="J32" s="1345"/>
      <c r="K32" s="1345"/>
      <c r="L32" s="1345"/>
      <c r="M32" s="1345"/>
      <c r="N32" s="1345"/>
      <c r="O32" s="1345"/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6"/>
    </row>
    <row r="33" spans="1:35" ht="15.6" customHeight="1">
      <c r="A33" s="427">
        <v>23</v>
      </c>
      <c r="B33" s="986" t="s">
        <v>536</v>
      </c>
      <c r="C33" s="898"/>
      <c r="D33" s="898"/>
      <c r="E33" s="898"/>
      <c r="F33" s="898"/>
      <c r="G33" s="898"/>
      <c r="H33" s="898"/>
      <c r="I33" s="898"/>
      <c r="J33" s="898"/>
      <c r="K33" s="898"/>
      <c r="L33" s="898"/>
      <c r="M33" s="898"/>
      <c r="N33" s="898"/>
      <c r="O33" s="898"/>
      <c r="P33" s="898"/>
      <c r="Q33" s="898"/>
      <c r="R33" s="898"/>
      <c r="S33" s="898"/>
      <c r="T33" s="898"/>
      <c r="U33" s="898"/>
      <c r="V33" s="898"/>
      <c r="W33" s="898"/>
      <c r="X33" s="898"/>
      <c r="Y33" s="898"/>
      <c r="Z33" s="898"/>
      <c r="AA33" s="898"/>
      <c r="AB33" s="898"/>
      <c r="AC33" s="899"/>
      <c r="AD33" s="428">
        <v>157</v>
      </c>
      <c r="AE33" s="1307">
        <v>0</v>
      </c>
      <c r="AF33" s="1308"/>
      <c r="AG33" s="1307"/>
      <c r="AH33" s="1308"/>
      <c r="AI33" s="430" t="s">
        <v>505</v>
      </c>
    </row>
    <row r="34" spans="1:35" ht="15.6" customHeight="1">
      <c r="A34" s="427">
        <v>24</v>
      </c>
      <c r="B34" s="986" t="s">
        <v>537</v>
      </c>
      <c r="C34" s="898"/>
      <c r="D34" s="898"/>
      <c r="E34" s="898"/>
      <c r="F34" s="898"/>
      <c r="G34" s="898"/>
      <c r="H34" s="898"/>
      <c r="I34" s="898"/>
      <c r="J34" s="898"/>
      <c r="K34" s="898"/>
      <c r="L34" s="898"/>
      <c r="M34" s="898"/>
      <c r="N34" s="898"/>
      <c r="O34" s="898"/>
      <c r="P34" s="898"/>
      <c r="Q34" s="898"/>
      <c r="R34" s="898"/>
      <c r="S34" s="898"/>
      <c r="T34" s="898"/>
      <c r="U34" s="898"/>
      <c r="V34" s="898"/>
      <c r="W34" s="898"/>
      <c r="X34" s="898"/>
      <c r="Y34" s="898"/>
      <c r="Z34" s="898"/>
      <c r="AA34" s="898"/>
      <c r="AB34" s="898"/>
      <c r="AC34" s="899"/>
      <c r="AD34" s="428">
        <v>1017</v>
      </c>
      <c r="AE34" s="900"/>
      <c r="AF34" s="901"/>
      <c r="AG34" s="901"/>
      <c r="AH34" s="902"/>
      <c r="AI34" s="430" t="s">
        <v>505</v>
      </c>
    </row>
    <row r="35" spans="1:35" ht="15.6" customHeight="1">
      <c r="A35" s="427">
        <v>25</v>
      </c>
      <c r="B35" s="986" t="s">
        <v>538</v>
      </c>
      <c r="C35" s="898"/>
      <c r="D35" s="898"/>
      <c r="E35" s="898"/>
      <c r="F35" s="898"/>
      <c r="G35" s="898"/>
      <c r="H35" s="898"/>
      <c r="I35" s="898"/>
      <c r="J35" s="898"/>
      <c r="K35" s="898"/>
      <c r="L35" s="898"/>
      <c r="M35" s="898"/>
      <c r="N35" s="898"/>
      <c r="O35" s="898"/>
      <c r="P35" s="898"/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  <c r="AC35" s="899"/>
      <c r="AD35" s="428">
        <v>1033</v>
      </c>
      <c r="AE35" s="900"/>
      <c r="AF35" s="901"/>
      <c r="AG35" s="901"/>
      <c r="AH35" s="902"/>
      <c r="AI35" s="430" t="s">
        <v>505</v>
      </c>
    </row>
    <row r="36" spans="1:35" ht="15.6" customHeight="1">
      <c r="A36" s="427">
        <v>26</v>
      </c>
      <c r="B36" s="986" t="s">
        <v>539</v>
      </c>
      <c r="C36" s="898"/>
      <c r="D36" s="898"/>
      <c r="E36" s="898"/>
      <c r="F36" s="898"/>
      <c r="G36" s="898"/>
      <c r="H36" s="898"/>
      <c r="I36" s="898"/>
      <c r="J36" s="898"/>
      <c r="K36" s="898"/>
      <c r="L36" s="898"/>
      <c r="M36" s="898"/>
      <c r="N36" s="898"/>
      <c r="O36" s="898"/>
      <c r="P36" s="898"/>
      <c r="Q36" s="898"/>
      <c r="R36" s="898"/>
      <c r="S36" s="898"/>
      <c r="T36" s="898"/>
      <c r="U36" s="898"/>
      <c r="V36" s="898"/>
      <c r="W36" s="898"/>
      <c r="X36" s="898"/>
      <c r="Y36" s="898"/>
      <c r="Z36" s="898"/>
      <c r="AA36" s="898"/>
      <c r="AB36" s="898"/>
      <c r="AC36" s="899"/>
      <c r="AD36" s="428">
        <v>201</v>
      </c>
      <c r="AE36" s="900"/>
      <c r="AF36" s="901"/>
      <c r="AG36" s="901"/>
      <c r="AH36" s="902"/>
      <c r="AI36" s="430" t="s">
        <v>505</v>
      </c>
    </row>
    <row r="37" spans="1:35" ht="15.6" customHeight="1">
      <c r="A37" s="427">
        <v>27</v>
      </c>
      <c r="B37" s="986" t="s">
        <v>540</v>
      </c>
      <c r="C37" s="898"/>
      <c r="D37" s="898"/>
      <c r="E37" s="898"/>
      <c r="F37" s="898"/>
      <c r="G37" s="898"/>
      <c r="H37" s="898"/>
      <c r="I37" s="898"/>
      <c r="J37" s="898"/>
      <c r="K37" s="898"/>
      <c r="L37" s="898"/>
      <c r="M37" s="898"/>
      <c r="N37" s="898"/>
      <c r="O37" s="898"/>
      <c r="P37" s="898"/>
      <c r="Q37" s="898"/>
      <c r="R37" s="898"/>
      <c r="S37" s="898"/>
      <c r="T37" s="898"/>
      <c r="U37" s="898"/>
      <c r="V37" s="898"/>
      <c r="W37" s="898"/>
      <c r="X37" s="898"/>
      <c r="Y37" s="898"/>
      <c r="Z37" s="898"/>
      <c r="AA37" s="898"/>
      <c r="AB37" s="898"/>
      <c r="AC37" s="899"/>
      <c r="AD37" s="428">
        <v>1035</v>
      </c>
      <c r="AE37" s="900"/>
      <c r="AF37" s="901"/>
      <c r="AG37" s="901"/>
      <c r="AH37" s="902"/>
      <c r="AI37" s="430" t="s">
        <v>505</v>
      </c>
    </row>
    <row r="38" spans="1:35" ht="15.6" customHeight="1">
      <c r="A38" s="427">
        <v>28</v>
      </c>
      <c r="B38" s="986" t="s">
        <v>541</v>
      </c>
      <c r="C38" s="898"/>
      <c r="D38" s="898"/>
      <c r="E38" s="898"/>
      <c r="F38" s="898"/>
      <c r="G38" s="898"/>
      <c r="H38" s="898"/>
      <c r="I38" s="898"/>
      <c r="J38" s="898"/>
      <c r="K38" s="898"/>
      <c r="L38" s="898"/>
      <c r="M38" s="898"/>
      <c r="N38" s="898"/>
      <c r="O38" s="898"/>
      <c r="P38" s="898"/>
      <c r="Q38" s="898"/>
      <c r="R38" s="898"/>
      <c r="S38" s="898"/>
      <c r="T38" s="898"/>
      <c r="U38" s="898"/>
      <c r="V38" s="898"/>
      <c r="W38" s="898"/>
      <c r="X38" s="898"/>
      <c r="Y38" s="898"/>
      <c r="Z38" s="898"/>
      <c r="AA38" s="898"/>
      <c r="AB38" s="898"/>
      <c r="AC38" s="899"/>
      <c r="AD38" s="428">
        <v>910</v>
      </c>
      <c r="AE38" s="900"/>
      <c r="AF38" s="901"/>
      <c r="AG38" s="901"/>
      <c r="AH38" s="902"/>
      <c r="AI38" s="430" t="s">
        <v>505</v>
      </c>
    </row>
    <row r="39" spans="1:35" ht="15.6" customHeight="1">
      <c r="A39" s="427">
        <v>29</v>
      </c>
      <c r="B39" s="986" t="s">
        <v>542</v>
      </c>
      <c r="C39" s="898"/>
      <c r="D39" s="898"/>
      <c r="E39" s="898"/>
      <c r="F39" s="898"/>
      <c r="G39" s="898"/>
      <c r="H39" s="898"/>
      <c r="I39" s="898"/>
      <c r="J39" s="898"/>
      <c r="K39" s="898"/>
      <c r="L39" s="898"/>
      <c r="M39" s="898"/>
      <c r="N39" s="898"/>
      <c r="O39" s="898"/>
      <c r="P39" s="898"/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8"/>
      <c r="AC39" s="899"/>
      <c r="AD39" s="428">
        <v>1036</v>
      </c>
      <c r="AE39" s="900"/>
      <c r="AF39" s="901"/>
      <c r="AG39" s="901"/>
      <c r="AH39" s="902"/>
      <c r="AI39" s="430" t="s">
        <v>524</v>
      </c>
    </row>
    <row r="40" spans="1:35" ht="15.6" customHeight="1">
      <c r="A40" s="427">
        <v>30</v>
      </c>
      <c r="B40" s="986" t="s">
        <v>543</v>
      </c>
      <c r="C40" s="898"/>
      <c r="D40" s="898"/>
      <c r="E40" s="898"/>
      <c r="F40" s="898"/>
      <c r="G40" s="898"/>
      <c r="H40" s="898"/>
      <c r="I40" s="898"/>
      <c r="J40" s="898"/>
      <c r="K40" s="898"/>
      <c r="L40" s="898"/>
      <c r="M40" s="898"/>
      <c r="N40" s="898"/>
      <c r="O40" s="898"/>
      <c r="P40" s="898"/>
      <c r="Q40" s="898"/>
      <c r="R40" s="898"/>
      <c r="S40" s="898"/>
      <c r="T40" s="898"/>
      <c r="U40" s="898"/>
      <c r="V40" s="898"/>
      <c r="W40" s="898"/>
      <c r="X40" s="898"/>
      <c r="Y40" s="898"/>
      <c r="Z40" s="898"/>
      <c r="AA40" s="898"/>
      <c r="AB40" s="898"/>
      <c r="AC40" s="899"/>
      <c r="AD40" s="428">
        <v>1101</v>
      </c>
      <c r="AE40" s="900"/>
      <c r="AF40" s="901"/>
      <c r="AG40" s="901"/>
      <c r="AH40" s="902"/>
      <c r="AI40" s="430" t="s">
        <v>524</v>
      </c>
    </row>
    <row r="41" spans="1:35" ht="15.6" customHeight="1">
      <c r="A41" s="427">
        <v>31</v>
      </c>
      <c r="B41" s="986" t="s">
        <v>544</v>
      </c>
      <c r="C41" s="898"/>
      <c r="D41" s="898"/>
      <c r="E41" s="898"/>
      <c r="F41" s="898"/>
      <c r="G41" s="898"/>
      <c r="H41" s="898"/>
      <c r="I41" s="898"/>
      <c r="J41" s="898"/>
      <c r="K41" s="898"/>
      <c r="L41" s="898"/>
      <c r="M41" s="898"/>
      <c r="N41" s="898"/>
      <c r="O41" s="898"/>
      <c r="P41" s="898"/>
      <c r="Q41" s="898"/>
      <c r="R41" s="898"/>
      <c r="S41" s="898"/>
      <c r="T41" s="898"/>
      <c r="U41" s="898"/>
      <c r="V41" s="898"/>
      <c r="W41" s="898"/>
      <c r="X41" s="898"/>
      <c r="Y41" s="898"/>
      <c r="Z41" s="898"/>
      <c r="AA41" s="898"/>
      <c r="AB41" s="898"/>
      <c r="AC41" s="899"/>
      <c r="AD41" s="428">
        <v>135</v>
      </c>
      <c r="AE41" s="900"/>
      <c r="AF41" s="901"/>
      <c r="AG41" s="901"/>
      <c r="AH41" s="902"/>
      <c r="AI41" s="430" t="s">
        <v>524</v>
      </c>
    </row>
    <row r="42" spans="1:35" ht="15.6" customHeight="1">
      <c r="A42" s="427">
        <v>32</v>
      </c>
      <c r="B42" s="986" t="s">
        <v>545</v>
      </c>
      <c r="C42" s="898"/>
      <c r="D42" s="898"/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898"/>
      <c r="AB42" s="898"/>
      <c r="AC42" s="899"/>
      <c r="AD42" s="428">
        <v>136</v>
      </c>
      <c r="AE42" s="900"/>
      <c r="AF42" s="901"/>
      <c r="AG42" s="901"/>
      <c r="AH42" s="902"/>
      <c r="AI42" s="430" t="s">
        <v>524</v>
      </c>
    </row>
    <row r="43" spans="1:35" ht="15.6" customHeight="1">
      <c r="A43" s="427">
        <v>33</v>
      </c>
      <c r="B43" s="986" t="s">
        <v>546</v>
      </c>
      <c r="C43" s="898"/>
      <c r="D43" s="898"/>
      <c r="E43" s="898"/>
      <c r="F43" s="898"/>
      <c r="G43" s="898"/>
      <c r="H43" s="898"/>
      <c r="I43" s="898"/>
      <c r="J43" s="898"/>
      <c r="K43" s="898"/>
      <c r="L43" s="898"/>
      <c r="M43" s="898"/>
      <c r="N43" s="898"/>
      <c r="O43" s="898"/>
      <c r="P43" s="898"/>
      <c r="Q43" s="898"/>
      <c r="R43" s="898"/>
      <c r="S43" s="898"/>
      <c r="T43" s="898"/>
      <c r="U43" s="898"/>
      <c r="V43" s="898"/>
      <c r="W43" s="898"/>
      <c r="X43" s="898"/>
      <c r="Y43" s="898"/>
      <c r="Z43" s="898"/>
      <c r="AA43" s="898"/>
      <c r="AB43" s="898"/>
      <c r="AC43" s="899"/>
      <c r="AD43" s="428">
        <v>176</v>
      </c>
      <c r="AE43" s="900"/>
      <c r="AF43" s="901"/>
      <c r="AG43" s="901"/>
      <c r="AH43" s="902"/>
      <c r="AI43" s="430" t="s">
        <v>524</v>
      </c>
    </row>
    <row r="44" spans="1:35" ht="15.6" customHeight="1">
      <c r="A44" s="427">
        <v>34</v>
      </c>
      <c r="B44" s="986" t="s">
        <v>547</v>
      </c>
      <c r="C44" s="898"/>
      <c r="D44" s="898"/>
      <c r="E44" s="898"/>
      <c r="F44" s="898"/>
      <c r="G44" s="898"/>
      <c r="H44" s="898"/>
      <c r="I44" s="898"/>
      <c r="J44" s="898"/>
      <c r="K44" s="898"/>
      <c r="L44" s="898"/>
      <c r="M44" s="898"/>
      <c r="N44" s="898"/>
      <c r="O44" s="898"/>
      <c r="P44" s="898"/>
      <c r="Q44" s="898"/>
      <c r="R44" s="898"/>
      <c r="S44" s="898"/>
      <c r="T44" s="898"/>
      <c r="U44" s="898"/>
      <c r="V44" s="898"/>
      <c r="W44" s="898"/>
      <c r="X44" s="898"/>
      <c r="Y44" s="898"/>
      <c r="Z44" s="898"/>
      <c r="AA44" s="898"/>
      <c r="AB44" s="898"/>
      <c r="AC44" s="899"/>
      <c r="AD44" s="428">
        <v>752</v>
      </c>
      <c r="AE44" s="900"/>
      <c r="AF44" s="901"/>
      <c r="AG44" s="901"/>
      <c r="AH44" s="902"/>
      <c r="AI44" s="430" t="s">
        <v>524</v>
      </c>
    </row>
    <row r="45" spans="1:35" ht="15.6" customHeight="1">
      <c r="A45" s="427">
        <v>35</v>
      </c>
      <c r="B45" s="986" t="s">
        <v>548</v>
      </c>
      <c r="C45" s="898"/>
      <c r="D45" s="898"/>
      <c r="E45" s="898"/>
      <c r="F45" s="898"/>
      <c r="G45" s="898"/>
      <c r="H45" s="898"/>
      <c r="I45" s="898"/>
      <c r="J45" s="898"/>
      <c r="K45" s="898"/>
      <c r="L45" s="898"/>
      <c r="M45" s="898"/>
      <c r="N45" s="898"/>
      <c r="O45" s="898"/>
      <c r="P45" s="898"/>
      <c r="Q45" s="898"/>
      <c r="R45" s="898"/>
      <c r="S45" s="898"/>
      <c r="T45" s="898"/>
      <c r="U45" s="898"/>
      <c r="V45" s="898"/>
      <c r="W45" s="898"/>
      <c r="X45" s="898"/>
      <c r="Y45" s="898"/>
      <c r="Z45" s="898"/>
      <c r="AA45" s="898"/>
      <c r="AB45" s="898"/>
      <c r="AC45" s="899"/>
      <c r="AD45" s="428">
        <v>608</v>
      </c>
      <c r="AE45" s="1307">
        <f>+Y11</f>
        <v>0</v>
      </c>
      <c r="AF45" s="1308"/>
      <c r="AG45" s="1307"/>
      <c r="AH45" s="1308"/>
      <c r="AI45" s="430" t="s">
        <v>524</v>
      </c>
    </row>
    <row r="46" spans="1:35" ht="15.6" customHeight="1">
      <c r="A46" s="427">
        <v>36</v>
      </c>
      <c r="B46" s="986" t="s">
        <v>549</v>
      </c>
      <c r="C46" s="898"/>
      <c r="D46" s="898"/>
      <c r="E46" s="898"/>
      <c r="F46" s="898"/>
      <c r="G46" s="898"/>
      <c r="H46" s="898"/>
      <c r="I46" s="898"/>
      <c r="J46" s="898"/>
      <c r="K46" s="898"/>
      <c r="L46" s="898"/>
      <c r="M46" s="898"/>
      <c r="N46" s="898"/>
      <c r="O46" s="898"/>
      <c r="P46" s="898"/>
      <c r="Q46" s="898"/>
      <c r="R46" s="898"/>
      <c r="S46" s="898"/>
      <c r="T46" s="898"/>
      <c r="U46" s="898"/>
      <c r="V46" s="898"/>
      <c r="W46" s="898"/>
      <c r="X46" s="898"/>
      <c r="Y46" s="898"/>
      <c r="Z46" s="898"/>
      <c r="AA46" s="898"/>
      <c r="AB46" s="898"/>
      <c r="AC46" s="899"/>
      <c r="AD46" s="428">
        <v>1636</v>
      </c>
      <c r="AE46" s="1307"/>
      <c r="AF46" s="1308"/>
      <c r="AG46" s="1307"/>
      <c r="AH46" s="1308"/>
      <c r="AI46" s="430" t="s">
        <v>524</v>
      </c>
    </row>
    <row r="47" spans="1:35" ht="15.6" customHeight="1">
      <c r="A47" s="442">
        <v>37</v>
      </c>
      <c r="B47" s="1347" t="s">
        <v>550</v>
      </c>
      <c r="C47" s="1348"/>
      <c r="D47" s="1348"/>
      <c r="E47" s="1348"/>
      <c r="F47" s="1348"/>
      <c r="G47" s="1348"/>
      <c r="H47" s="1348"/>
      <c r="I47" s="1348"/>
      <c r="J47" s="1348"/>
      <c r="K47" s="1348"/>
      <c r="L47" s="1348"/>
      <c r="M47" s="1348"/>
      <c r="N47" s="1348"/>
      <c r="O47" s="1348"/>
      <c r="P47" s="1348"/>
      <c r="Q47" s="1348"/>
      <c r="R47" s="1348"/>
      <c r="S47" s="1348"/>
      <c r="T47" s="1348"/>
      <c r="U47" s="1348"/>
      <c r="V47" s="1348"/>
      <c r="W47" s="1348"/>
      <c r="X47" s="1348"/>
      <c r="Y47" s="1348"/>
      <c r="Z47" s="1348"/>
      <c r="AA47" s="1348"/>
      <c r="AB47" s="1348"/>
      <c r="AC47" s="1349"/>
      <c r="AD47" s="443">
        <v>1637</v>
      </c>
      <c r="AE47" s="1350"/>
      <c r="AF47" s="1351"/>
      <c r="AG47" s="1307"/>
      <c r="AH47" s="1308"/>
      <c r="AI47" s="430" t="s">
        <v>524</v>
      </c>
    </row>
    <row r="48" spans="1:35" ht="15.6" customHeight="1">
      <c r="A48" s="427">
        <v>38</v>
      </c>
      <c r="B48" s="986" t="s">
        <v>551</v>
      </c>
      <c r="C48" s="898"/>
      <c r="D48" s="898"/>
      <c r="E48" s="898"/>
      <c r="F48" s="898"/>
      <c r="G48" s="898"/>
      <c r="H48" s="898"/>
      <c r="I48" s="898"/>
      <c r="J48" s="898"/>
      <c r="K48" s="898"/>
      <c r="L48" s="898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9"/>
      <c r="AD48" s="428">
        <v>1638</v>
      </c>
      <c r="AE48" s="1307"/>
      <c r="AF48" s="1308"/>
      <c r="AG48" s="1307"/>
      <c r="AH48" s="1308"/>
      <c r="AI48" s="430" t="s">
        <v>524</v>
      </c>
    </row>
    <row r="49" spans="1:35" ht="15.6" customHeight="1">
      <c r="A49" s="427">
        <v>39</v>
      </c>
      <c r="B49" s="986" t="s">
        <v>552</v>
      </c>
      <c r="C49" s="898"/>
      <c r="D49" s="898"/>
      <c r="E49" s="898"/>
      <c r="F49" s="898"/>
      <c r="G49" s="898"/>
      <c r="H49" s="898"/>
      <c r="I49" s="898"/>
      <c r="J49" s="898"/>
      <c r="K49" s="898"/>
      <c r="L49" s="898"/>
      <c r="M49" s="898"/>
      <c r="N49" s="898"/>
      <c r="O49" s="898"/>
      <c r="P49" s="898"/>
      <c r="Q49" s="898"/>
      <c r="R49" s="898"/>
      <c r="S49" s="898"/>
      <c r="T49" s="898"/>
      <c r="U49" s="898"/>
      <c r="V49" s="898"/>
      <c r="W49" s="898"/>
      <c r="X49" s="898"/>
      <c r="Y49" s="898"/>
      <c r="Z49" s="898"/>
      <c r="AA49" s="898"/>
      <c r="AB49" s="898"/>
      <c r="AC49" s="899"/>
      <c r="AD49" s="428">
        <v>895</v>
      </c>
      <c r="AE49" s="1307"/>
      <c r="AF49" s="1308"/>
      <c r="AG49" s="1307"/>
      <c r="AH49" s="1308"/>
      <c r="AI49" s="430" t="s">
        <v>524</v>
      </c>
    </row>
    <row r="50" spans="1:35" ht="15.6" customHeight="1">
      <c r="A50" s="427">
        <v>40</v>
      </c>
      <c r="B50" s="986" t="s">
        <v>553</v>
      </c>
      <c r="C50" s="898"/>
      <c r="D50" s="898"/>
      <c r="E50" s="898"/>
      <c r="F50" s="898"/>
      <c r="G50" s="898"/>
      <c r="H50" s="898"/>
      <c r="I50" s="898"/>
      <c r="J50" s="898"/>
      <c r="K50" s="898"/>
      <c r="L50" s="898"/>
      <c r="M50" s="898"/>
      <c r="N50" s="898"/>
      <c r="O50" s="898"/>
      <c r="P50" s="898"/>
      <c r="Q50" s="898"/>
      <c r="R50" s="898"/>
      <c r="S50" s="898"/>
      <c r="T50" s="898"/>
      <c r="U50" s="898"/>
      <c r="V50" s="898"/>
      <c r="W50" s="898"/>
      <c r="X50" s="898"/>
      <c r="Y50" s="898"/>
      <c r="Z50" s="898"/>
      <c r="AA50" s="898"/>
      <c r="AB50" s="898"/>
      <c r="AC50" s="899"/>
      <c r="AD50" s="428">
        <v>867</v>
      </c>
      <c r="AE50" s="1307"/>
      <c r="AF50" s="1308"/>
      <c r="AG50" s="1307"/>
      <c r="AH50" s="1308"/>
      <c r="AI50" s="430" t="s">
        <v>524</v>
      </c>
    </row>
    <row r="51" spans="1:35" ht="15.6" customHeight="1">
      <c r="A51" s="427">
        <v>41</v>
      </c>
      <c r="B51" s="986" t="s">
        <v>554</v>
      </c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898"/>
      <c r="T51" s="898"/>
      <c r="U51" s="898"/>
      <c r="V51" s="898"/>
      <c r="W51" s="898"/>
      <c r="X51" s="898"/>
      <c r="Y51" s="898"/>
      <c r="Z51" s="898"/>
      <c r="AA51" s="898"/>
      <c r="AB51" s="898"/>
      <c r="AC51" s="899"/>
      <c r="AD51" s="428">
        <v>609</v>
      </c>
      <c r="AE51" s="1307"/>
      <c r="AF51" s="1308"/>
      <c r="AG51" s="1307"/>
      <c r="AH51" s="1308"/>
      <c r="AI51" s="430" t="s">
        <v>524</v>
      </c>
    </row>
    <row r="52" spans="1:35" ht="15.6" customHeight="1">
      <c r="A52" s="427">
        <v>42</v>
      </c>
      <c r="B52" s="986" t="s">
        <v>555</v>
      </c>
      <c r="C52" s="898"/>
      <c r="D52" s="898"/>
      <c r="E52" s="898"/>
      <c r="F52" s="898"/>
      <c r="G52" s="898"/>
      <c r="H52" s="898"/>
      <c r="I52" s="898"/>
      <c r="J52" s="898"/>
      <c r="K52" s="898"/>
      <c r="L52" s="898"/>
      <c r="M52" s="898"/>
      <c r="N52" s="898"/>
      <c r="O52" s="898"/>
      <c r="P52" s="898"/>
      <c r="Q52" s="898"/>
      <c r="R52" s="898"/>
      <c r="S52" s="898"/>
      <c r="T52" s="898"/>
      <c r="U52" s="898"/>
      <c r="V52" s="898"/>
      <c r="W52" s="898"/>
      <c r="X52" s="898"/>
      <c r="Y52" s="898"/>
      <c r="Z52" s="898"/>
      <c r="AA52" s="898"/>
      <c r="AB52" s="898"/>
      <c r="AC52" s="899"/>
      <c r="AD52" s="428">
        <v>1639</v>
      </c>
      <c r="AE52" s="1307"/>
      <c r="AF52" s="1308"/>
      <c r="AG52" s="1307"/>
      <c r="AH52" s="1308"/>
      <c r="AI52" s="430" t="s">
        <v>524</v>
      </c>
    </row>
    <row r="53" spans="1:35" ht="15.6" customHeight="1">
      <c r="A53" s="427">
        <v>43</v>
      </c>
      <c r="B53" s="986" t="s">
        <v>556</v>
      </c>
      <c r="C53" s="898"/>
      <c r="D53" s="898"/>
      <c r="E53" s="898"/>
      <c r="F53" s="898"/>
      <c r="G53" s="898"/>
      <c r="H53" s="898"/>
      <c r="I53" s="898"/>
      <c r="J53" s="898"/>
      <c r="K53" s="898"/>
      <c r="L53" s="898"/>
      <c r="M53" s="898"/>
      <c r="N53" s="898"/>
      <c r="O53" s="898"/>
      <c r="P53" s="898"/>
      <c r="Q53" s="898"/>
      <c r="R53" s="898"/>
      <c r="S53" s="898"/>
      <c r="T53" s="898"/>
      <c r="U53" s="898"/>
      <c r="V53" s="898"/>
      <c r="W53" s="898"/>
      <c r="X53" s="898"/>
      <c r="Y53" s="898"/>
      <c r="Z53" s="898"/>
      <c r="AA53" s="898"/>
      <c r="AB53" s="898"/>
      <c r="AC53" s="899"/>
      <c r="AD53" s="428">
        <v>1018</v>
      </c>
      <c r="AE53" s="1307"/>
      <c r="AF53" s="1308"/>
      <c r="AG53" s="1307"/>
      <c r="AH53" s="1308"/>
      <c r="AI53" s="430" t="s">
        <v>524</v>
      </c>
    </row>
    <row r="54" spans="1:35" ht="15.6" customHeight="1">
      <c r="A54" s="427">
        <v>44</v>
      </c>
      <c r="B54" s="986" t="s">
        <v>557</v>
      </c>
      <c r="C54" s="898"/>
      <c r="D54" s="898"/>
      <c r="E54" s="898"/>
      <c r="F54" s="898"/>
      <c r="G54" s="898"/>
      <c r="H54" s="898"/>
      <c r="I54" s="898"/>
      <c r="J54" s="898"/>
      <c r="K54" s="898"/>
      <c r="L54" s="898"/>
      <c r="M54" s="898"/>
      <c r="N54" s="898"/>
      <c r="O54" s="898"/>
      <c r="P54" s="898"/>
      <c r="Q54" s="898"/>
      <c r="R54" s="898"/>
      <c r="S54" s="898"/>
      <c r="T54" s="898"/>
      <c r="U54" s="898"/>
      <c r="V54" s="898"/>
      <c r="W54" s="898"/>
      <c r="X54" s="898"/>
      <c r="Y54" s="898"/>
      <c r="Z54" s="898"/>
      <c r="AA54" s="898"/>
      <c r="AB54" s="898"/>
      <c r="AC54" s="899"/>
      <c r="AD54" s="428">
        <v>162</v>
      </c>
      <c r="AE54" s="1307"/>
      <c r="AF54" s="1308"/>
      <c r="AG54" s="1307"/>
      <c r="AH54" s="1308"/>
      <c r="AI54" s="430" t="s">
        <v>524</v>
      </c>
    </row>
    <row r="55" spans="1:35" ht="15.6" customHeight="1">
      <c r="A55" s="427">
        <v>45</v>
      </c>
      <c r="B55" s="986" t="s">
        <v>558</v>
      </c>
      <c r="C55" s="898"/>
      <c r="D55" s="898"/>
      <c r="E55" s="898"/>
      <c r="F55" s="898"/>
      <c r="G55" s="898"/>
      <c r="H55" s="898"/>
      <c r="I55" s="898"/>
      <c r="J55" s="898"/>
      <c r="K55" s="898"/>
      <c r="L55" s="898"/>
      <c r="M55" s="898"/>
      <c r="N55" s="898"/>
      <c r="O55" s="898"/>
      <c r="P55" s="898"/>
      <c r="Q55" s="898"/>
      <c r="R55" s="898"/>
      <c r="S55" s="898"/>
      <c r="T55" s="898"/>
      <c r="U55" s="898"/>
      <c r="V55" s="898"/>
      <c r="W55" s="898"/>
      <c r="X55" s="898"/>
      <c r="Y55" s="898"/>
      <c r="Z55" s="898"/>
      <c r="AA55" s="898"/>
      <c r="AB55" s="898"/>
      <c r="AC55" s="899"/>
      <c r="AD55" s="428">
        <v>174</v>
      </c>
      <c r="AE55" s="1307"/>
      <c r="AF55" s="1308"/>
      <c r="AG55" s="1307"/>
      <c r="AH55" s="1308"/>
      <c r="AI55" s="430" t="s">
        <v>524</v>
      </c>
    </row>
    <row r="56" spans="1:35" ht="15.6" customHeight="1">
      <c r="A56" s="427">
        <v>46</v>
      </c>
      <c r="B56" s="986" t="s">
        <v>559</v>
      </c>
      <c r="C56" s="898"/>
      <c r="D56" s="898"/>
      <c r="E56" s="898"/>
      <c r="F56" s="898"/>
      <c r="G56" s="898"/>
      <c r="H56" s="898"/>
      <c r="I56" s="898"/>
      <c r="J56" s="898"/>
      <c r="K56" s="898"/>
      <c r="L56" s="898"/>
      <c r="M56" s="898"/>
      <c r="N56" s="898"/>
      <c r="O56" s="898"/>
      <c r="P56" s="898"/>
      <c r="Q56" s="898"/>
      <c r="R56" s="898"/>
      <c r="S56" s="898"/>
      <c r="T56" s="898"/>
      <c r="U56" s="898"/>
      <c r="V56" s="898"/>
      <c r="W56" s="898"/>
      <c r="X56" s="898"/>
      <c r="Y56" s="898"/>
      <c r="Z56" s="898"/>
      <c r="AA56" s="898"/>
      <c r="AB56" s="898"/>
      <c r="AC56" s="899"/>
      <c r="AD56" s="428">
        <v>610</v>
      </c>
      <c r="AE56" s="1307">
        <f>+AB8</f>
        <v>785554.77</v>
      </c>
      <c r="AF56" s="1308"/>
      <c r="AG56" s="1307"/>
      <c r="AH56" s="1308"/>
      <c r="AI56" s="430" t="s">
        <v>524</v>
      </c>
    </row>
    <row r="57" spans="1:35" ht="15.6" customHeight="1">
      <c r="A57" s="427">
        <v>47</v>
      </c>
      <c r="B57" s="986" t="s">
        <v>560</v>
      </c>
      <c r="C57" s="898"/>
      <c r="D57" s="898"/>
      <c r="E57" s="898"/>
      <c r="F57" s="898"/>
      <c r="G57" s="898"/>
      <c r="H57" s="898"/>
      <c r="I57" s="898"/>
      <c r="J57" s="898"/>
      <c r="K57" s="898"/>
      <c r="L57" s="898"/>
      <c r="M57" s="898"/>
      <c r="N57" s="898"/>
      <c r="O57" s="898"/>
      <c r="P57" s="898"/>
      <c r="Q57" s="898"/>
      <c r="R57" s="898"/>
      <c r="S57" s="898"/>
      <c r="T57" s="898"/>
      <c r="U57" s="898"/>
      <c r="V57" s="898"/>
      <c r="W57" s="898"/>
      <c r="X57" s="898"/>
      <c r="Y57" s="898"/>
      <c r="Z57" s="898"/>
      <c r="AA57" s="898"/>
      <c r="AB57" s="898"/>
      <c r="AC57" s="899"/>
      <c r="AD57" s="428">
        <v>746</v>
      </c>
      <c r="AE57" s="900"/>
      <c r="AF57" s="901"/>
      <c r="AG57" s="901"/>
      <c r="AH57" s="902"/>
      <c r="AI57" s="430" t="s">
        <v>524</v>
      </c>
    </row>
    <row r="58" spans="1:35" ht="15.6" customHeight="1">
      <c r="A58" s="427">
        <v>48</v>
      </c>
      <c r="B58" s="986" t="s">
        <v>561</v>
      </c>
      <c r="C58" s="898"/>
      <c r="D58" s="898"/>
      <c r="E58" s="898"/>
      <c r="F58" s="898"/>
      <c r="G58" s="898"/>
      <c r="H58" s="898"/>
      <c r="I58" s="898"/>
      <c r="J58" s="898"/>
      <c r="K58" s="898"/>
      <c r="L58" s="898"/>
      <c r="M58" s="898"/>
      <c r="N58" s="898"/>
      <c r="O58" s="898"/>
      <c r="P58" s="898"/>
      <c r="Q58" s="898"/>
      <c r="R58" s="898"/>
      <c r="S58" s="898"/>
      <c r="T58" s="898"/>
      <c r="U58" s="898"/>
      <c r="V58" s="898"/>
      <c r="W58" s="898"/>
      <c r="X58" s="898"/>
      <c r="Y58" s="898"/>
      <c r="Z58" s="898"/>
      <c r="AA58" s="898"/>
      <c r="AB58" s="898"/>
      <c r="AC58" s="899"/>
      <c r="AD58" s="428">
        <v>866</v>
      </c>
      <c r="AE58" s="900"/>
      <c r="AF58" s="901"/>
      <c r="AG58" s="901"/>
      <c r="AH58" s="902"/>
      <c r="AI58" s="430" t="s">
        <v>524</v>
      </c>
    </row>
    <row r="59" spans="1:35" ht="15.6" customHeight="1">
      <c r="A59" s="427">
        <v>49</v>
      </c>
      <c r="B59" s="986" t="s">
        <v>562</v>
      </c>
      <c r="C59" s="898"/>
      <c r="D59" s="898"/>
      <c r="E59" s="898"/>
      <c r="F59" s="898"/>
      <c r="G59" s="898"/>
      <c r="H59" s="898"/>
      <c r="I59" s="898"/>
      <c r="J59" s="898"/>
      <c r="K59" s="898"/>
      <c r="L59" s="898"/>
      <c r="M59" s="898"/>
      <c r="N59" s="898"/>
      <c r="O59" s="898"/>
      <c r="P59" s="898"/>
      <c r="Q59" s="898"/>
      <c r="R59" s="898"/>
      <c r="S59" s="898"/>
      <c r="T59" s="898"/>
      <c r="U59" s="898"/>
      <c r="V59" s="898"/>
      <c r="W59" s="898"/>
      <c r="X59" s="898"/>
      <c r="Y59" s="898"/>
      <c r="Z59" s="898"/>
      <c r="AA59" s="898"/>
      <c r="AB59" s="898"/>
      <c r="AC59" s="899"/>
      <c r="AD59" s="428">
        <v>607</v>
      </c>
      <c r="AE59" s="900"/>
      <c r="AF59" s="901"/>
      <c r="AG59" s="901"/>
      <c r="AH59" s="902"/>
      <c r="AI59" s="430" t="s">
        <v>524</v>
      </c>
    </row>
    <row r="60" spans="1:35" ht="15.6" customHeight="1">
      <c r="A60" s="433">
        <v>50</v>
      </c>
      <c r="B60" s="1343" t="s">
        <v>563</v>
      </c>
      <c r="C60" s="1173"/>
      <c r="D60" s="1173"/>
      <c r="E60" s="1173"/>
      <c r="F60" s="1173"/>
      <c r="G60" s="1173"/>
      <c r="H60" s="1173"/>
      <c r="I60" s="1173"/>
      <c r="J60" s="1173"/>
      <c r="K60" s="1173"/>
      <c r="L60" s="1173"/>
      <c r="M60" s="1173"/>
      <c r="N60" s="1173"/>
      <c r="O60" s="1173"/>
      <c r="P60" s="1173"/>
      <c r="Q60" s="1173"/>
      <c r="R60" s="1173"/>
      <c r="S60" s="1173"/>
      <c r="T60" s="1173"/>
      <c r="U60" s="1173"/>
      <c r="V60" s="1173"/>
      <c r="W60" s="1173"/>
      <c r="X60" s="1173"/>
      <c r="Y60" s="1173"/>
      <c r="Z60" s="1173"/>
      <c r="AA60" s="1173"/>
      <c r="AB60" s="1173"/>
      <c r="AC60" s="1174"/>
      <c r="AD60" s="435">
        <v>304</v>
      </c>
      <c r="AE60" s="1307">
        <f>-AE56</f>
        <v>-785554.77</v>
      </c>
      <c r="AF60" s="1308"/>
      <c r="AG60" s="1307"/>
      <c r="AH60" s="1308"/>
      <c r="AI60" s="441" t="s">
        <v>528</v>
      </c>
    </row>
    <row r="61" spans="1:35">
      <c r="A61" s="891" t="s">
        <v>564</v>
      </c>
      <c r="B61" s="892"/>
      <c r="C61" s="892"/>
      <c r="D61" s="892"/>
      <c r="E61" s="892"/>
      <c r="F61" s="892"/>
      <c r="G61" s="892"/>
      <c r="H61" s="892"/>
      <c r="I61" s="892"/>
      <c r="J61" s="892"/>
      <c r="K61" s="892"/>
      <c r="L61" s="892"/>
      <c r="M61" s="892"/>
      <c r="N61" s="892"/>
      <c r="O61" s="892"/>
      <c r="P61" s="892"/>
      <c r="Q61" s="892"/>
      <c r="R61" s="892"/>
      <c r="S61" s="892"/>
      <c r="T61" s="892"/>
      <c r="U61" s="892"/>
      <c r="V61" s="892"/>
      <c r="W61" s="892"/>
      <c r="X61" s="892"/>
      <c r="Y61" s="892"/>
      <c r="Z61" s="892"/>
      <c r="AA61" s="892"/>
      <c r="AB61" s="892"/>
      <c r="AC61" s="892"/>
      <c r="AD61" s="892"/>
      <c r="AE61" s="892"/>
      <c r="AF61" s="892"/>
      <c r="AG61" s="892"/>
      <c r="AH61" s="892"/>
      <c r="AI61" s="893"/>
    </row>
    <row r="62" spans="1:35">
      <c r="A62" s="1344" t="s">
        <v>565</v>
      </c>
      <c r="B62" s="1345"/>
      <c r="C62" s="1345"/>
      <c r="D62" s="1345"/>
      <c r="E62" s="1345"/>
      <c r="F62" s="1345"/>
      <c r="G62" s="1345"/>
      <c r="H62" s="1345"/>
      <c r="I62" s="1345"/>
      <c r="J62" s="1345"/>
      <c r="K62" s="1345"/>
      <c r="L62" s="1345"/>
      <c r="M62" s="1345"/>
      <c r="N62" s="1345"/>
      <c r="O62" s="1345"/>
      <c r="P62" s="1345"/>
      <c r="Q62" s="1345"/>
      <c r="R62" s="1345"/>
      <c r="S62" s="1345"/>
      <c r="T62" s="1345"/>
      <c r="U62" s="1345"/>
      <c r="V62" s="1345"/>
      <c r="W62" s="1345"/>
      <c r="X62" s="1345"/>
      <c r="Y62" s="1345"/>
      <c r="Z62" s="1345"/>
      <c r="AA62" s="1345"/>
      <c r="AB62" s="1345"/>
      <c r="AC62" s="1345"/>
      <c r="AD62" s="1345"/>
      <c r="AE62" s="1345"/>
      <c r="AF62" s="1345"/>
      <c r="AG62" s="1345"/>
      <c r="AH62" s="1345"/>
      <c r="AI62" s="1346"/>
    </row>
    <row r="63" spans="1:35">
      <c r="A63" s="1259" t="s">
        <v>566</v>
      </c>
      <c r="B63" s="927"/>
      <c r="C63" s="927"/>
      <c r="D63" s="927"/>
      <c r="E63" s="927"/>
      <c r="F63" s="927"/>
      <c r="G63" s="927"/>
      <c r="H63" s="927"/>
      <c r="I63" s="927"/>
      <c r="J63" s="927"/>
      <c r="K63" s="927"/>
      <c r="L63" s="927"/>
      <c r="M63" s="927"/>
      <c r="N63" s="927"/>
      <c r="O63" s="927"/>
      <c r="P63" s="927"/>
      <c r="Q63" s="927"/>
      <c r="R63" s="927"/>
      <c r="S63" s="927"/>
      <c r="T63" s="927"/>
      <c r="U63" s="927"/>
      <c r="V63" s="927"/>
      <c r="W63" s="927"/>
      <c r="X63" s="927"/>
      <c r="Y63" s="927"/>
      <c r="Z63" s="927"/>
      <c r="AA63" s="927"/>
      <c r="AB63" s="927"/>
      <c r="AC63" s="927"/>
      <c r="AD63" s="927"/>
      <c r="AE63" s="927"/>
      <c r="AF63" s="927"/>
      <c r="AG63" s="927"/>
      <c r="AH63" s="927"/>
      <c r="AI63" s="1260"/>
    </row>
    <row r="64" spans="1:35">
      <c r="A64" s="444">
        <v>51</v>
      </c>
      <c r="B64" s="926" t="s">
        <v>567</v>
      </c>
      <c r="C64" s="927"/>
      <c r="D64" s="927"/>
      <c r="E64" s="927"/>
      <c r="F64" s="927"/>
      <c r="G64" s="927"/>
      <c r="H64" s="927"/>
      <c r="I64" s="927"/>
      <c r="J64" s="927"/>
      <c r="K64" s="927"/>
      <c r="L64" s="927"/>
      <c r="M64" s="927"/>
      <c r="N64" s="927"/>
      <c r="O64" s="927"/>
      <c r="P64" s="927"/>
      <c r="Q64" s="928"/>
      <c r="R64" s="1339" t="s">
        <v>568</v>
      </c>
      <c r="S64" s="1340"/>
      <c r="T64" s="1340"/>
      <c r="U64" s="1340"/>
      <c r="V64" s="1340"/>
      <c r="W64" s="1341"/>
      <c r="X64" s="1339" t="s">
        <v>569</v>
      </c>
      <c r="Y64" s="1340"/>
      <c r="Z64" s="1340"/>
      <c r="AA64" s="1340"/>
      <c r="AB64" s="1340"/>
      <c r="AC64" s="1341"/>
      <c r="AD64" s="445">
        <v>31</v>
      </c>
      <c r="AE64" s="1203"/>
      <c r="AF64" s="1204"/>
      <c r="AG64" s="1204"/>
      <c r="AH64" s="1246"/>
      <c r="AI64" s="430" t="s">
        <v>505</v>
      </c>
    </row>
    <row r="65" spans="1:35" ht="14.45" customHeight="1">
      <c r="A65" s="427">
        <v>52</v>
      </c>
      <c r="B65" s="986" t="s">
        <v>570</v>
      </c>
      <c r="C65" s="898"/>
      <c r="D65" s="898"/>
      <c r="E65" s="898"/>
      <c r="F65" s="898"/>
      <c r="G65" s="898"/>
      <c r="H65" s="898"/>
      <c r="I65" s="898"/>
      <c r="J65" s="898"/>
      <c r="K65" s="898"/>
      <c r="L65" s="898"/>
      <c r="M65" s="898"/>
      <c r="N65" s="898"/>
      <c r="O65" s="898"/>
      <c r="P65" s="898"/>
      <c r="Q65" s="899"/>
      <c r="R65" s="428">
        <v>18</v>
      </c>
      <c r="S65" s="1342"/>
      <c r="T65" s="901"/>
      <c r="U65" s="901"/>
      <c r="V65" s="901"/>
      <c r="W65" s="902"/>
      <c r="X65" s="428">
        <v>19</v>
      </c>
      <c r="Y65" s="900"/>
      <c r="Z65" s="901"/>
      <c r="AA65" s="901"/>
      <c r="AB65" s="901"/>
      <c r="AC65" s="902"/>
      <c r="AD65" s="428">
        <v>20</v>
      </c>
      <c r="AE65" s="1342"/>
      <c r="AF65" s="901"/>
      <c r="AG65" s="901"/>
      <c r="AH65" s="902"/>
      <c r="AI65" s="430" t="s">
        <v>505</v>
      </c>
    </row>
    <row r="66" spans="1:35" ht="14.45" customHeight="1">
      <c r="A66" s="427">
        <v>53</v>
      </c>
      <c r="B66" s="986" t="s">
        <v>571</v>
      </c>
      <c r="C66" s="898"/>
      <c r="D66" s="898"/>
      <c r="E66" s="898"/>
      <c r="F66" s="898"/>
      <c r="G66" s="898"/>
      <c r="H66" s="898"/>
      <c r="I66" s="898"/>
      <c r="J66" s="898"/>
      <c r="K66" s="898"/>
      <c r="L66" s="898"/>
      <c r="M66" s="898"/>
      <c r="N66" s="898"/>
      <c r="O66" s="898"/>
      <c r="P66" s="898"/>
      <c r="Q66" s="899"/>
      <c r="R66" s="428">
        <v>1109</v>
      </c>
      <c r="S66" s="900"/>
      <c r="T66" s="901"/>
      <c r="U66" s="901"/>
      <c r="V66" s="901"/>
      <c r="W66" s="902"/>
      <c r="X66" s="428">
        <v>1111</v>
      </c>
      <c r="Y66" s="900"/>
      <c r="Z66" s="901"/>
      <c r="AA66" s="901"/>
      <c r="AB66" s="901"/>
      <c r="AC66" s="902"/>
      <c r="AD66" s="428">
        <v>1113</v>
      </c>
      <c r="AE66" s="900"/>
      <c r="AF66" s="901"/>
      <c r="AG66" s="901"/>
      <c r="AH66" s="902"/>
      <c r="AI66" s="430" t="s">
        <v>505</v>
      </c>
    </row>
    <row r="67" spans="1:35">
      <c r="A67" s="427">
        <v>54</v>
      </c>
      <c r="B67" s="1337" t="s">
        <v>572</v>
      </c>
      <c r="C67" s="907"/>
      <c r="D67" s="907"/>
      <c r="E67" s="907"/>
      <c r="F67" s="907"/>
      <c r="G67" s="907"/>
      <c r="H67" s="907"/>
      <c r="I67" s="907"/>
      <c r="J67" s="907"/>
      <c r="K67" s="907"/>
      <c r="L67" s="907"/>
      <c r="M67" s="907"/>
      <c r="N67" s="907"/>
      <c r="O67" s="907"/>
      <c r="P67" s="907"/>
      <c r="Q67" s="908"/>
      <c r="R67" s="428">
        <v>1640</v>
      </c>
      <c r="S67" s="909"/>
      <c r="T67" s="910"/>
      <c r="U67" s="910"/>
      <c r="V67" s="910"/>
      <c r="W67" s="911"/>
      <c r="X67" s="428">
        <v>1641</v>
      </c>
      <c r="Y67" s="909"/>
      <c r="Z67" s="910"/>
      <c r="AA67" s="910"/>
      <c r="AB67" s="910"/>
      <c r="AC67" s="911"/>
      <c r="AD67" s="428">
        <v>1642</v>
      </c>
      <c r="AE67" s="909"/>
      <c r="AF67" s="910"/>
      <c r="AG67" s="910"/>
      <c r="AH67" s="911"/>
      <c r="AI67" s="430" t="s">
        <v>505</v>
      </c>
    </row>
    <row r="68" spans="1:35" ht="14.45" customHeight="1">
      <c r="A68" s="427">
        <v>55</v>
      </c>
      <c r="B68" s="986" t="s">
        <v>573</v>
      </c>
      <c r="C68" s="898"/>
      <c r="D68" s="898"/>
      <c r="E68" s="898"/>
      <c r="F68" s="898"/>
      <c r="G68" s="898"/>
      <c r="H68" s="898"/>
      <c r="I68" s="898"/>
      <c r="J68" s="898"/>
      <c r="K68" s="898"/>
      <c r="L68" s="898"/>
      <c r="M68" s="898"/>
      <c r="N68" s="898"/>
      <c r="O68" s="898"/>
      <c r="P68" s="898"/>
      <c r="Q68" s="899"/>
      <c r="R68" s="428">
        <v>187</v>
      </c>
      <c r="S68" s="900"/>
      <c r="T68" s="901"/>
      <c r="U68" s="901"/>
      <c r="V68" s="901"/>
      <c r="W68" s="902"/>
      <c r="X68" s="428">
        <v>188</v>
      </c>
      <c r="Y68" s="900"/>
      <c r="Z68" s="901"/>
      <c r="AA68" s="901"/>
      <c r="AB68" s="901"/>
      <c r="AC68" s="902"/>
      <c r="AD68" s="428">
        <v>189</v>
      </c>
      <c r="AE68" s="900"/>
      <c r="AF68" s="901"/>
      <c r="AG68" s="901"/>
      <c r="AH68" s="902"/>
      <c r="AI68" s="430" t="s">
        <v>505</v>
      </c>
    </row>
    <row r="69" spans="1:35" ht="14.45" customHeight="1">
      <c r="A69" s="427">
        <v>56</v>
      </c>
      <c r="B69" s="986" t="s">
        <v>574</v>
      </c>
      <c r="C69" s="898"/>
      <c r="D69" s="898"/>
      <c r="E69" s="898"/>
      <c r="F69" s="898"/>
      <c r="G69" s="898"/>
      <c r="H69" s="898"/>
      <c r="I69" s="898"/>
      <c r="J69" s="898"/>
      <c r="K69" s="898"/>
      <c r="L69" s="898"/>
      <c r="M69" s="898"/>
      <c r="N69" s="898"/>
      <c r="O69" s="898"/>
      <c r="P69" s="898"/>
      <c r="Q69" s="899"/>
      <c r="R69" s="428">
        <v>1037</v>
      </c>
      <c r="S69" s="1307"/>
      <c r="T69" s="1308"/>
      <c r="U69" s="1307"/>
      <c r="V69" s="1308"/>
      <c r="W69" s="583"/>
      <c r="X69" s="428">
        <v>1038</v>
      </c>
      <c r="Y69" s="1307"/>
      <c r="Z69" s="1308"/>
      <c r="AA69" s="1307"/>
      <c r="AB69" s="1308"/>
      <c r="AC69" s="583"/>
      <c r="AD69" s="428">
        <v>1039</v>
      </c>
      <c r="AE69" s="1307">
        <v>0</v>
      </c>
      <c r="AF69" s="1308"/>
      <c r="AG69" s="1307"/>
      <c r="AH69" s="1308"/>
      <c r="AI69" s="430" t="s">
        <v>505</v>
      </c>
    </row>
    <row r="70" spans="1:35" ht="14.45" customHeight="1">
      <c r="A70" s="427">
        <v>57</v>
      </c>
      <c r="B70" s="986" t="s">
        <v>575</v>
      </c>
      <c r="C70" s="898"/>
      <c r="D70" s="898"/>
      <c r="E70" s="898"/>
      <c r="F70" s="898"/>
      <c r="G70" s="898"/>
      <c r="H70" s="898"/>
      <c r="I70" s="898"/>
      <c r="J70" s="898"/>
      <c r="K70" s="898"/>
      <c r="L70" s="898"/>
      <c r="M70" s="898"/>
      <c r="N70" s="898"/>
      <c r="O70" s="898"/>
      <c r="P70" s="898"/>
      <c r="Q70" s="899"/>
      <c r="R70" s="428">
        <v>77</v>
      </c>
      <c r="S70" s="900"/>
      <c r="T70" s="901"/>
      <c r="U70" s="901"/>
      <c r="V70" s="901"/>
      <c r="W70" s="902"/>
      <c r="X70" s="428">
        <v>74</v>
      </c>
      <c r="Y70" s="900"/>
      <c r="Z70" s="901"/>
      <c r="AA70" s="901"/>
      <c r="AB70" s="901"/>
      <c r="AC70" s="902"/>
      <c r="AD70" s="428">
        <v>79</v>
      </c>
      <c r="AE70" s="900"/>
      <c r="AF70" s="901"/>
      <c r="AG70" s="901"/>
      <c r="AH70" s="902"/>
      <c r="AI70" s="430" t="s">
        <v>505</v>
      </c>
    </row>
    <row r="71" spans="1:35" ht="14.45" customHeight="1">
      <c r="A71" s="427">
        <v>58</v>
      </c>
      <c r="B71" s="986" t="s">
        <v>576</v>
      </c>
      <c r="C71" s="898"/>
      <c r="D71" s="898"/>
      <c r="E71" s="898"/>
      <c r="F71" s="898"/>
      <c r="G71" s="898"/>
      <c r="H71" s="898"/>
      <c r="I71" s="898"/>
      <c r="J71" s="898"/>
      <c r="K71" s="898"/>
      <c r="L71" s="898"/>
      <c r="M71" s="898"/>
      <c r="N71" s="898"/>
      <c r="O71" s="898"/>
      <c r="P71" s="898"/>
      <c r="Q71" s="899"/>
      <c r="R71" s="428">
        <v>1040</v>
      </c>
      <c r="S71" s="900"/>
      <c r="T71" s="901"/>
      <c r="U71" s="901"/>
      <c r="V71" s="901"/>
      <c r="W71" s="902"/>
      <c r="X71" s="1247"/>
      <c r="Y71" s="1248"/>
      <c r="Z71" s="1248"/>
      <c r="AA71" s="1248"/>
      <c r="AB71" s="1248"/>
      <c r="AC71" s="1249"/>
      <c r="AD71" s="428">
        <v>1041</v>
      </c>
      <c r="AE71" s="900"/>
      <c r="AF71" s="901"/>
      <c r="AG71" s="901"/>
      <c r="AH71" s="902"/>
      <c r="AI71" s="430" t="s">
        <v>505</v>
      </c>
    </row>
    <row r="72" spans="1:35" ht="14.45" customHeight="1">
      <c r="A72" s="427">
        <v>59</v>
      </c>
      <c r="B72" s="986" t="s">
        <v>577</v>
      </c>
      <c r="C72" s="898"/>
      <c r="D72" s="898"/>
      <c r="E72" s="898"/>
      <c r="F72" s="898"/>
      <c r="G72" s="898"/>
      <c r="H72" s="898"/>
      <c r="I72" s="898"/>
      <c r="J72" s="898"/>
      <c r="K72" s="898"/>
      <c r="L72" s="898"/>
      <c r="M72" s="898"/>
      <c r="N72" s="898"/>
      <c r="O72" s="898"/>
      <c r="P72" s="898"/>
      <c r="Q72" s="899"/>
      <c r="R72" s="1247"/>
      <c r="S72" s="1248"/>
      <c r="T72" s="1248"/>
      <c r="U72" s="1248"/>
      <c r="V72" s="1248"/>
      <c r="W72" s="1249"/>
      <c r="X72" s="1247"/>
      <c r="Y72" s="1248"/>
      <c r="Z72" s="1248"/>
      <c r="AA72" s="1248"/>
      <c r="AB72" s="1248"/>
      <c r="AC72" s="1249"/>
      <c r="AD72" s="428">
        <v>1042</v>
      </c>
      <c r="AE72" s="900"/>
      <c r="AF72" s="901"/>
      <c r="AG72" s="901"/>
      <c r="AH72" s="902"/>
      <c r="AI72" s="430" t="s">
        <v>505</v>
      </c>
    </row>
    <row r="73" spans="1:35" ht="14.45" customHeight="1">
      <c r="A73" s="427">
        <v>60</v>
      </c>
      <c r="B73" s="986" t="s">
        <v>578</v>
      </c>
      <c r="C73" s="898"/>
      <c r="D73" s="898"/>
      <c r="E73" s="898"/>
      <c r="F73" s="898"/>
      <c r="G73" s="898"/>
      <c r="H73" s="898"/>
      <c r="I73" s="898"/>
      <c r="J73" s="898"/>
      <c r="K73" s="898"/>
      <c r="L73" s="898"/>
      <c r="M73" s="898"/>
      <c r="N73" s="898"/>
      <c r="O73" s="898"/>
      <c r="P73" s="898"/>
      <c r="Q73" s="899"/>
      <c r="R73" s="428">
        <v>824</v>
      </c>
      <c r="S73" s="900"/>
      <c r="T73" s="901"/>
      <c r="U73" s="901"/>
      <c r="V73" s="901"/>
      <c r="W73" s="902"/>
      <c r="X73" s="1247"/>
      <c r="Y73" s="1248"/>
      <c r="Z73" s="1248"/>
      <c r="AA73" s="1248"/>
      <c r="AB73" s="1248"/>
      <c r="AC73" s="1249"/>
      <c r="AD73" s="428">
        <v>825</v>
      </c>
      <c r="AE73" s="900"/>
      <c r="AF73" s="901"/>
      <c r="AG73" s="901"/>
      <c r="AH73" s="902"/>
      <c r="AI73" s="430" t="s">
        <v>505</v>
      </c>
    </row>
    <row r="74" spans="1:35" ht="14.45" customHeight="1">
      <c r="A74" s="427">
        <v>61</v>
      </c>
      <c r="B74" s="986" t="s">
        <v>579</v>
      </c>
      <c r="C74" s="898"/>
      <c r="D74" s="898"/>
      <c r="E74" s="898"/>
      <c r="F74" s="898"/>
      <c r="G74" s="898"/>
      <c r="H74" s="898"/>
      <c r="I74" s="898"/>
      <c r="J74" s="898"/>
      <c r="K74" s="898"/>
      <c r="L74" s="898"/>
      <c r="M74" s="898"/>
      <c r="N74" s="898"/>
      <c r="O74" s="898"/>
      <c r="P74" s="898"/>
      <c r="Q74" s="899"/>
      <c r="R74" s="428">
        <v>1043</v>
      </c>
      <c r="S74" s="909"/>
      <c r="T74" s="910"/>
      <c r="U74" s="910"/>
      <c r="V74" s="910"/>
      <c r="W74" s="911"/>
      <c r="X74" s="428">
        <v>1102</v>
      </c>
      <c r="Y74" s="909"/>
      <c r="Z74" s="910"/>
      <c r="AA74" s="910"/>
      <c r="AB74" s="910"/>
      <c r="AC74" s="911"/>
      <c r="AD74" s="428">
        <v>1044</v>
      </c>
      <c r="AE74" s="909"/>
      <c r="AF74" s="910"/>
      <c r="AG74" s="910"/>
      <c r="AH74" s="911"/>
      <c r="AI74" s="430" t="s">
        <v>505</v>
      </c>
    </row>
    <row r="75" spans="1:35" ht="14.45" customHeight="1">
      <c r="A75" s="427">
        <v>62</v>
      </c>
      <c r="B75" s="986" t="s">
        <v>580</v>
      </c>
      <c r="C75" s="898"/>
      <c r="D75" s="898"/>
      <c r="E75" s="898"/>
      <c r="F75" s="898"/>
      <c r="G75" s="898"/>
      <c r="H75" s="898"/>
      <c r="I75" s="898"/>
      <c r="J75" s="898"/>
      <c r="K75" s="898"/>
      <c r="L75" s="898"/>
      <c r="M75" s="898"/>
      <c r="N75" s="898"/>
      <c r="O75" s="898"/>
      <c r="P75" s="898"/>
      <c r="Q75" s="899"/>
      <c r="R75" s="428">
        <v>113</v>
      </c>
      <c r="S75" s="1324"/>
      <c r="T75" s="910"/>
      <c r="U75" s="910"/>
      <c r="V75" s="910"/>
      <c r="W75" s="911"/>
      <c r="X75" s="428">
        <v>1007</v>
      </c>
      <c r="Y75" s="909"/>
      <c r="Z75" s="910"/>
      <c r="AA75" s="910"/>
      <c r="AB75" s="910"/>
      <c r="AC75" s="911"/>
      <c r="AD75" s="428">
        <v>114</v>
      </c>
      <c r="AE75" s="1324"/>
      <c r="AF75" s="910"/>
      <c r="AG75" s="910"/>
      <c r="AH75" s="911"/>
      <c r="AI75" s="430" t="s">
        <v>505</v>
      </c>
    </row>
    <row r="76" spans="1:35" ht="24.6" customHeight="1">
      <c r="A76" s="427">
        <v>63</v>
      </c>
      <c r="B76" s="1206" t="s">
        <v>581</v>
      </c>
      <c r="C76" s="907"/>
      <c r="D76" s="907"/>
      <c r="E76" s="907"/>
      <c r="F76" s="907"/>
      <c r="G76" s="907"/>
      <c r="H76" s="907"/>
      <c r="I76" s="907"/>
      <c r="J76" s="907"/>
      <c r="K76" s="907"/>
      <c r="L76" s="907"/>
      <c r="M76" s="907"/>
      <c r="N76" s="907"/>
      <c r="O76" s="907"/>
      <c r="P76" s="907"/>
      <c r="Q76" s="908"/>
      <c r="R76" s="428">
        <v>1829</v>
      </c>
      <c r="S76" s="909"/>
      <c r="T76" s="910"/>
      <c r="U76" s="910"/>
      <c r="V76" s="910"/>
      <c r="W76" s="911"/>
      <c r="X76" s="1247"/>
      <c r="Y76" s="1248"/>
      <c r="Z76" s="1248"/>
      <c r="AA76" s="1248"/>
      <c r="AB76" s="1248"/>
      <c r="AC76" s="1249"/>
      <c r="AD76" s="428">
        <v>1830</v>
      </c>
      <c r="AE76" s="909"/>
      <c r="AF76" s="910"/>
      <c r="AG76" s="910"/>
      <c r="AH76" s="911"/>
      <c r="AI76" s="430" t="s">
        <v>505</v>
      </c>
    </row>
    <row r="77" spans="1:35" ht="14.45" customHeight="1">
      <c r="A77" s="427">
        <v>64</v>
      </c>
      <c r="B77" s="986" t="s">
        <v>582</v>
      </c>
      <c r="C77" s="898"/>
      <c r="D77" s="898"/>
      <c r="E77" s="898"/>
      <c r="F77" s="898"/>
      <c r="G77" s="898"/>
      <c r="H77" s="898"/>
      <c r="I77" s="898"/>
      <c r="J77" s="898"/>
      <c r="K77" s="898"/>
      <c r="L77" s="898"/>
      <c r="M77" s="898"/>
      <c r="N77" s="898"/>
      <c r="O77" s="898"/>
      <c r="P77" s="898"/>
      <c r="Q77" s="899"/>
      <c r="R77" s="428">
        <v>1835</v>
      </c>
      <c r="S77" s="900"/>
      <c r="T77" s="901"/>
      <c r="U77" s="901"/>
      <c r="V77" s="901"/>
      <c r="W77" s="902"/>
      <c r="X77" s="428">
        <v>1836</v>
      </c>
      <c r="Y77" s="900"/>
      <c r="Z77" s="901"/>
      <c r="AA77" s="901"/>
      <c r="AB77" s="901"/>
      <c r="AC77" s="902"/>
      <c r="AD77" s="428">
        <v>1837</v>
      </c>
      <c r="AE77" s="900"/>
      <c r="AF77" s="901"/>
      <c r="AG77" s="901"/>
      <c r="AH77" s="902"/>
      <c r="AI77" s="430" t="s">
        <v>505</v>
      </c>
    </row>
    <row r="78" spans="1:35" ht="14.45" customHeight="1">
      <c r="A78" s="427">
        <v>65</v>
      </c>
      <c r="B78" s="986" t="s">
        <v>583</v>
      </c>
      <c r="C78" s="898"/>
      <c r="D78" s="898"/>
      <c r="E78" s="898"/>
      <c r="F78" s="898"/>
      <c r="G78" s="898"/>
      <c r="H78" s="898"/>
      <c r="I78" s="898"/>
      <c r="J78" s="898"/>
      <c r="K78" s="898"/>
      <c r="L78" s="898"/>
      <c r="M78" s="898"/>
      <c r="N78" s="898"/>
      <c r="O78" s="898"/>
      <c r="P78" s="898"/>
      <c r="Q78" s="899"/>
      <c r="R78" s="428">
        <v>908</v>
      </c>
      <c r="S78" s="900"/>
      <c r="T78" s="901"/>
      <c r="U78" s="901"/>
      <c r="V78" s="901"/>
      <c r="W78" s="902"/>
      <c r="X78" s="1247"/>
      <c r="Y78" s="1248"/>
      <c r="Z78" s="1248"/>
      <c r="AA78" s="1248"/>
      <c r="AB78" s="1248"/>
      <c r="AC78" s="1249"/>
      <c r="AD78" s="428">
        <v>909</v>
      </c>
      <c r="AE78" s="900"/>
      <c r="AF78" s="901"/>
      <c r="AG78" s="901"/>
      <c r="AH78" s="902"/>
      <c r="AI78" s="430" t="s">
        <v>505</v>
      </c>
    </row>
    <row r="79" spans="1:35" ht="14.45" customHeight="1">
      <c r="A79" s="427">
        <v>66</v>
      </c>
      <c r="B79" s="986" t="s">
        <v>584</v>
      </c>
      <c r="C79" s="898"/>
      <c r="D79" s="898"/>
      <c r="E79" s="898"/>
      <c r="F79" s="898"/>
      <c r="G79" s="898"/>
      <c r="H79" s="898"/>
      <c r="I79" s="898"/>
      <c r="J79" s="898"/>
      <c r="K79" s="898"/>
      <c r="L79" s="898"/>
      <c r="M79" s="898"/>
      <c r="N79" s="898"/>
      <c r="O79" s="898"/>
      <c r="P79" s="898"/>
      <c r="Q79" s="899"/>
      <c r="R79" s="428">
        <v>951</v>
      </c>
      <c r="S79" s="900"/>
      <c r="T79" s="901"/>
      <c r="U79" s="901"/>
      <c r="V79" s="901"/>
      <c r="W79" s="902"/>
      <c r="X79" s="1247"/>
      <c r="Y79" s="1248"/>
      <c r="Z79" s="1248"/>
      <c r="AA79" s="1248"/>
      <c r="AB79" s="1248"/>
      <c r="AC79" s="1249"/>
      <c r="AD79" s="428">
        <v>952</v>
      </c>
      <c r="AE79" s="900"/>
      <c r="AF79" s="901"/>
      <c r="AG79" s="901"/>
      <c r="AH79" s="902"/>
      <c r="AI79" s="430" t="s">
        <v>505</v>
      </c>
    </row>
    <row r="80" spans="1:35" ht="14.45" customHeight="1">
      <c r="A80" s="427">
        <v>67</v>
      </c>
      <c r="B80" s="986" t="s">
        <v>585</v>
      </c>
      <c r="C80" s="898"/>
      <c r="D80" s="898"/>
      <c r="E80" s="898"/>
      <c r="F80" s="898"/>
      <c r="G80" s="898"/>
      <c r="H80" s="898"/>
      <c r="I80" s="898"/>
      <c r="J80" s="898"/>
      <c r="K80" s="898"/>
      <c r="L80" s="898"/>
      <c r="M80" s="898"/>
      <c r="N80" s="898"/>
      <c r="O80" s="898"/>
      <c r="P80" s="898"/>
      <c r="Q80" s="899"/>
      <c r="R80" s="428">
        <v>753</v>
      </c>
      <c r="S80" s="900"/>
      <c r="T80" s="901"/>
      <c r="U80" s="901"/>
      <c r="V80" s="901"/>
      <c r="W80" s="902"/>
      <c r="X80" s="428">
        <v>754</v>
      </c>
      <c r="Y80" s="900"/>
      <c r="Z80" s="901"/>
      <c r="AA80" s="901"/>
      <c r="AB80" s="901"/>
      <c r="AC80" s="902"/>
      <c r="AD80" s="428">
        <v>755</v>
      </c>
      <c r="AE80" s="900"/>
      <c r="AF80" s="901"/>
      <c r="AG80" s="901"/>
      <c r="AH80" s="902"/>
      <c r="AI80" s="430" t="s">
        <v>505</v>
      </c>
    </row>
    <row r="81" spans="1:35" ht="14.45" customHeight="1">
      <c r="A81" s="427">
        <v>68</v>
      </c>
      <c r="B81" s="986" t="s">
        <v>586</v>
      </c>
      <c r="C81" s="898"/>
      <c r="D81" s="898"/>
      <c r="E81" s="898"/>
      <c r="F81" s="898"/>
      <c r="G81" s="898"/>
      <c r="H81" s="898"/>
      <c r="I81" s="898"/>
      <c r="J81" s="898"/>
      <c r="K81" s="898"/>
      <c r="L81" s="898"/>
      <c r="M81" s="898"/>
      <c r="N81" s="898"/>
      <c r="O81" s="898"/>
      <c r="P81" s="898"/>
      <c r="Q81" s="899"/>
      <c r="R81" s="428">
        <v>133</v>
      </c>
      <c r="S81" s="900"/>
      <c r="T81" s="901"/>
      <c r="U81" s="901"/>
      <c r="V81" s="901"/>
      <c r="W81" s="902"/>
      <c r="X81" s="428">
        <v>138</v>
      </c>
      <c r="Y81" s="900"/>
      <c r="Z81" s="901"/>
      <c r="AA81" s="901"/>
      <c r="AB81" s="901"/>
      <c r="AC81" s="902"/>
      <c r="AD81" s="428">
        <v>134</v>
      </c>
      <c r="AE81" s="900"/>
      <c r="AF81" s="901"/>
      <c r="AG81" s="901"/>
      <c r="AH81" s="902"/>
      <c r="AI81" s="430" t="s">
        <v>505</v>
      </c>
    </row>
    <row r="82" spans="1:35" ht="14.45" customHeight="1">
      <c r="A82" s="427">
        <v>69</v>
      </c>
      <c r="B82" s="986" t="s">
        <v>587</v>
      </c>
      <c r="C82" s="898"/>
      <c r="D82" s="898"/>
      <c r="E82" s="898"/>
      <c r="F82" s="898"/>
      <c r="G82" s="898"/>
      <c r="H82" s="898"/>
      <c r="I82" s="898"/>
      <c r="J82" s="898"/>
      <c r="K82" s="898"/>
      <c r="L82" s="898"/>
      <c r="M82" s="898"/>
      <c r="N82" s="898"/>
      <c r="O82" s="898"/>
      <c r="P82" s="898"/>
      <c r="Q82" s="899"/>
      <c r="R82" s="428">
        <v>32</v>
      </c>
      <c r="S82" s="900"/>
      <c r="T82" s="901"/>
      <c r="U82" s="901"/>
      <c r="V82" s="901"/>
      <c r="W82" s="902"/>
      <c r="X82" s="428">
        <v>76</v>
      </c>
      <c r="Y82" s="900"/>
      <c r="Z82" s="901"/>
      <c r="AA82" s="901"/>
      <c r="AB82" s="901"/>
      <c r="AC82" s="902"/>
      <c r="AD82" s="428">
        <v>34</v>
      </c>
      <c r="AE82" s="900"/>
      <c r="AF82" s="901"/>
      <c r="AG82" s="901"/>
      <c r="AH82" s="902"/>
      <c r="AI82" s="430" t="s">
        <v>505</v>
      </c>
    </row>
    <row r="83" spans="1:35" ht="14.45" customHeight="1">
      <c r="A83" s="427">
        <v>70</v>
      </c>
      <c r="B83" s="986" t="s">
        <v>588</v>
      </c>
      <c r="C83" s="898"/>
      <c r="D83" s="898"/>
      <c r="E83" s="898"/>
      <c r="F83" s="898"/>
      <c r="G83" s="898"/>
      <c r="H83" s="898"/>
      <c r="I83" s="898"/>
      <c r="J83" s="898"/>
      <c r="K83" s="898"/>
      <c r="L83" s="898"/>
      <c r="M83" s="898"/>
      <c r="N83" s="898"/>
      <c r="O83" s="898"/>
      <c r="P83" s="898"/>
      <c r="Q83" s="899"/>
      <c r="R83" s="428">
        <v>1643</v>
      </c>
      <c r="S83" s="900"/>
      <c r="T83" s="901"/>
      <c r="U83" s="901"/>
      <c r="V83" s="901"/>
      <c r="W83" s="902"/>
      <c r="X83" s="1247"/>
      <c r="Y83" s="1248"/>
      <c r="Z83" s="1248"/>
      <c r="AA83" s="1248"/>
      <c r="AB83" s="1248"/>
      <c r="AC83" s="1249"/>
      <c r="AD83" s="428">
        <v>1644</v>
      </c>
      <c r="AE83" s="900"/>
      <c r="AF83" s="901"/>
      <c r="AG83" s="901"/>
      <c r="AH83" s="902"/>
      <c r="AI83" s="430" t="s">
        <v>505</v>
      </c>
    </row>
    <row r="84" spans="1:35" ht="23.45" customHeight="1">
      <c r="A84" s="437">
        <v>71</v>
      </c>
      <c r="B84" s="1337" t="s">
        <v>589</v>
      </c>
      <c r="C84" s="907"/>
      <c r="D84" s="907"/>
      <c r="E84" s="907"/>
      <c r="F84" s="907"/>
      <c r="G84" s="907"/>
      <c r="H84" s="907"/>
      <c r="I84" s="907"/>
      <c r="J84" s="907"/>
      <c r="K84" s="907"/>
      <c r="L84" s="907"/>
      <c r="M84" s="908"/>
      <c r="N84" s="447">
        <v>911</v>
      </c>
      <c r="O84" s="909"/>
      <c r="P84" s="910"/>
      <c r="Q84" s="910"/>
      <c r="R84" s="911"/>
      <c r="S84" s="913" t="s">
        <v>590</v>
      </c>
      <c r="T84" s="914"/>
      <c r="U84" s="914"/>
      <c r="V84" s="914"/>
      <c r="W84" s="1338"/>
      <c r="X84" s="439">
        <v>913</v>
      </c>
      <c r="Y84" s="909"/>
      <c r="Z84" s="910"/>
      <c r="AA84" s="910"/>
      <c r="AB84" s="910"/>
      <c r="AC84" s="911"/>
      <c r="AD84" s="439">
        <v>914</v>
      </c>
      <c r="AE84" s="909"/>
      <c r="AF84" s="910"/>
      <c r="AG84" s="910"/>
      <c r="AH84" s="911"/>
      <c r="AI84" s="440" t="s">
        <v>505</v>
      </c>
    </row>
    <row r="85" spans="1:35" ht="14.45" customHeight="1">
      <c r="A85" s="437">
        <v>72</v>
      </c>
      <c r="B85" s="986" t="s">
        <v>591</v>
      </c>
      <c r="C85" s="898"/>
      <c r="D85" s="898"/>
      <c r="E85" s="898"/>
      <c r="F85" s="898"/>
      <c r="G85" s="898"/>
      <c r="H85" s="898"/>
      <c r="I85" s="898"/>
      <c r="J85" s="898"/>
      <c r="K85" s="898"/>
      <c r="L85" s="898"/>
      <c r="M85" s="899"/>
      <c r="N85" s="447">
        <v>923</v>
      </c>
      <c r="O85" s="909"/>
      <c r="P85" s="910"/>
      <c r="Q85" s="910"/>
      <c r="R85" s="911"/>
      <c r="S85" s="913" t="s">
        <v>592</v>
      </c>
      <c r="T85" s="914"/>
      <c r="U85" s="914"/>
      <c r="V85" s="914"/>
      <c r="W85" s="1338"/>
      <c r="X85" s="439">
        <v>924</v>
      </c>
      <c r="Y85" s="909"/>
      <c r="Z85" s="910"/>
      <c r="AA85" s="910"/>
      <c r="AB85" s="910"/>
      <c r="AC85" s="911"/>
      <c r="AD85" s="439">
        <v>925</v>
      </c>
      <c r="AE85" s="909"/>
      <c r="AF85" s="910"/>
      <c r="AG85" s="910"/>
      <c r="AH85" s="911"/>
      <c r="AI85" s="440" t="s">
        <v>505</v>
      </c>
    </row>
    <row r="86" spans="1:35" ht="21.95" customHeight="1">
      <c r="A86" s="437">
        <v>73</v>
      </c>
      <c r="B86" s="986" t="s">
        <v>593</v>
      </c>
      <c r="C86" s="898"/>
      <c r="D86" s="898"/>
      <c r="E86" s="898"/>
      <c r="F86" s="898"/>
      <c r="G86" s="898"/>
      <c r="H86" s="898"/>
      <c r="I86" s="898"/>
      <c r="J86" s="898"/>
      <c r="K86" s="898"/>
      <c r="L86" s="898"/>
      <c r="M86" s="899"/>
      <c r="N86" s="447">
        <v>1051</v>
      </c>
      <c r="O86" s="909"/>
      <c r="P86" s="910"/>
      <c r="Q86" s="910"/>
      <c r="R86" s="911"/>
      <c r="S86" s="986" t="s">
        <v>594</v>
      </c>
      <c r="T86" s="898"/>
      <c r="U86" s="898"/>
      <c r="V86" s="898"/>
      <c r="W86" s="899"/>
      <c r="X86" s="439">
        <v>1052</v>
      </c>
      <c r="Y86" s="909"/>
      <c r="Z86" s="910"/>
      <c r="AA86" s="910"/>
      <c r="AB86" s="910"/>
      <c r="AC86" s="911"/>
      <c r="AD86" s="439">
        <v>1053</v>
      </c>
      <c r="AE86" s="909"/>
      <c r="AF86" s="910"/>
      <c r="AG86" s="910"/>
      <c r="AH86" s="911"/>
      <c r="AI86" s="440" t="s">
        <v>505</v>
      </c>
    </row>
    <row r="87" spans="1:35" ht="14.45" customHeight="1">
      <c r="A87" s="427">
        <v>74</v>
      </c>
      <c r="B87" s="986" t="s">
        <v>595</v>
      </c>
      <c r="C87" s="898"/>
      <c r="D87" s="898"/>
      <c r="E87" s="898"/>
      <c r="F87" s="898"/>
      <c r="G87" s="898"/>
      <c r="H87" s="898"/>
      <c r="I87" s="898"/>
      <c r="J87" s="898"/>
      <c r="K87" s="898"/>
      <c r="L87" s="898"/>
      <c r="M87" s="899"/>
      <c r="N87" s="429">
        <v>21</v>
      </c>
      <c r="O87" s="909"/>
      <c r="P87" s="910"/>
      <c r="Q87" s="910"/>
      <c r="R87" s="911"/>
      <c r="S87" s="1334" t="s">
        <v>596</v>
      </c>
      <c r="T87" s="1335"/>
      <c r="U87" s="1335"/>
      <c r="V87" s="1335"/>
      <c r="W87" s="1336"/>
      <c r="X87" s="428">
        <v>43</v>
      </c>
      <c r="Y87" s="909"/>
      <c r="Z87" s="910"/>
      <c r="AA87" s="910"/>
      <c r="AB87" s="910"/>
      <c r="AC87" s="911"/>
      <c r="AD87" s="428">
        <v>756</v>
      </c>
      <c r="AE87" s="909"/>
      <c r="AF87" s="910"/>
      <c r="AG87" s="910"/>
      <c r="AH87" s="911"/>
      <c r="AI87" s="430" t="s">
        <v>505</v>
      </c>
    </row>
    <row r="88" spans="1:35" ht="14.45" customHeight="1">
      <c r="A88" s="448">
        <v>75</v>
      </c>
      <c r="B88" s="1325" t="s">
        <v>597</v>
      </c>
      <c r="C88" s="1326"/>
      <c r="D88" s="1326"/>
      <c r="E88" s="1326"/>
      <c r="F88" s="1326"/>
      <c r="G88" s="1326"/>
      <c r="H88" s="1326"/>
      <c r="I88" s="1326"/>
      <c r="J88" s="1326"/>
      <c r="K88" s="1326"/>
      <c r="L88" s="1326"/>
      <c r="M88" s="1327"/>
      <c r="N88" s="449">
        <v>767</v>
      </c>
      <c r="O88" s="1081"/>
      <c r="P88" s="1082"/>
      <c r="Q88" s="1082"/>
      <c r="R88" s="1083"/>
      <c r="S88" s="1328" t="s">
        <v>598</v>
      </c>
      <c r="T88" s="1329"/>
      <c r="U88" s="1329"/>
      <c r="V88" s="1329"/>
      <c r="W88" s="1330"/>
      <c r="X88" s="450">
        <v>862</v>
      </c>
      <c r="Y88" s="1081"/>
      <c r="Z88" s="1082"/>
      <c r="AA88" s="1082"/>
      <c r="AB88" s="1082"/>
      <c r="AC88" s="1083"/>
      <c r="AD88" s="450">
        <v>863</v>
      </c>
      <c r="AE88" s="1081"/>
      <c r="AF88" s="1082"/>
      <c r="AG88" s="1082"/>
      <c r="AH88" s="1083"/>
      <c r="AI88" s="451" t="s">
        <v>505</v>
      </c>
    </row>
    <row r="89" spans="1:35">
      <c r="A89" s="1331" t="s">
        <v>599</v>
      </c>
      <c r="B89" s="1332"/>
      <c r="C89" s="1332"/>
      <c r="D89" s="1332"/>
      <c r="E89" s="1332"/>
      <c r="F89" s="1332"/>
      <c r="G89" s="1332"/>
      <c r="H89" s="1332"/>
      <c r="I89" s="1332"/>
      <c r="J89" s="1332"/>
      <c r="K89" s="1332"/>
      <c r="L89" s="1332"/>
      <c r="M89" s="1332"/>
      <c r="N89" s="1332"/>
      <c r="O89" s="1332"/>
      <c r="P89" s="1332"/>
      <c r="Q89" s="1332"/>
      <c r="R89" s="1332"/>
      <c r="S89" s="1332"/>
      <c r="T89" s="1332"/>
      <c r="U89" s="1332"/>
      <c r="V89" s="1332"/>
      <c r="W89" s="1332"/>
      <c r="X89" s="1332"/>
      <c r="Y89" s="1332"/>
      <c r="Z89" s="1332"/>
      <c r="AA89" s="1332"/>
      <c r="AB89" s="1332"/>
      <c r="AC89" s="1332"/>
      <c r="AD89" s="1332"/>
      <c r="AE89" s="1332"/>
      <c r="AF89" s="1332"/>
      <c r="AG89" s="1332"/>
      <c r="AH89" s="1332"/>
      <c r="AI89" s="1333"/>
    </row>
    <row r="90" spans="1:35">
      <c r="A90" s="1321" t="s">
        <v>600</v>
      </c>
      <c r="B90" s="1322"/>
      <c r="C90" s="1322"/>
      <c r="D90" s="1322"/>
      <c r="E90" s="1322"/>
      <c r="F90" s="1322"/>
      <c r="G90" s="1322"/>
      <c r="H90" s="1322"/>
      <c r="I90" s="1322"/>
      <c r="J90" s="1322"/>
      <c r="K90" s="1322"/>
      <c r="L90" s="1322"/>
      <c r="M90" s="1322"/>
      <c r="N90" s="1322"/>
      <c r="O90" s="1322"/>
      <c r="P90" s="1322"/>
      <c r="Q90" s="1322"/>
      <c r="R90" s="1322"/>
      <c r="S90" s="1322"/>
      <c r="T90" s="1322"/>
      <c r="U90" s="1322"/>
      <c r="V90" s="1322"/>
      <c r="W90" s="1322"/>
      <c r="X90" s="1322"/>
      <c r="Y90" s="1322"/>
      <c r="Z90" s="1322"/>
      <c r="AA90" s="1322"/>
      <c r="AB90" s="1322"/>
      <c r="AC90" s="1322"/>
      <c r="AD90" s="1322"/>
      <c r="AE90" s="1322"/>
      <c r="AF90" s="1322"/>
      <c r="AG90" s="1322"/>
      <c r="AH90" s="1322"/>
      <c r="AI90" s="1323"/>
    </row>
    <row r="91" spans="1:35" ht="29.1" customHeight="1">
      <c r="A91" s="427">
        <v>76</v>
      </c>
      <c r="B91" s="1206" t="s">
        <v>601</v>
      </c>
      <c r="C91" s="907"/>
      <c r="D91" s="907"/>
      <c r="E91" s="907"/>
      <c r="F91" s="907"/>
      <c r="G91" s="907"/>
      <c r="H91" s="907"/>
      <c r="I91" s="907"/>
      <c r="J91" s="907"/>
      <c r="K91" s="907"/>
      <c r="L91" s="907"/>
      <c r="M91" s="907"/>
      <c r="N91" s="907"/>
      <c r="O91" s="907"/>
      <c r="P91" s="907"/>
      <c r="Q91" s="908"/>
      <c r="R91" s="428">
        <v>51</v>
      </c>
      <c r="S91" s="909"/>
      <c r="T91" s="910"/>
      <c r="U91" s="910"/>
      <c r="V91" s="910"/>
      <c r="W91" s="911"/>
      <c r="X91" s="428">
        <v>63</v>
      </c>
      <c r="Y91" s="909"/>
      <c r="Z91" s="910"/>
      <c r="AA91" s="910"/>
      <c r="AB91" s="910"/>
      <c r="AC91" s="911"/>
      <c r="AD91" s="428">
        <v>71</v>
      </c>
      <c r="AE91" s="909"/>
      <c r="AF91" s="910"/>
      <c r="AG91" s="910"/>
      <c r="AH91" s="911"/>
      <c r="AI91" s="430" t="s">
        <v>524</v>
      </c>
    </row>
    <row r="92" spans="1:35" ht="29.1" customHeight="1">
      <c r="A92" s="437">
        <v>77</v>
      </c>
      <c r="B92" s="986" t="s">
        <v>602</v>
      </c>
      <c r="C92" s="898"/>
      <c r="D92" s="898"/>
      <c r="E92" s="898"/>
      <c r="F92" s="898"/>
      <c r="G92" s="898"/>
      <c r="H92" s="898"/>
      <c r="I92" s="898"/>
      <c r="J92" s="898"/>
      <c r="K92" s="898"/>
      <c r="L92" s="898"/>
      <c r="M92" s="899"/>
      <c r="N92" s="447">
        <v>36</v>
      </c>
      <c r="O92" s="1324"/>
      <c r="P92" s="910"/>
      <c r="Q92" s="910"/>
      <c r="R92" s="911"/>
      <c r="S92" s="986" t="s">
        <v>603</v>
      </c>
      <c r="T92" s="898"/>
      <c r="U92" s="898"/>
      <c r="V92" s="898"/>
      <c r="W92" s="899"/>
      <c r="X92" s="439">
        <v>848</v>
      </c>
      <c r="Y92" s="909"/>
      <c r="Z92" s="910"/>
      <c r="AA92" s="910"/>
      <c r="AB92" s="910"/>
      <c r="AC92" s="911"/>
      <c r="AD92" s="439">
        <v>849</v>
      </c>
      <c r="AE92" s="1324">
        <f>+O92</f>
        <v>0</v>
      </c>
      <c r="AF92" s="910"/>
      <c r="AG92" s="910"/>
      <c r="AH92" s="911"/>
      <c r="AI92" s="430" t="s">
        <v>524</v>
      </c>
    </row>
    <row r="93" spans="1:35" ht="29.1" customHeight="1">
      <c r="A93" s="437">
        <v>78</v>
      </c>
      <c r="B93" s="1318" t="s">
        <v>604</v>
      </c>
      <c r="C93" s="1319"/>
      <c r="D93" s="1319"/>
      <c r="E93" s="1319"/>
      <c r="F93" s="1319"/>
      <c r="G93" s="1319"/>
      <c r="H93" s="1319"/>
      <c r="I93" s="1319"/>
      <c r="J93" s="1319"/>
      <c r="K93" s="1319"/>
      <c r="L93" s="1319"/>
      <c r="M93" s="1320"/>
      <c r="N93" s="447">
        <v>82</v>
      </c>
      <c r="O93" s="909"/>
      <c r="P93" s="910"/>
      <c r="Q93" s="910"/>
      <c r="R93" s="911"/>
      <c r="S93" s="1206" t="s">
        <v>605</v>
      </c>
      <c r="T93" s="907"/>
      <c r="U93" s="907"/>
      <c r="V93" s="907"/>
      <c r="W93" s="908"/>
      <c r="X93" s="439">
        <v>1123</v>
      </c>
      <c r="Y93" s="909"/>
      <c r="Z93" s="910"/>
      <c r="AA93" s="910"/>
      <c r="AB93" s="910"/>
      <c r="AC93" s="911"/>
      <c r="AD93" s="439">
        <v>1125</v>
      </c>
      <c r="AE93" s="909"/>
      <c r="AF93" s="910"/>
      <c r="AG93" s="910"/>
      <c r="AH93" s="911"/>
      <c r="AI93" s="430" t="s">
        <v>524</v>
      </c>
    </row>
    <row r="94" spans="1:35" ht="29.1" customHeight="1">
      <c r="A94" s="437">
        <v>79</v>
      </c>
      <c r="B94" s="986" t="s">
        <v>606</v>
      </c>
      <c r="C94" s="898"/>
      <c r="D94" s="898"/>
      <c r="E94" s="898"/>
      <c r="F94" s="898"/>
      <c r="G94" s="898"/>
      <c r="H94" s="898"/>
      <c r="I94" s="898"/>
      <c r="J94" s="898"/>
      <c r="K94" s="898"/>
      <c r="L94" s="898"/>
      <c r="M94" s="899"/>
      <c r="N94" s="447">
        <v>83</v>
      </c>
      <c r="O94" s="909"/>
      <c r="P94" s="910"/>
      <c r="Q94" s="910"/>
      <c r="R94" s="911"/>
      <c r="S94" s="986" t="s">
        <v>607</v>
      </c>
      <c r="T94" s="898"/>
      <c r="U94" s="898"/>
      <c r="V94" s="898"/>
      <c r="W94" s="899"/>
      <c r="X94" s="439">
        <v>173</v>
      </c>
      <c r="Y94" s="909"/>
      <c r="Z94" s="910"/>
      <c r="AA94" s="910"/>
      <c r="AB94" s="910"/>
      <c r="AC94" s="911"/>
      <c r="AD94" s="439">
        <v>612</v>
      </c>
      <c r="AE94" s="909"/>
      <c r="AF94" s="910"/>
      <c r="AG94" s="910"/>
      <c r="AH94" s="911"/>
      <c r="AI94" s="430" t="s">
        <v>524</v>
      </c>
    </row>
    <row r="95" spans="1:35" ht="29.1" customHeight="1">
      <c r="A95" s="437">
        <v>80</v>
      </c>
      <c r="B95" s="1318" t="s">
        <v>608</v>
      </c>
      <c r="C95" s="1319"/>
      <c r="D95" s="1319"/>
      <c r="E95" s="1319"/>
      <c r="F95" s="1319"/>
      <c r="G95" s="1319"/>
      <c r="H95" s="1319"/>
      <c r="I95" s="1319"/>
      <c r="J95" s="1319"/>
      <c r="K95" s="1319"/>
      <c r="L95" s="1319"/>
      <c r="M95" s="1320"/>
      <c r="N95" s="447">
        <v>198</v>
      </c>
      <c r="O95" s="909"/>
      <c r="P95" s="910"/>
      <c r="Q95" s="910"/>
      <c r="R95" s="911"/>
      <c r="S95" s="1206" t="s">
        <v>609</v>
      </c>
      <c r="T95" s="907"/>
      <c r="U95" s="907"/>
      <c r="V95" s="907"/>
      <c r="W95" s="908"/>
      <c r="X95" s="439">
        <v>54</v>
      </c>
      <c r="Y95" s="909"/>
      <c r="Z95" s="910"/>
      <c r="AA95" s="910"/>
      <c r="AB95" s="910"/>
      <c r="AC95" s="911"/>
      <c r="AD95" s="439">
        <v>611</v>
      </c>
      <c r="AE95" s="909"/>
      <c r="AF95" s="910"/>
      <c r="AG95" s="910"/>
      <c r="AH95" s="911"/>
      <c r="AI95" s="440" t="s">
        <v>524</v>
      </c>
    </row>
    <row r="96" spans="1:35" ht="29.1" customHeight="1">
      <c r="A96" s="437">
        <v>81</v>
      </c>
      <c r="B96" s="1318" t="s">
        <v>610</v>
      </c>
      <c r="C96" s="1319"/>
      <c r="D96" s="1319"/>
      <c r="E96" s="1319"/>
      <c r="F96" s="1319"/>
      <c r="G96" s="1319"/>
      <c r="H96" s="1319"/>
      <c r="I96" s="1319"/>
      <c r="J96" s="1319"/>
      <c r="K96" s="1319"/>
      <c r="L96" s="1319"/>
      <c r="M96" s="1320"/>
      <c r="N96" s="447">
        <v>832</v>
      </c>
      <c r="O96" s="909"/>
      <c r="P96" s="910"/>
      <c r="Q96" s="910"/>
      <c r="R96" s="911"/>
      <c r="S96" s="1206" t="s">
        <v>611</v>
      </c>
      <c r="T96" s="907"/>
      <c r="U96" s="907"/>
      <c r="V96" s="907"/>
      <c r="W96" s="908"/>
      <c r="X96" s="439">
        <v>833</v>
      </c>
      <c r="Y96" s="909"/>
      <c r="Z96" s="910"/>
      <c r="AA96" s="910"/>
      <c r="AB96" s="910"/>
      <c r="AC96" s="911"/>
      <c r="AD96" s="439">
        <v>834</v>
      </c>
      <c r="AE96" s="909"/>
      <c r="AF96" s="910"/>
      <c r="AG96" s="910"/>
      <c r="AH96" s="911"/>
      <c r="AI96" s="430" t="s">
        <v>524</v>
      </c>
    </row>
    <row r="97" spans="1:35" ht="29.1" customHeight="1">
      <c r="A97" s="437">
        <v>82</v>
      </c>
      <c r="B97" s="1318" t="s">
        <v>612</v>
      </c>
      <c r="C97" s="1319"/>
      <c r="D97" s="1319"/>
      <c r="E97" s="1319"/>
      <c r="F97" s="1319"/>
      <c r="G97" s="1319"/>
      <c r="H97" s="1319"/>
      <c r="I97" s="1319"/>
      <c r="J97" s="1319"/>
      <c r="K97" s="1319"/>
      <c r="L97" s="1319"/>
      <c r="M97" s="1320"/>
      <c r="N97" s="447">
        <v>912</v>
      </c>
      <c r="O97" s="909"/>
      <c r="P97" s="910"/>
      <c r="Q97" s="910"/>
      <c r="R97" s="911"/>
      <c r="S97" s="1206" t="s">
        <v>613</v>
      </c>
      <c r="T97" s="907"/>
      <c r="U97" s="907"/>
      <c r="V97" s="907"/>
      <c r="W97" s="908"/>
      <c r="X97" s="439">
        <v>167</v>
      </c>
      <c r="Y97" s="909"/>
      <c r="Z97" s="910"/>
      <c r="AA97" s="910"/>
      <c r="AB97" s="910"/>
      <c r="AC97" s="911"/>
      <c r="AD97" s="439">
        <v>747</v>
      </c>
      <c r="AE97" s="909"/>
      <c r="AF97" s="910"/>
      <c r="AG97" s="910"/>
      <c r="AH97" s="911"/>
      <c r="AI97" s="440" t="s">
        <v>524</v>
      </c>
    </row>
    <row r="98" spans="1:35" ht="29.1" customHeight="1">
      <c r="A98" s="437">
        <v>83</v>
      </c>
      <c r="B98" s="986" t="s">
        <v>614</v>
      </c>
      <c r="C98" s="898"/>
      <c r="D98" s="898"/>
      <c r="E98" s="898"/>
      <c r="F98" s="898"/>
      <c r="G98" s="898"/>
      <c r="H98" s="898"/>
      <c r="I98" s="898"/>
      <c r="J98" s="898"/>
      <c r="K98" s="898"/>
      <c r="L98" s="898"/>
      <c r="M98" s="899"/>
      <c r="N98" s="447">
        <v>119</v>
      </c>
      <c r="O98" s="909"/>
      <c r="P98" s="910"/>
      <c r="Q98" s="910"/>
      <c r="R98" s="911"/>
      <c r="S98" s="986" t="s">
        <v>615</v>
      </c>
      <c r="T98" s="898"/>
      <c r="U98" s="898"/>
      <c r="V98" s="898"/>
      <c r="W98" s="899"/>
      <c r="X98" s="439">
        <v>116</v>
      </c>
      <c r="Y98" s="1307">
        <f>-AE60</f>
        <v>785554.77</v>
      </c>
      <c r="Z98" s="1308"/>
      <c r="AA98" s="1307"/>
      <c r="AB98" s="1308"/>
      <c r="AC98" s="583"/>
      <c r="AD98" s="439">
        <v>757</v>
      </c>
      <c r="AE98" s="1307">
        <f>+Y98</f>
        <v>785554.77</v>
      </c>
      <c r="AF98" s="1308"/>
      <c r="AG98" s="1307"/>
      <c r="AH98" s="1308"/>
      <c r="AI98" s="440" t="s">
        <v>524</v>
      </c>
    </row>
    <row r="99" spans="1:35" ht="29.1" customHeight="1">
      <c r="A99" s="437">
        <v>84</v>
      </c>
      <c r="B99" s="986" t="s">
        <v>616</v>
      </c>
      <c r="C99" s="898"/>
      <c r="D99" s="898"/>
      <c r="E99" s="898"/>
      <c r="F99" s="898"/>
      <c r="G99" s="898"/>
      <c r="H99" s="898"/>
      <c r="I99" s="898"/>
      <c r="J99" s="898"/>
      <c r="K99" s="898"/>
      <c r="L99" s="898"/>
      <c r="M99" s="899"/>
      <c r="N99" s="447">
        <v>58</v>
      </c>
      <c r="O99" s="909"/>
      <c r="P99" s="910"/>
      <c r="Q99" s="910"/>
      <c r="R99" s="911"/>
      <c r="S99" s="986" t="s">
        <v>617</v>
      </c>
      <c r="T99" s="898"/>
      <c r="U99" s="898"/>
      <c r="V99" s="898"/>
      <c r="W99" s="899"/>
      <c r="X99" s="439">
        <v>870</v>
      </c>
      <c r="Y99" s="909"/>
      <c r="Z99" s="910"/>
      <c r="AA99" s="910"/>
      <c r="AB99" s="910"/>
      <c r="AC99" s="911"/>
      <c r="AD99" s="439">
        <v>871</v>
      </c>
      <c r="AE99" s="909"/>
      <c r="AF99" s="910"/>
      <c r="AG99" s="910"/>
      <c r="AH99" s="911"/>
      <c r="AI99" s="430" t="s">
        <v>524</v>
      </c>
    </row>
    <row r="100" spans="1:35" ht="29.1" customHeight="1">
      <c r="A100" s="427">
        <v>85</v>
      </c>
      <c r="B100" s="986" t="s">
        <v>618</v>
      </c>
      <c r="C100" s="898"/>
      <c r="D100" s="898"/>
      <c r="E100" s="898"/>
      <c r="F100" s="898"/>
      <c r="G100" s="898"/>
      <c r="H100" s="898"/>
      <c r="I100" s="898"/>
      <c r="J100" s="898"/>
      <c r="K100" s="898"/>
      <c r="L100" s="898"/>
      <c r="M100" s="898"/>
      <c r="N100" s="898"/>
      <c r="O100" s="898"/>
      <c r="P100" s="898"/>
      <c r="Q100" s="898"/>
      <c r="R100" s="898"/>
      <c r="S100" s="898"/>
      <c r="T100" s="898"/>
      <c r="U100" s="898"/>
      <c r="V100" s="898"/>
      <c r="W100" s="898"/>
      <c r="X100" s="898"/>
      <c r="Y100" s="898"/>
      <c r="Z100" s="898"/>
      <c r="AA100" s="898"/>
      <c r="AB100" s="898"/>
      <c r="AC100" s="899"/>
      <c r="AD100" s="428">
        <v>1645</v>
      </c>
      <c r="AE100" s="900"/>
      <c r="AF100" s="901"/>
      <c r="AG100" s="901"/>
      <c r="AH100" s="902"/>
      <c r="AI100" s="430" t="s">
        <v>524</v>
      </c>
    </row>
    <row r="101" spans="1:35" ht="29.1" customHeight="1">
      <c r="A101" s="427">
        <v>86</v>
      </c>
      <c r="B101" s="986" t="s">
        <v>619</v>
      </c>
      <c r="C101" s="898"/>
      <c r="D101" s="898"/>
      <c r="E101" s="898"/>
      <c r="F101" s="898"/>
      <c r="G101" s="898"/>
      <c r="H101" s="898"/>
      <c r="I101" s="898"/>
      <c r="J101" s="898"/>
      <c r="K101" s="898"/>
      <c r="L101" s="898"/>
      <c r="M101" s="899"/>
      <c r="N101" s="429">
        <v>181</v>
      </c>
      <c r="O101" s="909"/>
      <c r="P101" s="910"/>
      <c r="Q101" s="910"/>
      <c r="R101" s="911"/>
      <c r="S101" s="1206" t="s">
        <v>620</v>
      </c>
      <c r="T101" s="907"/>
      <c r="U101" s="907"/>
      <c r="V101" s="907"/>
      <c r="W101" s="908"/>
      <c r="X101" s="428">
        <v>881</v>
      </c>
      <c r="Y101" s="909"/>
      <c r="Z101" s="910"/>
      <c r="AA101" s="910"/>
      <c r="AB101" s="910"/>
      <c r="AC101" s="911"/>
      <c r="AD101" s="428">
        <v>882</v>
      </c>
      <c r="AE101" s="909"/>
      <c r="AF101" s="910"/>
      <c r="AG101" s="910"/>
      <c r="AH101" s="911"/>
      <c r="AI101" s="430" t="s">
        <v>524</v>
      </c>
    </row>
    <row r="102" spans="1:35" ht="29.1" customHeight="1">
      <c r="A102" s="427">
        <v>87</v>
      </c>
      <c r="B102" s="986" t="s">
        <v>621</v>
      </c>
      <c r="C102" s="898"/>
      <c r="D102" s="898"/>
      <c r="E102" s="898"/>
      <c r="F102" s="898"/>
      <c r="G102" s="898"/>
      <c r="H102" s="898"/>
      <c r="I102" s="898"/>
      <c r="J102" s="898"/>
      <c r="K102" s="898"/>
      <c r="L102" s="898"/>
      <c r="M102" s="899"/>
      <c r="N102" s="429">
        <v>1646</v>
      </c>
      <c r="O102" s="909"/>
      <c r="P102" s="910"/>
      <c r="Q102" s="910"/>
      <c r="R102" s="911"/>
      <c r="S102" s="1206" t="s">
        <v>622</v>
      </c>
      <c r="T102" s="907"/>
      <c r="U102" s="907"/>
      <c r="V102" s="907"/>
      <c r="W102" s="908"/>
      <c r="X102" s="428">
        <v>1647</v>
      </c>
      <c r="Y102" s="909"/>
      <c r="Z102" s="910"/>
      <c r="AA102" s="910"/>
      <c r="AB102" s="910"/>
      <c r="AC102" s="911"/>
      <c r="AD102" s="428">
        <v>1648</v>
      </c>
      <c r="AE102" s="909"/>
      <c r="AF102" s="910"/>
      <c r="AG102" s="910"/>
      <c r="AH102" s="911"/>
      <c r="AI102" s="430" t="s">
        <v>524</v>
      </c>
    </row>
    <row r="103" spans="1:35">
      <c r="A103" s="1259" t="s">
        <v>623</v>
      </c>
      <c r="B103" s="927"/>
      <c r="C103" s="927"/>
      <c r="D103" s="927"/>
      <c r="E103" s="927"/>
      <c r="F103" s="927"/>
      <c r="G103" s="927"/>
      <c r="H103" s="927"/>
      <c r="I103" s="927"/>
      <c r="J103" s="927"/>
      <c r="K103" s="927"/>
      <c r="L103" s="927"/>
      <c r="M103" s="927"/>
      <c r="N103" s="927"/>
      <c r="O103" s="927"/>
      <c r="P103" s="927"/>
      <c r="Q103" s="927"/>
      <c r="R103" s="927"/>
      <c r="S103" s="927"/>
      <c r="T103" s="927"/>
      <c r="U103" s="927"/>
      <c r="V103" s="927"/>
      <c r="W103" s="927"/>
      <c r="X103" s="927"/>
      <c r="Y103" s="927"/>
      <c r="Z103" s="927"/>
      <c r="AA103" s="927"/>
      <c r="AB103" s="927"/>
      <c r="AC103" s="927"/>
      <c r="AD103" s="927"/>
      <c r="AE103" s="927"/>
      <c r="AF103" s="927"/>
      <c r="AG103" s="927"/>
      <c r="AH103" s="927"/>
      <c r="AI103" s="1260"/>
    </row>
    <row r="104" spans="1:35" ht="15" customHeight="1">
      <c r="A104" s="427">
        <v>88</v>
      </c>
      <c r="B104" s="986" t="s">
        <v>624</v>
      </c>
      <c r="C104" s="898"/>
      <c r="D104" s="898"/>
      <c r="E104" s="898"/>
      <c r="F104" s="898"/>
      <c r="G104" s="898"/>
      <c r="H104" s="898"/>
      <c r="I104" s="898"/>
      <c r="J104" s="898"/>
      <c r="K104" s="898"/>
      <c r="L104" s="898"/>
      <c r="M104" s="898"/>
      <c r="N104" s="898"/>
      <c r="O104" s="898"/>
      <c r="P104" s="898"/>
      <c r="Q104" s="898"/>
      <c r="R104" s="898"/>
      <c r="S104" s="898"/>
      <c r="T104" s="898"/>
      <c r="U104" s="898"/>
      <c r="V104" s="898"/>
      <c r="W104" s="898"/>
      <c r="X104" s="898"/>
      <c r="Y104" s="898"/>
      <c r="Z104" s="898"/>
      <c r="AA104" s="898"/>
      <c r="AB104" s="898"/>
      <c r="AC104" s="899"/>
      <c r="AD104" s="445">
        <v>900</v>
      </c>
      <c r="AE104" s="1203"/>
      <c r="AF104" s="1204"/>
      <c r="AG104" s="1204"/>
      <c r="AH104" s="1246"/>
      <c r="AI104" s="430" t="s">
        <v>505</v>
      </c>
    </row>
    <row r="105" spans="1:35" ht="15" customHeight="1">
      <c r="A105" s="427">
        <v>89</v>
      </c>
      <c r="B105" s="986" t="s">
        <v>625</v>
      </c>
      <c r="C105" s="898"/>
      <c r="D105" s="898"/>
      <c r="E105" s="898"/>
      <c r="F105" s="898"/>
      <c r="G105" s="898"/>
      <c r="H105" s="898"/>
      <c r="I105" s="898"/>
      <c r="J105" s="898"/>
      <c r="K105" s="898"/>
      <c r="L105" s="898"/>
      <c r="M105" s="898"/>
      <c r="N105" s="898"/>
      <c r="O105" s="898"/>
      <c r="P105" s="898"/>
      <c r="Q105" s="898"/>
      <c r="R105" s="898"/>
      <c r="S105" s="898"/>
      <c r="T105" s="898"/>
      <c r="U105" s="898"/>
      <c r="V105" s="898"/>
      <c r="W105" s="898"/>
      <c r="X105" s="898"/>
      <c r="Y105" s="898"/>
      <c r="Z105" s="898"/>
      <c r="AA105" s="898"/>
      <c r="AB105" s="898"/>
      <c r="AC105" s="899"/>
      <c r="AD105" s="452">
        <v>1796</v>
      </c>
      <c r="AE105" s="1203"/>
      <c r="AF105" s="1204"/>
      <c r="AG105" s="1204"/>
      <c r="AH105" s="1246"/>
      <c r="AI105" s="430" t="s">
        <v>626</v>
      </c>
    </row>
    <row r="106" spans="1:35" ht="15" customHeight="1">
      <c r="A106" s="427">
        <v>90</v>
      </c>
      <c r="B106" s="986" t="s">
        <v>627</v>
      </c>
      <c r="C106" s="898"/>
      <c r="D106" s="898"/>
      <c r="E106" s="898"/>
      <c r="F106" s="898"/>
      <c r="G106" s="898"/>
      <c r="H106" s="898"/>
      <c r="I106" s="898"/>
      <c r="J106" s="898"/>
      <c r="K106" s="898"/>
      <c r="L106" s="898"/>
      <c r="M106" s="898"/>
      <c r="N106" s="898"/>
      <c r="O106" s="898"/>
      <c r="P106" s="898"/>
      <c r="Q106" s="898"/>
      <c r="R106" s="898"/>
      <c r="S106" s="898"/>
      <c r="T106" s="898"/>
      <c r="U106" s="898"/>
      <c r="V106" s="898"/>
      <c r="W106" s="898"/>
      <c r="X106" s="898"/>
      <c r="Y106" s="898"/>
      <c r="Z106" s="898"/>
      <c r="AA106" s="898"/>
      <c r="AB106" s="898"/>
      <c r="AC106" s="899"/>
      <c r="AD106" s="452">
        <v>1827</v>
      </c>
      <c r="AE106" s="1203"/>
      <c r="AF106" s="1204"/>
      <c r="AG106" s="1204"/>
      <c r="AH106" s="1246"/>
      <c r="AI106" s="430" t="s">
        <v>626</v>
      </c>
    </row>
    <row r="107" spans="1:35">
      <c r="A107" s="427">
        <v>91</v>
      </c>
      <c r="B107" s="1309" t="s">
        <v>628</v>
      </c>
      <c r="C107" s="1310"/>
      <c r="D107" s="1310"/>
      <c r="E107" s="1310"/>
      <c r="F107" s="1310"/>
      <c r="G107" s="1310"/>
      <c r="H107" s="1310"/>
      <c r="I107" s="1310"/>
      <c r="J107" s="1310"/>
      <c r="K107" s="1310"/>
      <c r="L107" s="1310"/>
      <c r="M107" s="1310"/>
      <c r="N107" s="1310"/>
      <c r="O107" s="1310"/>
      <c r="P107" s="1310"/>
      <c r="Q107" s="1310"/>
      <c r="R107" s="1310"/>
      <c r="S107" s="1310"/>
      <c r="T107" s="1310"/>
      <c r="U107" s="1310"/>
      <c r="V107" s="1310"/>
      <c r="W107" s="1310"/>
      <c r="X107" s="1310"/>
      <c r="Y107" s="1310"/>
      <c r="Z107" s="1310"/>
      <c r="AA107" s="1310"/>
      <c r="AB107" s="1310"/>
      <c r="AC107" s="1311"/>
      <c r="AD107" s="453">
        <v>305</v>
      </c>
      <c r="AE107" s="1307">
        <f>-AE98</f>
        <v>-785554.77</v>
      </c>
      <c r="AF107" s="1308"/>
      <c r="AG107" s="1307"/>
      <c r="AH107" s="1308"/>
      <c r="AI107" s="441" t="s">
        <v>629</v>
      </c>
    </row>
    <row r="108" spans="1:35">
      <c r="A108" s="891" t="s">
        <v>630</v>
      </c>
      <c r="B108" s="892"/>
      <c r="C108" s="892"/>
      <c r="D108" s="892"/>
      <c r="E108" s="892"/>
      <c r="F108" s="892"/>
      <c r="G108" s="892"/>
      <c r="H108" s="892"/>
      <c r="I108" s="892"/>
      <c r="J108" s="892"/>
      <c r="K108" s="892"/>
      <c r="L108" s="892"/>
      <c r="M108" s="892"/>
      <c r="N108" s="892"/>
      <c r="O108" s="892"/>
      <c r="P108" s="892"/>
      <c r="Q108" s="892"/>
      <c r="R108" s="892"/>
      <c r="S108" s="892"/>
      <c r="T108" s="892"/>
      <c r="U108" s="892"/>
      <c r="V108" s="892"/>
      <c r="W108" s="892"/>
      <c r="X108" s="892"/>
      <c r="Y108" s="892"/>
      <c r="Z108" s="892"/>
      <c r="AA108" s="892"/>
      <c r="AB108" s="892"/>
      <c r="AC108" s="892"/>
      <c r="AD108" s="892"/>
      <c r="AE108" s="892"/>
      <c r="AF108" s="892"/>
      <c r="AG108" s="892"/>
      <c r="AH108" s="892"/>
      <c r="AI108" s="893"/>
    </row>
    <row r="109" spans="1:35">
      <c r="A109" s="1312" t="s">
        <v>631</v>
      </c>
      <c r="B109" s="1313"/>
      <c r="C109" s="1313"/>
      <c r="D109" s="1313"/>
      <c r="E109" s="1313"/>
      <c r="F109" s="1313"/>
      <c r="G109" s="1313"/>
      <c r="H109" s="1313"/>
      <c r="I109" s="1313"/>
      <c r="J109" s="1313"/>
      <c r="K109" s="1313"/>
      <c r="L109" s="1313"/>
      <c r="M109" s="1313"/>
      <c r="N109" s="1313"/>
      <c r="O109" s="1313"/>
      <c r="P109" s="1313"/>
      <c r="Q109" s="1313"/>
      <c r="R109" s="1313"/>
      <c r="S109" s="1313"/>
      <c r="T109" s="1313"/>
      <c r="U109" s="1313"/>
      <c r="V109" s="1313"/>
      <c r="W109" s="1313"/>
      <c r="X109" s="1313"/>
      <c r="Y109" s="1313"/>
      <c r="Z109" s="1313"/>
      <c r="AA109" s="1313"/>
      <c r="AB109" s="1313"/>
      <c r="AC109" s="1313"/>
      <c r="AD109" s="1314"/>
      <c r="AE109" s="1315"/>
      <c r="AF109" s="1316"/>
      <c r="AG109" s="1316"/>
      <c r="AH109" s="1316"/>
      <c r="AI109" s="1317"/>
    </row>
    <row r="110" spans="1:35">
      <c r="A110" s="427">
        <v>92</v>
      </c>
      <c r="B110" s="1045" t="s">
        <v>632</v>
      </c>
      <c r="C110" s="1046"/>
      <c r="D110" s="1046"/>
      <c r="E110" s="1046"/>
      <c r="F110" s="1046"/>
      <c r="G110" s="1046"/>
      <c r="H110" s="1046"/>
      <c r="I110" s="1046"/>
      <c r="J110" s="1046"/>
      <c r="K110" s="1046"/>
      <c r="L110" s="1046"/>
      <c r="M110" s="1047"/>
      <c r="N110" s="452">
        <v>85</v>
      </c>
      <c r="O110" s="1307">
        <f>-AE107</f>
        <v>785554.77</v>
      </c>
      <c r="P110" s="1308"/>
      <c r="Q110" s="584"/>
      <c r="R110" s="454" t="s">
        <v>633</v>
      </c>
      <c r="S110" s="1306" t="s">
        <v>634</v>
      </c>
      <c r="T110" s="895"/>
      <c r="U110" s="895"/>
      <c r="V110" s="895"/>
      <c r="W110" s="895"/>
      <c r="X110" s="895"/>
      <c r="Y110" s="895"/>
      <c r="Z110" s="895"/>
      <c r="AA110" s="895"/>
      <c r="AB110" s="895"/>
      <c r="AC110" s="895"/>
      <c r="AD110" s="895"/>
      <c r="AE110" s="895"/>
      <c r="AF110" s="895"/>
      <c r="AG110" s="895"/>
      <c r="AH110" s="895"/>
      <c r="AI110" s="896"/>
    </row>
    <row r="111" spans="1:35">
      <c r="A111" s="427">
        <v>93</v>
      </c>
      <c r="B111" s="1045" t="s">
        <v>635</v>
      </c>
      <c r="C111" s="1046"/>
      <c r="D111" s="1046"/>
      <c r="E111" s="1046"/>
      <c r="F111" s="1046"/>
      <c r="G111" s="1046"/>
      <c r="H111" s="1046"/>
      <c r="I111" s="1046"/>
      <c r="J111" s="1046"/>
      <c r="K111" s="1046"/>
      <c r="L111" s="1046"/>
      <c r="M111" s="1047"/>
      <c r="N111" s="452">
        <v>86</v>
      </c>
      <c r="O111" s="1203"/>
      <c r="P111" s="1204"/>
      <c r="Q111" s="1246"/>
      <c r="R111" s="454" t="s">
        <v>636</v>
      </c>
      <c r="S111" s="455">
        <v>95</v>
      </c>
      <c r="T111" s="1045" t="s">
        <v>637</v>
      </c>
      <c r="U111" s="1046"/>
      <c r="V111" s="1046"/>
      <c r="W111" s="1046"/>
      <c r="X111" s="1046"/>
      <c r="Y111" s="1046"/>
      <c r="Z111" s="1046"/>
      <c r="AA111" s="1046"/>
      <c r="AB111" s="1046"/>
      <c r="AC111" s="1047"/>
      <c r="AD111" s="452">
        <v>90</v>
      </c>
      <c r="AE111" s="1307"/>
      <c r="AF111" s="1308"/>
      <c r="AG111" s="1307"/>
      <c r="AH111" s="1308"/>
      <c r="AI111" s="430" t="s">
        <v>626</v>
      </c>
    </row>
    <row r="112" spans="1:35">
      <c r="A112" s="894" t="s">
        <v>638</v>
      </c>
      <c r="B112" s="895"/>
      <c r="C112" s="895"/>
      <c r="D112" s="895"/>
      <c r="E112" s="895"/>
      <c r="F112" s="895"/>
      <c r="G112" s="895"/>
      <c r="H112" s="895"/>
      <c r="I112" s="895"/>
      <c r="J112" s="895"/>
      <c r="K112" s="895"/>
      <c r="L112" s="895"/>
      <c r="M112" s="895"/>
      <c r="N112" s="895"/>
      <c r="O112" s="895"/>
      <c r="P112" s="895"/>
      <c r="Q112" s="895"/>
      <c r="R112" s="1302"/>
      <c r="S112" s="455">
        <v>96</v>
      </c>
      <c r="T112" s="1045" t="s">
        <v>639</v>
      </c>
      <c r="U112" s="1046"/>
      <c r="V112" s="1046"/>
      <c r="W112" s="1046"/>
      <c r="X112" s="1046"/>
      <c r="Y112" s="1046"/>
      <c r="Z112" s="1046"/>
      <c r="AA112" s="1046"/>
      <c r="AB112" s="1046"/>
      <c r="AC112" s="1047"/>
      <c r="AD112" s="452">
        <v>39</v>
      </c>
      <c r="AE112" s="1203"/>
      <c r="AF112" s="1204"/>
      <c r="AG112" s="1204"/>
      <c r="AH112" s="1246"/>
      <c r="AI112" s="430" t="s">
        <v>626</v>
      </c>
    </row>
    <row r="113" spans="1:35">
      <c r="A113" s="427">
        <v>94</v>
      </c>
      <c r="B113" s="1045" t="s">
        <v>640</v>
      </c>
      <c r="C113" s="1046"/>
      <c r="D113" s="1046"/>
      <c r="E113" s="1046"/>
      <c r="F113" s="1046"/>
      <c r="G113" s="1046"/>
      <c r="H113" s="1046"/>
      <c r="I113" s="1046"/>
      <c r="J113" s="1046"/>
      <c r="K113" s="1046"/>
      <c r="L113" s="1046"/>
      <c r="M113" s="1047"/>
      <c r="N113" s="452">
        <v>87</v>
      </c>
      <c r="O113" s="1203"/>
      <c r="P113" s="1204"/>
      <c r="Q113" s="1246"/>
      <c r="R113" s="454" t="s">
        <v>641</v>
      </c>
      <c r="S113" s="455">
        <v>97</v>
      </c>
      <c r="T113" s="1303" t="s">
        <v>642</v>
      </c>
      <c r="U113" s="1304"/>
      <c r="V113" s="1304"/>
      <c r="W113" s="1304"/>
      <c r="X113" s="1304"/>
      <c r="Y113" s="1304"/>
      <c r="Z113" s="1304"/>
      <c r="AA113" s="1304"/>
      <c r="AB113" s="1304"/>
      <c r="AC113" s="1305"/>
      <c r="AD113" s="452">
        <v>91</v>
      </c>
      <c r="AE113" s="1203"/>
      <c r="AF113" s="1204"/>
      <c r="AG113" s="1204"/>
      <c r="AH113" s="1246"/>
      <c r="AI113" s="430" t="s">
        <v>629</v>
      </c>
    </row>
    <row r="114" spans="1:35">
      <c r="A114" s="1293" t="s">
        <v>643</v>
      </c>
      <c r="B114" s="1294"/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5"/>
      <c r="S114" s="1015"/>
      <c r="T114" s="1016"/>
      <c r="U114" s="1016"/>
      <c r="V114" s="1016"/>
      <c r="W114" s="1016"/>
      <c r="X114" s="1016"/>
      <c r="Y114" s="1016"/>
      <c r="Z114" s="1016"/>
      <c r="AA114" s="1016"/>
      <c r="AB114" s="1016"/>
      <c r="AC114" s="1016"/>
      <c r="AD114" s="1016"/>
      <c r="AE114" s="1016"/>
      <c r="AF114" s="1016"/>
      <c r="AG114" s="1016"/>
      <c r="AH114" s="1016"/>
      <c r="AI114" s="1016"/>
    </row>
    <row r="115" spans="1:35">
      <c r="A115" s="1199" t="s">
        <v>644</v>
      </c>
      <c r="B115" s="1016"/>
      <c r="C115" s="1016"/>
      <c r="D115" s="1016"/>
      <c r="E115" s="1016"/>
      <c r="F115" s="1016"/>
      <c r="G115" s="1016"/>
      <c r="H115" s="1016"/>
      <c r="I115" s="1016"/>
      <c r="J115" s="1016"/>
      <c r="K115" s="1016"/>
      <c r="L115" s="1016"/>
      <c r="M115" s="1017"/>
      <c r="N115" s="1200" t="s">
        <v>645</v>
      </c>
      <c r="O115" s="1201"/>
      <c r="P115" s="1201"/>
      <c r="Q115" s="1201"/>
      <c r="R115" s="1202"/>
      <c r="S115" s="1296" t="s">
        <v>646</v>
      </c>
      <c r="T115" s="1297"/>
      <c r="U115" s="1297"/>
      <c r="V115" s="1297"/>
      <c r="W115" s="1297"/>
      <c r="X115" s="1297"/>
      <c r="Y115" s="1297"/>
      <c r="Z115" s="1297"/>
      <c r="AA115" s="1297"/>
      <c r="AB115" s="1297"/>
      <c r="AC115" s="1297"/>
      <c r="AD115" s="1297"/>
      <c r="AE115" s="1297"/>
      <c r="AF115" s="1297"/>
      <c r="AG115" s="1297"/>
      <c r="AH115" s="1297"/>
      <c r="AI115" s="1298"/>
    </row>
    <row r="116" spans="1:35">
      <c r="A116" s="456">
        <v>301</v>
      </c>
      <c r="B116" s="1203"/>
      <c r="C116" s="1204"/>
      <c r="D116" s="1204"/>
      <c r="E116" s="1204"/>
      <c r="F116" s="1204"/>
      <c r="G116" s="1204"/>
      <c r="H116" s="1204"/>
      <c r="I116" s="1204"/>
      <c r="J116" s="1204"/>
      <c r="K116" s="1204"/>
      <c r="L116" s="1204"/>
      <c r="M116" s="1246"/>
      <c r="N116" s="452">
        <v>306</v>
      </c>
      <c r="O116" s="1299"/>
      <c r="P116" s="1300"/>
      <c r="Q116" s="1300"/>
      <c r="R116" s="1301"/>
      <c r="S116" s="455">
        <v>98</v>
      </c>
      <c r="T116" s="1045" t="s">
        <v>647</v>
      </c>
      <c r="U116" s="1046"/>
      <c r="V116" s="1046"/>
      <c r="W116" s="1046"/>
      <c r="X116" s="1046"/>
      <c r="Y116" s="1046"/>
      <c r="Z116" s="1046"/>
      <c r="AA116" s="1046"/>
      <c r="AB116" s="1046"/>
      <c r="AC116" s="1047"/>
      <c r="AD116" s="452">
        <v>92</v>
      </c>
      <c r="AE116" s="1203"/>
      <c r="AF116" s="1204"/>
      <c r="AG116" s="1204"/>
      <c r="AH116" s="1246"/>
      <c r="AI116" s="430" t="s">
        <v>626</v>
      </c>
    </row>
    <row r="117" spans="1:35">
      <c r="A117" s="1281">
        <v>780</v>
      </c>
      <c r="B117" s="1284" t="s">
        <v>648</v>
      </c>
      <c r="C117" s="1285"/>
      <c r="D117" s="1285"/>
      <c r="E117" s="1285"/>
      <c r="F117" s="1285"/>
      <c r="G117" s="1285"/>
      <c r="H117" s="1285"/>
      <c r="I117" s="1285"/>
      <c r="J117" s="1285"/>
      <c r="K117" s="1285"/>
      <c r="L117" s="1285"/>
      <c r="M117" s="1286"/>
      <c r="N117" s="457"/>
      <c r="O117" s="1045" t="s">
        <v>649</v>
      </c>
      <c r="P117" s="1046"/>
      <c r="Q117" s="1046"/>
      <c r="R117" s="1047"/>
      <c r="S117" s="1015"/>
      <c r="T117" s="1016"/>
      <c r="U117" s="1016"/>
      <c r="V117" s="1016"/>
      <c r="W117" s="1016"/>
      <c r="X117" s="1016"/>
      <c r="Y117" s="1016"/>
      <c r="Z117" s="1016"/>
      <c r="AA117" s="1016"/>
      <c r="AB117" s="1016"/>
      <c r="AC117" s="1016"/>
      <c r="AD117" s="1016"/>
      <c r="AE117" s="1016"/>
      <c r="AF117" s="1016"/>
      <c r="AG117" s="1016"/>
      <c r="AH117" s="1016"/>
      <c r="AI117" s="1016"/>
    </row>
    <row r="118" spans="1:35">
      <c r="A118" s="1282"/>
      <c r="B118" s="1287"/>
      <c r="C118" s="1288"/>
      <c r="D118" s="1288"/>
      <c r="E118" s="1288"/>
      <c r="F118" s="1288"/>
      <c r="G118" s="1288"/>
      <c r="H118" s="1288"/>
      <c r="I118" s="1288"/>
      <c r="J118" s="1288"/>
      <c r="K118" s="1288"/>
      <c r="L118" s="1288"/>
      <c r="M118" s="1289"/>
      <c r="N118" s="457"/>
      <c r="O118" s="1045" t="s">
        <v>650</v>
      </c>
      <c r="P118" s="1046"/>
      <c r="Q118" s="1046"/>
      <c r="R118" s="1047"/>
      <c r="S118" s="455">
        <v>99</v>
      </c>
      <c r="T118" s="1045" t="s">
        <v>651</v>
      </c>
      <c r="U118" s="1046"/>
      <c r="V118" s="1046"/>
      <c r="W118" s="1046"/>
      <c r="X118" s="1046"/>
      <c r="Y118" s="1046"/>
      <c r="Z118" s="1046"/>
      <c r="AA118" s="1046"/>
      <c r="AB118" s="1046"/>
      <c r="AC118" s="1047"/>
      <c r="AD118" s="452">
        <v>93</v>
      </c>
      <c r="AE118" s="1203"/>
      <c r="AF118" s="1204"/>
      <c r="AG118" s="1204"/>
      <c r="AH118" s="1246"/>
      <c r="AI118" s="430" t="s">
        <v>626</v>
      </c>
    </row>
    <row r="119" spans="1:35">
      <c r="A119" s="1282"/>
      <c r="B119" s="1287"/>
      <c r="C119" s="1288"/>
      <c r="D119" s="1288"/>
      <c r="E119" s="1288"/>
      <c r="F119" s="1288"/>
      <c r="G119" s="1288"/>
      <c r="H119" s="1288"/>
      <c r="I119" s="1288"/>
      <c r="J119" s="1288"/>
      <c r="K119" s="1288"/>
      <c r="L119" s="1288"/>
      <c r="M119" s="1289"/>
      <c r="N119" s="457"/>
      <c r="O119" s="1045" t="s">
        <v>652</v>
      </c>
      <c r="P119" s="1046"/>
      <c r="Q119" s="1046"/>
      <c r="R119" s="1047"/>
      <c r="S119" s="1015"/>
      <c r="T119" s="1016"/>
      <c r="U119" s="1016"/>
      <c r="V119" s="1016"/>
      <c r="W119" s="1016"/>
      <c r="X119" s="1016"/>
      <c r="Y119" s="1016"/>
      <c r="Z119" s="1016"/>
      <c r="AA119" s="1016"/>
      <c r="AB119" s="1016"/>
      <c r="AC119" s="1016"/>
      <c r="AD119" s="1016"/>
      <c r="AE119" s="1016"/>
      <c r="AF119" s="1016"/>
      <c r="AG119" s="1016"/>
      <c r="AH119" s="1016"/>
      <c r="AI119" s="1016"/>
    </row>
    <row r="120" spans="1:35">
      <c r="A120" s="1282"/>
      <c r="B120" s="1287"/>
      <c r="C120" s="1288"/>
      <c r="D120" s="1288"/>
      <c r="E120" s="1288"/>
      <c r="F120" s="1288"/>
      <c r="G120" s="1288"/>
      <c r="H120" s="1288"/>
      <c r="I120" s="1288"/>
      <c r="J120" s="1288"/>
      <c r="K120" s="1288"/>
      <c r="L120" s="1288"/>
      <c r="M120" s="1289"/>
      <c r="N120" s="457"/>
      <c r="O120" s="1045" t="s">
        <v>653</v>
      </c>
      <c r="P120" s="1046"/>
      <c r="Q120" s="1046"/>
      <c r="R120" s="1047"/>
      <c r="S120" s="455">
        <v>100</v>
      </c>
      <c r="T120" s="1045" t="s">
        <v>654</v>
      </c>
      <c r="U120" s="1046"/>
      <c r="V120" s="1046"/>
      <c r="W120" s="1046"/>
      <c r="X120" s="1046"/>
      <c r="Y120" s="1046"/>
      <c r="Z120" s="1046"/>
      <c r="AA120" s="1046"/>
      <c r="AB120" s="1046"/>
      <c r="AC120" s="1047"/>
      <c r="AD120" s="452">
        <v>94</v>
      </c>
      <c r="AE120" s="1203"/>
      <c r="AF120" s="1204"/>
      <c r="AG120" s="1204"/>
      <c r="AH120" s="1246"/>
      <c r="AI120" s="430" t="s">
        <v>629</v>
      </c>
    </row>
    <row r="121" spans="1:35">
      <c r="A121" s="1283"/>
      <c r="B121" s="1290"/>
      <c r="C121" s="1291"/>
      <c r="D121" s="1291"/>
      <c r="E121" s="1291"/>
      <c r="F121" s="1291"/>
      <c r="G121" s="1291"/>
      <c r="H121" s="1291"/>
      <c r="I121" s="1291"/>
      <c r="J121" s="1291"/>
      <c r="K121" s="1291"/>
      <c r="L121" s="1291"/>
      <c r="M121" s="1292"/>
      <c r="N121" s="458"/>
      <c r="O121" s="1277" t="s">
        <v>655</v>
      </c>
      <c r="P121" s="877"/>
      <c r="Q121" s="877"/>
      <c r="R121" s="878"/>
      <c r="S121" s="1015"/>
      <c r="T121" s="1016"/>
      <c r="U121" s="1016"/>
      <c r="V121" s="1016"/>
      <c r="W121" s="1016"/>
      <c r="X121" s="1016"/>
      <c r="Y121" s="1016"/>
      <c r="Z121" s="1016"/>
      <c r="AA121" s="1016"/>
      <c r="AB121" s="1016"/>
      <c r="AC121" s="1016"/>
      <c r="AD121" s="1016"/>
      <c r="AE121" s="1016"/>
      <c r="AF121" s="1016"/>
      <c r="AG121" s="1016"/>
      <c r="AH121" s="1016"/>
      <c r="AI121" s="1016"/>
    </row>
    <row r="122" spans="1:35">
      <c r="A122" s="891" t="s">
        <v>656</v>
      </c>
      <c r="B122" s="892"/>
      <c r="C122" s="892"/>
      <c r="D122" s="892"/>
      <c r="E122" s="892"/>
      <c r="F122" s="892"/>
      <c r="G122" s="892"/>
      <c r="H122" s="892"/>
      <c r="I122" s="892"/>
      <c r="J122" s="892"/>
      <c r="K122" s="892"/>
      <c r="L122" s="892"/>
      <c r="M122" s="892"/>
      <c r="N122" s="892"/>
      <c r="O122" s="892"/>
      <c r="P122" s="892"/>
      <c r="Q122" s="892"/>
      <c r="R122" s="892"/>
      <c r="S122" s="892"/>
      <c r="T122" s="892"/>
      <c r="U122" s="892"/>
      <c r="V122" s="892"/>
      <c r="W122" s="892"/>
      <c r="X122" s="892"/>
      <c r="Y122" s="892"/>
      <c r="Z122" s="892"/>
      <c r="AA122" s="892"/>
      <c r="AB122" s="892"/>
      <c r="AC122" s="892"/>
      <c r="AD122" s="892"/>
      <c r="AE122" s="892"/>
      <c r="AF122" s="892"/>
      <c r="AG122" s="892"/>
      <c r="AH122" s="892"/>
      <c r="AI122" s="893"/>
    </row>
    <row r="123" spans="1:35">
      <c r="A123" s="1278" t="s">
        <v>657</v>
      </c>
      <c r="B123" s="1279"/>
      <c r="C123" s="1279"/>
      <c r="D123" s="1279"/>
      <c r="E123" s="1279"/>
      <c r="F123" s="1279"/>
      <c r="G123" s="1279"/>
      <c r="H123" s="1279"/>
      <c r="I123" s="1279"/>
      <c r="J123" s="1279"/>
      <c r="K123" s="1279"/>
      <c r="L123" s="1279"/>
      <c r="M123" s="1279"/>
      <c r="N123" s="1279"/>
      <c r="O123" s="1279"/>
      <c r="P123" s="1279"/>
      <c r="Q123" s="1279"/>
      <c r="R123" s="1279"/>
      <c r="S123" s="1279"/>
      <c r="T123" s="1279"/>
      <c r="U123" s="1279"/>
      <c r="V123" s="1279"/>
      <c r="W123" s="1279"/>
      <c r="X123" s="1279"/>
      <c r="Y123" s="1279"/>
      <c r="Z123" s="1279"/>
      <c r="AA123" s="1279"/>
      <c r="AB123" s="1279"/>
      <c r="AC123" s="1279"/>
      <c r="AD123" s="1279"/>
      <c r="AE123" s="1279"/>
      <c r="AF123" s="1279"/>
      <c r="AG123" s="1279"/>
      <c r="AH123" s="1279"/>
      <c r="AI123" s="1280"/>
    </row>
    <row r="124" spans="1:35">
      <c r="A124" s="882" t="s">
        <v>658</v>
      </c>
      <c r="B124" s="883"/>
      <c r="C124" s="883"/>
      <c r="D124" s="883"/>
      <c r="E124" s="883"/>
      <c r="F124" s="883"/>
      <c r="G124" s="883"/>
      <c r="H124" s="883"/>
      <c r="I124" s="883"/>
      <c r="J124" s="883"/>
      <c r="K124" s="883"/>
      <c r="L124" s="883"/>
      <c r="M124" s="883"/>
      <c r="N124" s="883"/>
      <c r="O124" s="883"/>
      <c r="P124" s="883"/>
      <c r="Q124" s="883"/>
      <c r="R124" s="883"/>
      <c r="S124" s="883"/>
      <c r="T124" s="883"/>
      <c r="U124" s="883"/>
      <c r="V124" s="883"/>
      <c r="W124" s="883"/>
      <c r="X124" s="883"/>
      <c r="Y124" s="883"/>
      <c r="Z124" s="883"/>
      <c r="AA124" s="883"/>
      <c r="AB124" s="883"/>
      <c r="AC124" s="883"/>
      <c r="AD124" s="883"/>
      <c r="AE124" s="883"/>
      <c r="AF124" s="883"/>
      <c r="AG124" s="883"/>
      <c r="AH124" s="883"/>
      <c r="AI124" s="884"/>
    </row>
    <row r="125" spans="1:35">
      <c r="A125" s="1176" t="s">
        <v>659</v>
      </c>
      <c r="B125" s="1177"/>
      <c r="C125" s="1177"/>
      <c r="D125" s="1177"/>
      <c r="E125" s="1177"/>
      <c r="F125" s="1177"/>
      <c r="G125" s="1177"/>
      <c r="H125" s="1177"/>
      <c r="I125" s="1177"/>
      <c r="J125" s="1177"/>
      <c r="K125" s="1177"/>
      <c r="L125" s="1177"/>
      <c r="M125" s="1177"/>
      <c r="N125" s="1177"/>
      <c r="O125" s="1177"/>
      <c r="P125" s="1177"/>
      <c r="Q125" s="1177"/>
      <c r="R125" s="1177"/>
      <c r="S125" s="1177"/>
      <c r="T125" s="1177"/>
      <c r="U125" s="1275"/>
      <c r="V125" s="1276" t="s">
        <v>660</v>
      </c>
      <c r="W125" s="1177"/>
      <c r="X125" s="1177"/>
      <c r="Y125" s="1177"/>
      <c r="Z125" s="1177"/>
      <c r="AA125" s="1177"/>
      <c r="AB125" s="1177"/>
      <c r="AC125" s="1177"/>
      <c r="AD125" s="1177"/>
      <c r="AE125" s="1177"/>
      <c r="AF125" s="1177"/>
      <c r="AG125" s="1177"/>
      <c r="AH125" s="1177"/>
      <c r="AI125" s="1178"/>
    </row>
    <row r="126" spans="1:35" ht="15.6" customHeight="1">
      <c r="A126" s="897" t="s">
        <v>661</v>
      </c>
      <c r="B126" s="898"/>
      <c r="C126" s="898"/>
      <c r="D126" s="898"/>
      <c r="E126" s="898"/>
      <c r="F126" s="898"/>
      <c r="G126" s="898"/>
      <c r="H126" s="898"/>
      <c r="I126" s="898"/>
      <c r="J126" s="898"/>
      <c r="K126" s="898"/>
      <c r="L126" s="898"/>
      <c r="M126" s="898"/>
      <c r="N126" s="898"/>
      <c r="O126" s="898"/>
      <c r="P126" s="898"/>
      <c r="Q126" s="898"/>
      <c r="R126" s="898"/>
      <c r="S126" s="898"/>
      <c r="T126" s="898"/>
      <c r="U126" s="899"/>
      <c r="V126" s="428">
        <v>461</v>
      </c>
      <c r="W126" s="900"/>
      <c r="X126" s="901"/>
      <c r="Y126" s="901"/>
      <c r="Z126" s="901"/>
      <c r="AA126" s="902"/>
      <c r="AB126" s="459"/>
      <c r="AC126" s="460">
        <v>492</v>
      </c>
      <c r="AD126" s="900"/>
      <c r="AE126" s="901"/>
      <c r="AF126" s="901"/>
      <c r="AG126" s="901"/>
      <c r="AH126" s="902"/>
      <c r="AI126" s="430" t="s">
        <v>626</v>
      </c>
    </row>
    <row r="127" spans="1:35" ht="15.6" customHeight="1">
      <c r="A127" s="897" t="s">
        <v>662</v>
      </c>
      <c r="B127" s="898"/>
      <c r="C127" s="898"/>
      <c r="D127" s="898"/>
      <c r="E127" s="898"/>
      <c r="F127" s="898"/>
      <c r="G127" s="898"/>
      <c r="H127" s="898"/>
      <c r="I127" s="898"/>
      <c r="J127" s="898"/>
      <c r="K127" s="898"/>
      <c r="L127" s="898"/>
      <c r="M127" s="898"/>
      <c r="N127" s="898"/>
      <c r="O127" s="898"/>
      <c r="P127" s="898"/>
      <c r="Q127" s="898"/>
      <c r="R127" s="898"/>
      <c r="S127" s="898"/>
      <c r="T127" s="898"/>
      <c r="U127" s="899"/>
      <c r="V127" s="428">
        <v>545</v>
      </c>
      <c r="W127" s="900"/>
      <c r="X127" s="901"/>
      <c r="Y127" s="901"/>
      <c r="Z127" s="901"/>
      <c r="AA127" s="902"/>
      <c r="AB127" s="461" t="s">
        <v>626</v>
      </c>
      <c r="AC127" s="462"/>
      <c r="AD127" s="463"/>
      <c r="AE127" s="463"/>
      <c r="AF127" s="463"/>
      <c r="AG127" s="463"/>
      <c r="AH127" s="463"/>
      <c r="AI127" s="464"/>
    </row>
    <row r="128" spans="1:35" ht="15.6" customHeight="1">
      <c r="A128" s="897" t="s">
        <v>663</v>
      </c>
      <c r="B128" s="898"/>
      <c r="C128" s="898"/>
      <c r="D128" s="898"/>
      <c r="E128" s="898"/>
      <c r="F128" s="898"/>
      <c r="G128" s="898"/>
      <c r="H128" s="898"/>
      <c r="I128" s="898"/>
      <c r="J128" s="898"/>
      <c r="K128" s="898"/>
      <c r="L128" s="898"/>
      <c r="M128" s="898"/>
      <c r="N128" s="898"/>
      <c r="O128" s="898"/>
      <c r="P128" s="898"/>
      <c r="Q128" s="898"/>
      <c r="R128" s="898"/>
      <c r="S128" s="898"/>
      <c r="T128" s="898"/>
      <c r="U128" s="899"/>
      <c r="V128" s="428">
        <v>1650</v>
      </c>
      <c r="W128" s="900"/>
      <c r="X128" s="901"/>
      <c r="Y128" s="901"/>
      <c r="Z128" s="901"/>
      <c r="AA128" s="902"/>
      <c r="AB128" s="461" t="s">
        <v>626</v>
      </c>
      <c r="AC128" s="462"/>
      <c r="AD128" s="463"/>
      <c r="AE128" s="463"/>
      <c r="AF128" s="463"/>
      <c r="AG128" s="463"/>
      <c r="AH128" s="463"/>
      <c r="AI128" s="464"/>
    </row>
    <row r="129" spans="1:35" ht="15.6" customHeight="1">
      <c r="A129" s="897" t="s">
        <v>664</v>
      </c>
      <c r="B129" s="898"/>
      <c r="C129" s="898"/>
      <c r="D129" s="898"/>
      <c r="E129" s="898"/>
      <c r="F129" s="898"/>
      <c r="G129" s="898"/>
      <c r="H129" s="898"/>
      <c r="I129" s="898"/>
      <c r="J129" s="898"/>
      <c r="K129" s="898"/>
      <c r="L129" s="898"/>
      <c r="M129" s="898"/>
      <c r="N129" s="898"/>
      <c r="O129" s="898"/>
      <c r="P129" s="898"/>
      <c r="Q129" s="898"/>
      <c r="R129" s="898"/>
      <c r="S129" s="898"/>
      <c r="T129" s="898"/>
      <c r="U129" s="899"/>
      <c r="V129" s="428">
        <v>856</v>
      </c>
      <c r="W129" s="900"/>
      <c r="X129" s="901"/>
      <c r="Y129" s="901"/>
      <c r="Z129" s="901"/>
      <c r="AA129" s="902"/>
      <c r="AB129" s="461" t="s">
        <v>626</v>
      </c>
      <c r="AC129" s="462"/>
      <c r="AD129" s="463"/>
      <c r="AE129" s="463"/>
      <c r="AF129" s="463"/>
      <c r="AG129" s="463"/>
      <c r="AH129" s="463"/>
      <c r="AI129" s="464"/>
    </row>
    <row r="130" spans="1:35" ht="15.6" customHeight="1">
      <c r="A130" s="932" t="s">
        <v>665</v>
      </c>
      <c r="B130" s="933"/>
      <c r="C130" s="933"/>
      <c r="D130" s="933"/>
      <c r="E130" s="933"/>
      <c r="F130" s="933"/>
      <c r="G130" s="933"/>
      <c r="H130" s="933"/>
      <c r="I130" s="933"/>
      <c r="J130" s="933"/>
      <c r="K130" s="933"/>
      <c r="L130" s="933"/>
      <c r="M130" s="933"/>
      <c r="N130" s="933"/>
      <c r="O130" s="933"/>
      <c r="P130" s="933"/>
      <c r="Q130" s="933"/>
      <c r="R130" s="933"/>
      <c r="S130" s="933"/>
      <c r="T130" s="933"/>
      <c r="U130" s="934"/>
      <c r="V130" s="428">
        <v>547</v>
      </c>
      <c r="W130" s="900"/>
      <c r="X130" s="901"/>
      <c r="Y130" s="901"/>
      <c r="Z130" s="901"/>
      <c r="AA130" s="902"/>
      <c r="AB130" s="461" t="s">
        <v>629</v>
      </c>
      <c r="AC130" s="462"/>
      <c r="AD130" s="463"/>
      <c r="AE130" s="463"/>
      <c r="AF130" s="463"/>
      <c r="AG130" s="463"/>
      <c r="AH130" s="463"/>
      <c r="AI130" s="464"/>
    </row>
    <row r="131" spans="1:35" ht="15.6" customHeight="1">
      <c r="A131" s="897" t="s">
        <v>666</v>
      </c>
      <c r="B131" s="898"/>
      <c r="C131" s="898"/>
      <c r="D131" s="898"/>
      <c r="E131" s="898"/>
      <c r="F131" s="898"/>
      <c r="G131" s="898"/>
      <c r="H131" s="898"/>
      <c r="I131" s="898"/>
      <c r="J131" s="898"/>
      <c r="K131" s="898"/>
      <c r="L131" s="898"/>
      <c r="M131" s="898"/>
      <c r="N131" s="898"/>
      <c r="O131" s="898"/>
      <c r="P131" s="898"/>
      <c r="Q131" s="898"/>
      <c r="R131" s="898"/>
      <c r="S131" s="898"/>
      <c r="T131" s="898"/>
      <c r="U131" s="899"/>
      <c r="V131" s="428">
        <v>617</v>
      </c>
      <c r="W131" s="900"/>
      <c r="X131" s="901"/>
      <c r="Y131" s="901"/>
      <c r="Z131" s="901"/>
      <c r="AA131" s="902"/>
      <c r="AB131" s="461" t="s">
        <v>626</v>
      </c>
      <c r="AC131" s="462"/>
      <c r="AD131" s="463"/>
      <c r="AE131" s="463"/>
      <c r="AF131" s="463"/>
      <c r="AG131" s="463"/>
      <c r="AH131" s="463"/>
      <c r="AI131" s="464"/>
    </row>
    <row r="132" spans="1:35" ht="15.6" customHeight="1">
      <c r="A132" s="897" t="s">
        <v>667</v>
      </c>
      <c r="B132" s="898"/>
      <c r="C132" s="898"/>
      <c r="D132" s="898"/>
      <c r="E132" s="898"/>
      <c r="F132" s="898"/>
      <c r="G132" s="898"/>
      <c r="H132" s="898"/>
      <c r="I132" s="898"/>
      <c r="J132" s="898"/>
      <c r="K132" s="898"/>
      <c r="L132" s="898"/>
      <c r="M132" s="898"/>
      <c r="N132" s="898"/>
      <c r="O132" s="898"/>
      <c r="P132" s="898"/>
      <c r="Q132" s="898"/>
      <c r="R132" s="898"/>
      <c r="S132" s="898"/>
      <c r="T132" s="898"/>
      <c r="U132" s="899"/>
      <c r="V132" s="428">
        <v>770</v>
      </c>
      <c r="W132" s="900"/>
      <c r="X132" s="901"/>
      <c r="Y132" s="901"/>
      <c r="Z132" s="901"/>
      <c r="AA132" s="902"/>
      <c r="AB132" s="461" t="s">
        <v>668</v>
      </c>
      <c r="AC132" s="462"/>
      <c r="AD132" s="463"/>
      <c r="AE132" s="463"/>
      <c r="AF132" s="463"/>
      <c r="AG132" s="463"/>
      <c r="AH132" s="463"/>
      <c r="AI132" s="464"/>
    </row>
    <row r="133" spans="1:35" ht="15.6" customHeight="1">
      <c r="A133" s="897" t="s">
        <v>669</v>
      </c>
      <c r="B133" s="898"/>
      <c r="C133" s="898"/>
      <c r="D133" s="898"/>
      <c r="E133" s="898"/>
      <c r="F133" s="898"/>
      <c r="G133" s="898"/>
      <c r="H133" s="898"/>
      <c r="I133" s="898"/>
      <c r="J133" s="898"/>
      <c r="K133" s="898"/>
      <c r="L133" s="898"/>
      <c r="M133" s="898"/>
      <c r="N133" s="898"/>
      <c r="O133" s="898"/>
      <c r="P133" s="898"/>
      <c r="Q133" s="898"/>
      <c r="R133" s="898"/>
      <c r="S133" s="898"/>
      <c r="T133" s="898"/>
      <c r="U133" s="899"/>
      <c r="V133" s="428">
        <v>872</v>
      </c>
      <c r="W133" s="900"/>
      <c r="X133" s="901"/>
      <c r="Y133" s="901"/>
      <c r="Z133" s="901"/>
      <c r="AA133" s="902"/>
      <c r="AB133" s="461" t="s">
        <v>668</v>
      </c>
      <c r="AC133" s="462"/>
      <c r="AD133" s="463"/>
      <c r="AE133" s="463"/>
      <c r="AF133" s="463"/>
      <c r="AG133" s="463"/>
      <c r="AH133" s="463"/>
      <c r="AI133" s="464"/>
    </row>
    <row r="134" spans="1:35" ht="15.6" customHeight="1">
      <c r="A134" s="897" t="s">
        <v>670</v>
      </c>
      <c r="B134" s="898"/>
      <c r="C134" s="898"/>
      <c r="D134" s="898"/>
      <c r="E134" s="898"/>
      <c r="F134" s="898"/>
      <c r="G134" s="898"/>
      <c r="H134" s="898"/>
      <c r="I134" s="898"/>
      <c r="J134" s="898"/>
      <c r="K134" s="898"/>
      <c r="L134" s="898"/>
      <c r="M134" s="898"/>
      <c r="N134" s="898"/>
      <c r="O134" s="898"/>
      <c r="P134" s="898"/>
      <c r="Q134" s="898"/>
      <c r="R134" s="898"/>
      <c r="S134" s="898"/>
      <c r="T134" s="898"/>
      <c r="U134" s="899"/>
      <c r="V134" s="428">
        <v>465</v>
      </c>
      <c r="W134" s="900"/>
      <c r="X134" s="901"/>
      <c r="Y134" s="901"/>
      <c r="Z134" s="901"/>
      <c r="AA134" s="902"/>
      <c r="AB134" s="461" t="s">
        <v>668</v>
      </c>
      <c r="AC134" s="462"/>
      <c r="AD134" s="463"/>
      <c r="AE134" s="463"/>
      <c r="AF134" s="463"/>
      <c r="AG134" s="463"/>
      <c r="AH134" s="463"/>
      <c r="AI134" s="464"/>
    </row>
    <row r="135" spans="1:35" ht="15.6" customHeight="1">
      <c r="A135" s="897" t="s">
        <v>671</v>
      </c>
      <c r="B135" s="898"/>
      <c r="C135" s="898"/>
      <c r="D135" s="898"/>
      <c r="E135" s="898"/>
      <c r="F135" s="898"/>
      <c r="G135" s="898"/>
      <c r="H135" s="898"/>
      <c r="I135" s="898"/>
      <c r="J135" s="898"/>
      <c r="K135" s="898"/>
      <c r="L135" s="898"/>
      <c r="M135" s="898"/>
      <c r="N135" s="898"/>
      <c r="O135" s="898"/>
      <c r="P135" s="898"/>
      <c r="Q135" s="898"/>
      <c r="R135" s="898"/>
      <c r="S135" s="898"/>
      <c r="T135" s="898"/>
      <c r="U135" s="899"/>
      <c r="V135" s="428">
        <v>494</v>
      </c>
      <c r="W135" s="900"/>
      <c r="X135" s="901"/>
      <c r="Y135" s="901"/>
      <c r="Z135" s="901"/>
      <c r="AA135" s="902"/>
      <c r="AB135" s="461" t="s">
        <v>668</v>
      </c>
      <c r="AC135" s="462"/>
      <c r="AD135" s="463"/>
      <c r="AE135" s="463"/>
      <c r="AF135" s="463"/>
      <c r="AG135" s="463"/>
      <c r="AH135" s="463"/>
      <c r="AI135" s="464"/>
    </row>
    <row r="136" spans="1:35" ht="15.6" customHeight="1">
      <c r="A136" s="897" t="s">
        <v>672</v>
      </c>
      <c r="B136" s="898"/>
      <c r="C136" s="898"/>
      <c r="D136" s="898"/>
      <c r="E136" s="898"/>
      <c r="F136" s="898"/>
      <c r="G136" s="898"/>
      <c r="H136" s="898"/>
      <c r="I136" s="898"/>
      <c r="J136" s="898"/>
      <c r="K136" s="898"/>
      <c r="L136" s="898"/>
      <c r="M136" s="898"/>
      <c r="N136" s="898"/>
      <c r="O136" s="898"/>
      <c r="P136" s="898"/>
      <c r="Q136" s="898"/>
      <c r="R136" s="898"/>
      <c r="S136" s="898"/>
      <c r="T136" s="898"/>
      <c r="U136" s="899"/>
      <c r="V136" s="428">
        <v>850</v>
      </c>
      <c r="W136" s="900"/>
      <c r="X136" s="901"/>
      <c r="Y136" s="901"/>
      <c r="Z136" s="901"/>
      <c r="AA136" s="902"/>
      <c r="AB136" s="461" t="s">
        <v>668</v>
      </c>
      <c r="AC136" s="462"/>
      <c r="AD136" s="463"/>
      <c r="AE136" s="463"/>
      <c r="AF136" s="463"/>
      <c r="AG136" s="463"/>
      <c r="AH136" s="463"/>
      <c r="AI136" s="464"/>
    </row>
    <row r="137" spans="1:35" ht="15.6" customHeight="1">
      <c r="A137" s="932" t="s">
        <v>673</v>
      </c>
      <c r="B137" s="933"/>
      <c r="C137" s="933"/>
      <c r="D137" s="933"/>
      <c r="E137" s="933"/>
      <c r="F137" s="933"/>
      <c r="G137" s="933"/>
      <c r="H137" s="933"/>
      <c r="I137" s="933"/>
      <c r="J137" s="933"/>
      <c r="K137" s="933"/>
      <c r="L137" s="933"/>
      <c r="M137" s="933"/>
      <c r="N137" s="933"/>
      <c r="O137" s="933"/>
      <c r="P137" s="933"/>
      <c r="Q137" s="933"/>
      <c r="R137" s="933"/>
      <c r="S137" s="933"/>
      <c r="T137" s="933"/>
      <c r="U137" s="934"/>
      <c r="V137" s="428">
        <v>467</v>
      </c>
      <c r="W137" s="900"/>
      <c r="X137" s="901"/>
      <c r="Y137" s="901"/>
      <c r="Z137" s="901"/>
      <c r="AA137" s="902"/>
      <c r="AB137" s="461" t="s">
        <v>629</v>
      </c>
      <c r="AC137" s="462"/>
      <c r="AD137" s="463"/>
      <c r="AE137" s="463"/>
      <c r="AF137" s="463"/>
      <c r="AG137" s="463"/>
      <c r="AH137" s="463"/>
      <c r="AI137" s="464"/>
    </row>
    <row r="138" spans="1:35" ht="15.6" customHeight="1">
      <c r="A138" s="897" t="s">
        <v>674</v>
      </c>
      <c r="B138" s="898"/>
      <c r="C138" s="898"/>
      <c r="D138" s="898"/>
      <c r="E138" s="898"/>
      <c r="F138" s="898"/>
      <c r="G138" s="898"/>
      <c r="H138" s="898"/>
      <c r="I138" s="898"/>
      <c r="J138" s="898"/>
      <c r="K138" s="898"/>
      <c r="L138" s="898"/>
      <c r="M138" s="898"/>
      <c r="N138" s="898"/>
      <c r="O138" s="898"/>
      <c r="P138" s="898"/>
      <c r="Q138" s="898"/>
      <c r="R138" s="898"/>
      <c r="S138" s="898"/>
      <c r="T138" s="898"/>
      <c r="U138" s="899"/>
      <c r="V138" s="428">
        <v>479</v>
      </c>
      <c r="W138" s="900"/>
      <c r="X138" s="901"/>
      <c r="Y138" s="901"/>
      <c r="Z138" s="901"/>
      <c r="AA138" s="902"/>
      <c r="AB138" s="459"/>
      <c r="AC138" s="460">
        <v>491</v>
      </c>
      <c r="AD138" s="900"/>
      <c r="AE138" s="901"/>
      <c r="AF138" s="901"/>
      <c r="AG138" s="901"/>
      <c r="AH138" s="902"/>
      <c r="AI138" s="430" t="s">
        <v>626</v>
      </c>
    </row>
    <row r="139" spans="1:35" ht="15.6" customHeight="1">
      <c r="A139" s="897" t="s">
        <v>675</v>
      </c>
      <c r="B139" s="898"/>
      <c r="C139" s="898"/>
      <c r="D139" s="898"/>
      <c r="E139" s="898"/>
      <c r="F139" s="898"/>
      <c r="G139" s="898"/>
      <c r="H139" s="898"/>
      <c r="I139" s="898"/>
      <c r="J139" s="898"/>
      <c r="K139" s="898"/>
      <c r="L139" s="898"/>
      <c r="M139" s="898"/>
      <c r="N139" s="898"/>
      <c r="O139" s="898"/>
      <c r="P139" s="898"/>
      <c r="Q139" s="898"/>
      <c r="R139" s="898"/>
      <c r="S139" s="898"/>
      <c r="T139" s="898"/>
      <c r="U139" s="899"/>
      <c r="V139" s="428">
        <v>618</v>
      </c>
      <c r="W139" s="900"/>
      <c r="X139" s="901"/>
      <c r="Y139" s="901"/>
      <c r="Z139" s="901"/>
      <c r="AA139" s="902"/>
      <c r="AB139" s="461" t="s">
        <v>528</v>
      </c>
      <c r="AC139" s="460">
        <v>619</v>
      </c>
      <c r="AD139" s="900"/>
      <c r="AE139" s="901"/>
      <c r="AF139" s="901"/>
      <c r="AG139" s="901"/>
      <c r="AH139" s="902"/>
      <c r="AI139" s="430" t="s">
        <v>629</v>
      </c>
    </row>
    <row r="140" spans="1:35" ht="15.6" customHeight="1">
      <c r="A140" s="897" t="s">
        <v>676</v>
      </c>
      <c r="B140" s="898"/>
      <c r="C140" s="898"/>
      <c r="D140" s="898"/>
      <c r="E140" s="898"/>
      <c r="F140" s="898"/>
      <c r="G140" s="898"/>
      <c r="H140" s="898"/>
      <c r="I140" s="898"/>
      <c r="J140" s="898"/>
      <c r="K140" s="898"/>
      <c r="L140" s="898"/>
      <c r="M140" s="898"/>
      <c r="N140" s="898"/>
      <c r="O140" s="898"/>
      <c r="P140" s="898"/>
      <c r="Q140" s="898"/>
      <c r="R140" s="898"/>
      <c r="S140" s="898"/>
      <c r="T140" s="898"/>
      <c r="U140" s="899"/>
      <c r="V140" s="1261" t="s">
        <v>677</v>
      </c>
      <c r="W140" s="1262"/>
      <c r="X140" s="1262"/>
      <c r="Y140" s="1262"/>
      <c r="Z140" s="1262"/>
      <c r="AA140" s="1263"/>
      <c r="AB140" s="1267" t="s">
        <v>678</v>
      </c>
      <c r="AC140" s="1268"/>
      <c r="AD140" s="1268"/>
      <c r="AE140" s="1268"/>
      <c r="AF140" s="1268"/>
      <c r="AG140" s="1268"/>
      <c r="AH140" s="1268"/>
      <c r="AI140" s="1269"/>
    </row>
    <row r="141" spans="1:35">
      <c r="A141" s="1273">
        <v>896</v>
      </c>
      <c r="B141" s="1274"/>
      <c r="C141" s="938"/>
      <c r="D141" s="939"/>
      <c r="E141" s="939"/>
      <c r="F141" s="939"/>
      <c r="G141" s="939"/>
      <c r="H141" s="939"/>
      <c r="I141" s="939"/>
      <c r="J141" s="939"/>
      <c r="K141" s="939"/>
      <c r="L141" s="939"/>
      <c r="M141" s="939"/>
      <c r="N141" s="939"/>
      <c r="O141" s="939"/>
      <c r="P141" s="939"/>
      <c r="Q141" s="939"/>
      <c r="R141" s="939"/>
      <c r="S141" s="939"/>
      <c r="T141" s="939"/>
      <c r="U141" s="940"/>
      <c r="V141" s="1264"/>
      <c r="W141" s="1265"/>
      <c r="X141" s="1265"/>
      <c r="Y141" s="1265"/>
      <c r="Z141" s="1265"/>
      <c r="AA141" s="1266"/>
      <c r="AB141" s="1270"/>
      <c r="AC141" s="1271"/>
      <c r="AD141" s="1271"/>
      <c r="AE141" s="1271"/>
      <c r="AF141" s="1271"/>
      <c r="AG141" s="1271"/>
      <c r="AH141" s="1271"/>
      <c r="AI141" s="1272"/>
    </row>
    <row r="142" spans="1:35">
      <c r="A142" s="795" t="s">
        <v>679</v>
      </c>
      <c r="B142" s="796"/>
      <c r="C142" s="796"/>
      <c r="D142" s="796"/>
      <c r="E142" s="796"/>
      <c r="F142" s="796"/>
      <c r="G142" s="796"/>
      <c r="H142" s="796"/>
      <c r="I142" s="796"/>
      <c r="J142" s="796"/>
      <c r="K142" s="796"/>
      <c r="L142" s="796"/>
      <c r="M142" s="796"/>
      <c r="N142" s="796"/>
      <c r="O142" s="796"/>
      <c r="P142" s="796"/>
      <c r="Q142" s="796"/>
      <c r="R142" s="796"/>
      <c r="S142" s="796"/>
      <c r="T142" s="796"/>
      <c r="U142" s="796"/>
      <c r="V142" s="796"/>
      <c r="W142" s="796"/>
      <c r="X142" s="796"/>
      <c r="Y142" s="796"/>
      <c r="Z142" s="796"/>
      <c r="AA142" s="796"/>
      <c r="AB142" s="796"/>
      <c r="AC142" s="796"/>
      <c r="AD142" s="796"/>
      <c r="AE142" s="796"/>
      <c r="AF142" s="796"/>
      <c r="AG142" s="796"/>
      <c r="AH142" s="796"/>
      <c r="AI142" s="797"/>
    </row>
    <row r="143" spans="1:35">
      <c r="A143" s="882" t="s">
        <v>680</v>
      </c>
      <c r="B143" s="883"/>
      <c r="C143" s="883"/>
      <c r="D143" s="883"/>
      <c r="E143" s="883"/>
      <c r="F143" s="883"/>
      <c r="G143" s="883"/>
      <c r="H143" s="883"/>
      <c r="I143" s="883"/>
      <c r="J143" s="883"/>
      <c r="K143" s="883"/>
      <c r="L143" s="883"/>
      <c r="M143" s="883"/>
      <c r="N143" s="883"/>
      <c r="O143" s="883"/>
      <c r="P143" s="883"/>
      <c r="Q143" s="883"/>
      <c r="R143" s="883"/>
      <c r="S143" s="883"/>
      <c r="T143" s="883"/>
      <c r="U143" s="883"/>
      <c r="V143" s="883"/>
      <c r="W143" s="883"/>
      <c r="X143" s="883"/>
      <c r="Y143" s="883"/>
      <c r="Z143" s="883"/>
      <c r="AA143" s="883"/>
      <c r="AB143" s="883"/>
      <c r="AC143" s="883"/>
      <c r="AD143" s="883"/>
      <c r="AE143" s="883"/>
      <c r="AF143" s="883"/>
      <c r="AG143" s="883"/>
      <c r="AH143" s="883"/>
      <c r="AI143" s="884"/>
    </row>
    <row r="144" spans="1:35" ht="15.6" customHeight="1">
      <c r="A144" s="916" t="s">
        <v>681</v>
      </c>
      <c r="B144" s="917"/>
      <c r="C144" s="917"/>
      <c r="D144" s="917"/>
      <c r="E144" s="917"/>
      <c r="F144" s="917"/>
      <c r="G144" s="917"/>
      <c r="H144" s="917"/>
      <c r="I144" s="917"/>
      <c r="J144" s="917"/>
      <c r="K144" s="917"/>
      <c r="L144" s="917"/>
      <c r="M144" s="917"/>
      <c r="N144" s="917"/>
      <c r="O144" s="917"/>
      <c r="P144" s="917"/>
      <c r="Q144" s="917"/>
      <c r="R144" s="917"/>
      <c r="S144" s="917"/>
      <c r="T144" s="917"/>
      <c r="U144" s="917"/>
      <c r="V144" s="917"/>
      <c r="W144" s="917"/>
      <c r="X144" s="917"/>
      <c r="Y144" s="917"/>
      <c r="Z144" s="917"/>
      <c r="AA144" s="917"/>
      <c r="AB144" s="917"/>
      <c r="AC144" s="918"/>
      <c r="AD144" s="465">
        <v>1055</v>
      </c>
      <c r="AE144" s="1169"/>
      <c r="AF144" s="1170"/>
      <c r="AG144" s="1170"/>
      <c r="AH144" s="1171"/>
      <c r="AI144" s="466" t="s">
        <v>505</v>
      </c>
    </row>
    <row r="145" spans="1:35" ht="15.6" customHeight="1">
      <c r="A145" s="906" t="s">
        <v>682</v>
      </c>
      <c r="B145" s="907"/>
      <c r="C145" s="907"/>
      <c r="D145" s="907"/>
      <c r="E145" s="907"/>
      <c r="F145" s="907"/>
      <c r="G145" s="907"/>
      <c r="H145" s="907"/>
      <c r="I145" s="907"/>
      <c r="J145" s="907"/>
      <c r="K145" s="907"/>
      <c r="L145" s="907"/>
      <c r="M145" s="907"/>
      <c r="N145" s="907"/>
      <c r="O145" s="907"/>
      <c r="P145" s="907"/>
      <c r="Q145" s="907"/>
      <c r="R145" s="907"/>
      <c r="S145" s="907"/>
      <c r="T145" s="907"/>
      <c r="U145" s="907"/>
      <c r="V145" s="907"/>
      <c r="W145" s="907"/>
      <c r="X145" s="907"/>
      <c r="Y145" s="907"/>
      <c r="Z145" s="907"/>
      <c r="AA145" s="907"/>
      <c r="AB145" s="907"/>
      <c r="AC145" s="908"/>
      <c r="AD145" s="432">
        <v>1056</v>
      </c>
      <c r="AE145" s="900"/>
      <c r="AF145" s="901"/>
      <c r="AG145" s="901"/>
      <c r="AH145" s="902"/>
      <c r="AI145" s="430" t="s">
        <v>524</v>
      </c>
    </row>
    <row r="146" spans="1:35" ht="15.6" customHeight="1">
      <c r="A146" s="906" t="s">
        <v>683</v>
      </c>
      <c r="B146" s="907"/>
      <c r="C146" s="907"/>
      <c r="D146" s="907"/>
      <c r="E146" s="907"/>
      <c r="F146" s="907"/>
      <c r="G146" s="907"/>
      <c r="H146" s="907"/>
      <c r="I146" s="907"/>
      <c r="J146" s="907"/>
      <c r="K146" s="907"/>
      <c r="L146" s="907"/>
      <c r="M146" s="907"/>
      <c r="N146" s="907"/>
      <c r="O146" s="907"/>
      <c r="P146" s="907"/>
      <c r="Q146" s="907"/>
      <c r="R146" s="907"/>
      <c r="S146" s="907"/>
      <c r="T146" s="907"/>
      <c r="U146" s="907"/>
      <c r="V146" s="907"/>
      <c r="W146" s="907"/>
      <c r="X146" s="907"/>
      <c r="Y146" s="907"/>
      <c r="Z146" s="907"/>
      <c r="AA146" s="907"/>
      <c r="AB146" s="907"/>
      <c r="AC146" s="908"/>
      <c r="AD146" s="432">
        <v>1057</v>
      </c>
      <c r="AE146" s="900"/>
      <c r="AF146" s="901"/>
      <c r="AG146" s="901"/>
      <c r="AH146" s="902"/>
      <c r="AI146" s="430" t="s">
        <v>524</v>
      </c>
    </row>
    <row r="147" spans="1:35" ht="15.6" customHeight="1">
      <c r="A147" s="897" t="s">
        <v>684</v>
      </c>
      <c r="B147" s="898"/>
      <c r="C147" s="898"/>
      <c r="D147" s="898"/>
      <c r="E147" s="898"/>
      <c r="F147" s="898"/>
      <c r="G147" s="898"/>
      <c r="H147" s="898"/>
      <c r="I147" s="898"/>
      <c r="J147" s="898"/>
      <c r="K147" s="898"/>
      <c r="L147" s="898"/>
      <c r="M147" s="898"/>
      <c r="N147" s="898"/>
      <c r="O147" s="898"/>
      <c r="P147" s="898"/>
      <c r="Q147" s="898"/>
      <c r="R147" s="898"/>
      <c r="S147" s="898"/>
      <c r="T147" s="898"/>
      <c r="U147" s="898"/>
      <c r="V147" s="898"/>
      <c r="W147" s="898"/>
      <c r="X147" s="898"/>
      <c r="Y147" s="898"/>
      <c r="Z147" s="898"/>
      <c r="AA147" s="898"/>
      <c r="AB147" s="898"/>
      <c r="AC147" s="899"/>
      <c r="AD147" s="432">
        <v>1058</v>
      </c>
      <c r="AE147" s="900"/>
      <c r="AF147" s="901"/>
      <c r="AG147" s="901"/>
      <c r="AH147" s="902"/>
      <c r="AI147" s="430" t="s">
        <v>528</v>
      </c>
    </row>
    <row r="148" spans="1:35" ht="15.6" customHeight="1">
      <c r="A148" s="906" t="s">
        <v>685</v>
      </c>
      <c r="B148" s="907"/>
      <c r="C148" s="907"/>
      <c r="D148" s="907"/>
      <c r="E148" s="907"/>
      <c r="F148" s="907"/>
      <c r="G148" s="907"/>
      <c r="H148" s="907"/>
      <c r="I148" s="907"/>
      <c r="J148" s="907"/>
      <c r="K148" s="907"/>
      <c r="L148" s="907"/>
      <c r="M148" s="907"/>
      <c r="N148" s="907"/>
      <c r="O148" s="907"/>
      <c r="P148" s="907"/>
      <c r="Q148" s="907"/>
      <c r="R148" s="907"/>
      <c r="S148" s="907"/>
      <c r="T148" s="907"/>
      <c r="U148" s="907"/>
      <c r="V148" s="907"/>
      <c r="W148" s="907"/>
      <c r="X148" s="907"/>
      <c r="Y148" s="907"/>
      <c r="Z148" s="907"/>
      <c r="AA148" s="907"/>
      <c r="AB148" s="907"/>
      <c r="AC148" s="908"/>
      <c r="AD148" s="432">
        <v>1060</v>
      </c>
      <c r="AE148" s="900"/>
      <c r="AF148" s="901"/>
      <c r="AG148" s="901"/>
      <c r="AH148" s="902"/>
      <c r="AI148" s="430" t="s">
        <v>524</v>
      </c>
    </row>
    <row r="149" spans="1:35" ht="15.6" customHeight="1">
      <c r="A149" s="897" t="s">
        <v>686</v>
      </c>
      <c r="B149" s="898"/>
      <c r="C149" s="898"/>
      <c r="D149" s="898"/>
      <c r="E149" s="898"/>
      <c r="F149" s="898"/>
      <c r="G149" s="898"/>
      <c r="H149" s="898"/>
      <c r="I149" s="898"/>
      <c r="J149" s="898"/>
      <c r="K149" s="898"/>
      <c r="L149" s="898"/>
      <c r="M149" s="898"/>
      <c r="N149" s="898"/>
      <c r="O149" s="898"/>
      <c r="P149" s="898"/>
      <c r="Q149" s="898"/>
      <c r="R149" s="898"/>
      <c r="S149" s="898"/>
      <c r="T149" s="898"/>
      <c r="U149" s="898"/>
      <c r="V149" s="898"/>
      <c r="W149" s="898"/>
      <c r="X149" s="898"/>
      <c r="Y149" s="898"/>
      <c r="Z149" s="898"/>
      <c r="AA149" s="898"/>
      <c r="AB149" s="898"/>
      <c r="AC149" s="899"/>
      <c r="AD149" s="432">
        <v>1061</v>
      </c>
      <c r="AE149" s="900"/>
      <c r="AF149" s="901"/>
      <c r="AG149" s="901"/>
      <c r="AH149" s="902"/>
      <c r="AI149" s="430" t="s">
        <v>528</v>
      </c>
    </row>
    <row r="150" spans="1:35" ht="15.6" customHeight="1">
      <c r="A150" s="897" t="s">
        <v>687</v>
      </c>
      <c r="B150" s="898"/>
      <c r="C150" s="898"/>
      <c r="D150" s="898"/>
      <c r="E150" s="898"/>
      <c r="F150" s="898"/>
      <c r="G150" s="898"/>
      <c r="H150" s="898"/>
      <c r="I150" s="898"/>
      <c r="J150" s="898"/>
      <c r="K150" s="898"/>
      <c r="L150" s="898"/>
      <c r="M150" s="898"/>
      <c r="N150" s="898"/>
      <c r="O150" s="898"/>
      <c r="P150" s="898"/>
      <c r="Q150" s="898"/>
      <c r="R150" s="898"/>
      <c r="S150" s="898"/>
      <c r="T150" s="898"/>
      <c r="U150" s="898"/>
      <c r="V150" s="898"/>
      <c r="W150" s="898"/>
      <c r="X150" s="898"/>
      <c r="Y150" s="898"/>
      <c r="Z150" s="898"/>
      <c r="AA150" s="898"/>
      <c r="AB150" s="898"/>
      <c r="AC150" s="899"/>
      <c r="AD150" s="432">
        <v>1062</v>
      </c>
      <c r="AE150" s="900"/>
      <c r="AF150" s="901"/>
      <c r="AG150" s="901"/>
      <c r="AH150" s="902"/>
      <c r="AI150" s="430" t="s">
        <v>528</v>
      </c>
    </row>
    <row r="151" spans="1:35" ht="15.6" customHeight="1">
      <c r="A151" s="897" t="s">
        <v>688</v>
      </c>
      <c r="B151" s="898"/>
      <c r="C151" s="898"/>
      <c r="D151" s="898"/>
      <c r="E151" s="898"/>
      <c r="F151" s="898"/>
      <c r="G151" s="898"/>
      <c r="H151" s="898"/>
      <c r="I151" s="898"/>
      <c r="J151" s="898"/>
      <c r="K151" s="898"/>
      <c r="L151" s="898"/>
      <c r="M151" s="898"/>
      <c r="N151" s="898"/>
      <c r="O151" s="898"/>
      <c r="P151" s="898"/>
      <c r="Q151" s="898"/>
      <c r="R151" s="898"/>
      <c r="S151" s="898"/>
      <c r="T151" s="898"/>
      <c r="U151" s="898"/>
      <c r="V151" s="898"/>
      <c r="W151" s="898"/>
      <c r="X151" s="898"/>
      <c r="Y151" s="898"/>
      <c r="Z151" s="898"/>
      <c r="AA151" s="898"/>
      <c r="AB151" s="898"/>
      <c r="AC151" s="899"/>
      <c r="AD151" s="432">
        <v>1099</v>
      </c>
      <c r="AE151" s="900"/>
      <c r="AF151" s="901"/>
      <c r="AG151" s="901"/>
      <c r="AH151" s="902"/>
      <c r="AI151" s="467"/>
    </row>
    <row r="152" spans="1:35" ht="15.6" customHeight="1">
      <c r="A152" s="897" t="s">
        <v>689</v>
      </c>
      <c r="B152" s="898"/>
      <c r="C152" s="898"/>
      <c r="D152" s="898"/>
      <c r="E152" s="898"/>
      <c r="F152" s="898"/>
      <c r="G152" s="898"/>
      <c r="H152" s="898"/>
      <c r="I152" s="898"/>
      <c r="J152" s="898"/>
      <c r="K152" s="898"/>
      <c r="L152" s="898"/>
      <c r="M152" s="898"/>
      <c r="N152" s="898"/>
      <c r="O152" s="898"/>
      <c r="P152" s="898"/>
      <c r="Q152" s="898"/>
      <c r="R152" s="898"/>
      <c r="S152" s="898"/>
      <c r="T152" s="898"/>
      <c r="U152" s="898"/>
      <c r="V152" s="898"/>
      <c r="W152" s="898"/>
      <c r="X152" s="898"/>
      <c r="Y152" s="898"/>
      <c r="Z152" s="898"/>
      <c r="AA152" s="898"/>
      <c r="AB152" s="898"/>
      <c r="AC152" s="899"/>
      <c r="AD152" s="432">
        <v>1100</v>
      </c>
      <c r="AE152" s="900"/>
      <c r="AF152" s="901"/>
      <c r="AG152" s="901"/>
      <c r="AH152" s="902"/>
      <c r="AI152" s="467"/>
    </row>
    <row r="153" spans="1:35" ht="15.6" customHeight="1">
      <c r="A153" s="897" t="s">
        <v>690</v>
      </c>
      <c r="B153" s="898"/>
      <c r="C153" s="898"/>
      <c r="D153" s="898"/>
      <c r="E153" s="898"/>
      <c r="F153" s="898"/>
      <c r="G153" s="898"/>
      <c r="H153" s="898"/>
      <c r="I153" s="898"/>
      <c r="J153" s="898"/>
      <c r="K153" s="898"/>
      <c r="L153" s="898"/>
      <c r="M153" s="898"/>
      <c r="N153" s="898"/>
      <c r="O153" s="898"/>
      <c r="P153" s="898"/>
      <c r="Q153" s="898"/>
      <c r="R153" s="898"/>
      <c r="S153" s="898"/>
      <c r="T153" s="898"/>
      <c r="U153" s="898"/>
      <c r="V153" s="898"/>
      <c r="W153" s="898"/>
      <c r="X153" s="898"/>
      <c r="Y153" s="898"/>
      <c r="Z153" s="898"/>
      <c r="AA153" s="898"/>
      <c r="AB153" s="898"/>
      <c r="AC153" s="899"/>
      <c r="AD153" s="432">
        <v>1114</v>
      </c>
      <c r="AE153" s="900"/>
      <c r="AF153" s="901"/>
      <c r="AG153" s="901"/>
      <c r="AH153" s="902"/>
      <c r="AI153" s="467"/>
    </row>
    <row r="154" spans="1:35">
      <c r="A154" s="1259" t="s">
        <v>691</v>
      </c>
      <c r="B154" s="927"/>
      <c r="C154" s="927"/>
      <c r="D154" s="927"/>
      <c r="E154" s="927"/>
      <c r="F154" s="927"/>
      <c r="G154" s="927"/>
      <c r="H154" s="927"/>
      <c r="I154" s="927"/>
      <c r="J154" s="927"/>
      <c r="K154" s="927"/>
      <c r="L154" s="927"/>
      <c r="M154" s="927"/>
      <c r="N154" s="927"/>
      <c r="O154" s="927"/>
      <c r="P154" s="927"/>
      <c r="Q154" s="927"/>
      <c r="R154" s="927"/>
      <c r="S154" s="927"/>
      <c r="T154" s="927"/>
      <c r="U154" s="927"/>
      <c r="V154" s="927"/>
      <c r="W154" s="927"/>
      <c r="X154" s="927"/>
      <c r="Y154" s="927"/>
      <c r="Z154" s="927"/>
      <c r="AA154" s="927"/>
      <c r="AB154" s="927"/>
      <c r="AC154" s="927"/>
      <c r="AD154" s="927"/>
      <c r="AE154" s="927"/>
      <c r="AF154" s="927"/>
      <c r="AG154" s="927"/>
      <c r="AH154" s="927"/>
      <c r="AI154" s="1260"/>
    </row>
    <row r="155" spans="1:35" ht="15.6" customHeight="1">
      <c r="A155" s="897" t="s">
        <v>692</v>
      </c>
      <c r="B155" s="898"/>
      <c r="C155" s="898"/>
      <c r="D155" s="898"/>
      <c r="E155" s="898"/>
      <c r="F155" s="898"/>
      <c r="G155" s="898"/>
      <c r="H155" s="898"/>
      <c r="I155" s="898"/>
      <c r="J155" s="898"/>
      <c r="K155" s="898"/>
      <c r="L155" s="898"/>
      <c r="M155" s="898"/>
      <c r="N155" s="898"/>
      <c r="O155" s="898"/>
      <c r="P155" s="898"/>
      <c r="Q155" s="898"/>
      <c r="R155" s="898"/>
      <c r="S155" s="898"/>
      <c r="T155" s="898"/>
      <c r="U155" s="898"/>
      <c r="V155" s="898"/>
      <c r="W155" s="898"/>
      <c r="X155" s="898"/>
      <c r="Y155" s="898"/>
      <c r="Z155" s="898"/>
      <c r="AA155" s="898"/>
      <c r="AB155" s="898"/>
      <c r="AC155" s="899"/>
      <c r="AD155" s="432">
        <v>1063</v>
      </c>
      <c r="AE155" s="900"/>
      <c r="AF155" s="901"/>
      <c r="AG155" s="901"/>
      <c r="AH155" s="902"/>
      <c r="AI155" s="467"/>
    </row>
    <row r="156" spans="1:35" ht="15.6" customHeight="1">
      <c r="A156" s="897" t="s">
        <v>693</v>
      </c>
      <c r="B156" s="898"/>
      <c r="C156" s="898"/>
      <c r="D156" s="898"/>
      <c r="E156" s="898"/>
      <c r="F156" s="898"/>
      <c r="G156" s="898"/>
      <c r="H156" s="898"/>
      <c r="I156" s="898"/>
      <c r="J156" s="898"/>
      <c r="K156" s="898"/>
      <c r="L156" s="898"/>
      <c r="M156" s="898"/>
      <c r="N156" s="898"/>
      <c r="O156" s="898"/>
      <c r="P156" s="898"/>
      <c r="Q156" s="898"/>
      <c r="R156" s="898"/>
      <c r="S156" s="898"/>
      <c r="T156" s="898"/>
      <c r="U156" s="898"/>
      <c r="V156" s="898"/>
      <c r="W156" s="898"/>
      <c r="X156" s="898"/>
      <c r="Y156" s="898"/>
      <c r="Z156" s="898"/>
      <c r="AA156" s="898"/>
      <c r="AB156" s="898"/>
      <c r="AC156" s="899"/>
      <c r="AD156" s="432">
        <v>1064</v>
      </c>
      <c r="AE156" s="900"/>
      <c r="AF156" s="901"/>
      <c r="AG156" s="901"/>
      <c r="AH156" s="902"/>
      <c r="AI156" s="467"/>
    </row>
    <row r="157" spans="1:35" ht="15.6" customHeight="1">
      <c r="A157" s="1172" t="s">
        <v>694</v>
      </c>
      <c r="B157" s="1173"/>
      <c r="C157" s="1173"/>
      <c r="D157" s="1173"/>
      <c r="E157" s="1173"/>
      <c r="F157" s="1173"/>
      <c r="G157" s="1173"/>
      <c r="H157" s="1173"/>
      <c r="I157" s="1173"/>
      <c r="J157" s="1173"/>
      <c r="K157" s="1173"/>
      <c r="L157" s="1173"/>
      <c r="M157" s="1173"/>
      <c r="N157" s="1173"/>
      <c r="O157" s="1173"/>
      <c r="P157" s="1173"/>
      <c r="Q157" s="1173"/>
      <c r="R157" s="1173"/>
      <c r="S157" s="1173"/>
      <c r="T157" s="1173"/>
      <c r="U157" s="1173"/>
      <c r="V157" s="1173"/>
      <c r="W157" s="1173"/>
      <c r="X157" s="1173"/>
      <c r="Y157" s="1173"/>
      <c r="Z157" s="1173"/>
      <c r="AA157" s="1173"/>
      <c r="AB157" s="1173"/>
      <c r="AC157" s="1174"/>
      <c r="AD157" s="434">
        <v>1065</v>
      </c>
      <c r="AE157" s="938"/>
      <c r="AF157" s="939"/>
      <c r="AG157" s="939"/>
      <c r="AH157" s="940"/>
      <c r="AI157" s="468"/>
    </row>
    <row r="158" spans="1:35">
      <c r="A158" s="795" t="s">
        <v>695</v>
      </c>
      <c r="B158" s="796"/>
      <c r="C158" s="796"/>
      <c r="D158" s="796"/>
      <c r="E158" s="796"/>
      <c r="F158" s="796"/>
      <c r="G158" s="796"/>
      <c r="H158" s="796"/>
      <c r="I158" s="796"/>
      <c r="J158" s="796"/>
      <c r="K158" s="796"/>
      <c r="L158" s="796"/>
      <c r="M158" s="796"/>
      <c r="N158" s="796"/>
      <c r="O158" s="796"/>
      <c r="P158" s="796"/>
      <c r="Q158" s="796"/>
      <c r="R158" s="796"/>
      <c r="S158" s="796"/>
      <c r="T158" s="796"/>
      <c r="U158" s="796"/>
      <c r="V158" s="796"/>
      <c r="W158" s="796"/>
      <c r="X158" s="796"/>
      <c r="Y158" s="796"/>
      <c r="Z158" s="796"/>
      <c r="AA158" s="796"/>
      <c r="AB158" s="796"/>
      <c r="AC158" s="796"/>
      <c r="AD158" s="796"/>
      <c r="AE158" s="796"/>
      <c r="AF158" s="796"/>
      <c r="AG158" s="796"/>
      <c r="AH158" s="796"/>
      <c r="AI158" s="797"/>
    </row>
    <row r="159" spans="1:35">
      <c r="A159" s="882" t="s">
        <v>696</v>
      </c>
      <c r="B159" s="883"/>
      <c r="C159" s="883"/>
      <c r="D159" s="883"/>
      <c r="E159" s="883"/>
      <c r="F159" s="883"/>
      <c r="G159" s="883"/>
      <c r="H159" s="883"/>
      <c r="I159" s="883"/>
      <c r="J159" s="883"/>
      <c r="K159" s="883"/>
      <c r="L159" s="883"/>
      <c r="M159" s="883"/>
      <c r="N159" s="883"/>
      <c r="O159" s="883"/>
      <c r="P159" s="883"/>
      <c r="Q159" s="883"/>
      <c r="R159" s="883"/>
      <c r="S159" s="883"/>
      <c r="T159" s="883"/>
      <c r="U159" s="883"/>
      <c r="V159" s="883"/>
      <c r="W159" s="883"/>
      <c r="X159" s="883"/>
      <c r="Y159" s="883"/>
      <c r="Z159" s="883"/>
      <c r="AA159" s="883"/>
      <c r="AB159" s="883"/>
      <c r="AC159" s="883"/>
      <c r="AD159" s="883"/>
      <c r="AE159" s="883"/>
      <c r="AF159" s="883"/>
      <c r="AG159" s="883"/>
      <c r="AH159" s="883"/>
      <c r="AI159" s="884"/>
    </row>
    <row r="160" spans="1:35">
      <c r="A160" s="916" t="s">
        <v>697</v>
      </c>
      <c r="B160" s="917"/>
      <c r="C160" s="917"/>
      <c r="D160" s="917"/>
      <c r="E160" s="917"/>
      <c r="F160" s="917"/>
      <c r="G160" s="917"/>
      <c r="H160" s="917"/>
      <c r="I160" s="917"/>
      <c r="J160" s="917"/>
      <c r="K160" s="917"/>
      <c r="L160" s="917"/>
      <c r="M160" s="917"/>
      <c r="N160" s="917"/>
      <c r="O160" s="917"/>
      <c r="P160" s="917"/>
      <c r="Q160" s="917"/>
      <c r="R160" s="917"/>
      <c r="S160" s="917"/>
      <c r="T160" s="917"/>
      <c r="U160" s="917"/>
      <c r="V160" s="917"/>
      <c r="W160" s="917"/>
      <c r="X160" s="917"/>
      <c r="Y160" s="917"/>
      <c r="Z160" s="917"/>
      <c r="AA160" s="917"/>
      <c r="AB160" s="917"/>
      <c r="AC160" s="918"/>
      <c r="AD160" s="465">
        <v>701</v>
      </c>
      <c r="AE160" s="1169"/>
      <c r="AF160" s="1170"/>
      <c r="AG160" s="1170"/>
      <c r="AH160" s="1171"/>
      <c r="AI160" s="466" t="s">
        <v>505</v>
      </c>
    </row>
    <row r="161" spans="1:35">
      <c r="A161" s="897" t="s">
        <v>698</v>
      </c>
      <c r="B161" s="898"/>
      <c r="C161" s="898"/>
      <c r="D161" s="898"/>
      <c r="E161" s="898"/>
      <c r="F161" s="898"/>
      <c r="G161" s="898"/>
      <c r="H161" s="898"/>
      <c r="I161" s="898"/>
      <c r="J161" s="898"/>
      <c r="K161" s="898"/>
      <c r="L161" s="898"/>
      <c r="M161" s="898"/>
      <c r="N161" s="898"/>
      <c r="O161" s="898"/>
      <c r="P161" s="898"/>
      <c r="Q161" s="898"/>
      <c r="R161" s="898"/>
      <c r="S161" s="898"/>
      <c r="T161" s="898"/>
      <c r="U161" s="898"/>
      <c r="V161" s="898"/>
      <c r="W161" s="898"/>
      <c r="X161" s="898"/>
      <c r="Y161" s="898"/>
      <c r="Z161" s="898"/>
      <c r="AA161" s="898"/>
      <c r="AB161" s="898"/>
      <c r="AC161" s="899"/>
      <c r="AD161" s="432">
        <v>702</v>
      </c>
      <c r="AE161" s="900"/>
      <c r="AF161" s="901"/>
      <c r="AG161" s="901"/>
      <c r="AH161" s="902"/>
      <c r="AI161" s="430" t="s">
        <v>524</v>
      </c>
    </row>
    <row r="162" spans="1:35">
      <c r="A162" s="897" t="s">
        <v>699</v>
      </c>
      <c r="B162" s="898"/>
      <c r="C162" s="898"/>
      <c r="D162" s="898"/>
      <c r="E162" s="898"/>
      <c r="F162" s="898"/>
      <c r="G162" s="898"/>
      <c r="H162" s="898"/>
      <c r="I162" s="898"/>
      <c r="J162" s="898"/>
      <c r="K162" s="898"/>
      <c r="L162" s="898"/>
      <c r="M162" s="898"/>
      <c r="N162" s="898"/>
      <c r="O162" s="898"/>
      <c r="P162" s="898"/>
      <c r="Q162" s="898"/>
      <c r="R162" s="898"/>
      <c r="S162" s="898"/>
      <c r="T162" s="898"/>
      <c r="U162" s="898"/>
      <c r="V162" s="898"/>
      <c r="W162" s="898"/>
      <c r="X162" s="898"/>
      <c r="Y162" s="898"/>
      <c r="Z162" s="898"/>
      <c r="AA162" s="898"/>
      <c r="AB162" s="898"/>
      <c r="AC162" s="899"/>
      <c r="AD162" s="432">
        <v>703</v>
      </c>
      <c r="AE162" s="900"/>
      <c r="AF162" s="901"/>
      <c r="AG162" s="901"/>
      <c r="AH162" s="902"/>
      <c r="AI162" s="430" t="s">
        <v>528</v>
      </c>
    </row>
    <row r="163" spans="1:35">
      <c r="A163" s="897" t="s">
        <v>700</v>
      </c>
      <c r="B163" s="898"/>
      <c r="C163" s="898"/>
      <c r="D163" s="898"/>
      <c r="E163" s="898"/>
      <c r="F163" s="898"/>
      <c r="G163" s="898"/>
      <c r="H163" s="898"/>
      <c r="I163" s="898"/>
      <c r="J163" s="898"/>
      <c r="K163" s="898"/>
      <c r="L163" s="898"/>
      <c r="M163" s="898"/>
      <c r="N163" s="898"/>
      <c r="O163" s="898"/>
      <c r="P163" s="898"/>
      <c r="Q163" s="898"/>
      <c r="R163" s="898"/>
      <c r="S163" s="898"/>
      <c r="T163" s="898"/>
      <c r="U163" s="898"/>
      <c r="V163" s="898"/>
      <c r="W163" s="898"/>
      <c r="X163" s="898"/>
      <c r="Y163" s="898"/>
      <c r="Z163" s="898"/>
      <c r="AA163" s="898"/>
      <c r="AB163" s="898"/>
      <c r="AC163" s="899"/>
      <c r="AD163" s="432">
        <v>704</v>
      </c>
      <c r="AE163" s="900"/>
      <c r="AF163" s="901"/>
      <c r="AG163" s="901"/>
      <c r="AH163" s="902"/>
      <c r="AI163" s="430" t="s">
        <v>505</v>
      </c>
    </row>
    <row r="164" spans="1:35">
      <c r="A164" s="897" t="s">
        <v>701</v>
      </c>
      <c r="B164" s="898"/>
      <c r="C164" s="898"/>
      <c r="D164" s="898"/>
      <c r="E164" s="898"/>
      <c r="F164" s="898"/>
      <c r="G164" s="898"/>
      <c r="H164" s="898"/>
      <c r="I164" s="898"/>
      <c r="J164" s="898"/>
      <c r="K164" s="898"/>
      <c r="L164" s="898"/>
      <c r="M164" s="898"/>
      <c r="N164" s="898"/>
      <c r="O164" s="898"/>
      <c r="P164" s="898"/>
      <c r="Q164" s="898"/>
      <c r="R164" s="898"/>
      <c r="S164" s="898"/>
      <c r="T164" s="898"/>
      <c r="U164" s="898"/>
      <c r="V164" s="898"/>
      <c r="W164" s="898"/>
      <c r="X164" s="898"/>
      <c r="Y164" s="898"/>
      <c r="Z164" s="898"/>
      <c r="AA164" s="898"/>
      <c r="AB164" s="898"/>
      <c r="AC164" s="899"/>
      <c r="AD164" s="432">
        <v>930</v>
      </c>
      <c r="AE164" s="900"/>
      <c r="AF164" s="901"/>
      <c r="AG164" s="901"/>
      <c r="AH164" s="902"/>
      <c r="AI164" s="430" t="s">
        <v>524</v>
      </c>
    </row>
    <row r="165" spans="1:35">
      <c r="A165" s="1172" t="s">
        <v>702</v>
      </c>
      <c r="B165" s="1173"/>
      <c r="C165" s="1173"/>
      <c r="D165" s="1173"/>
      <c r="E165" s="1173"/>
      <c r="F165" s="1173"/>
      <c r="G165" s="1173"/>
      <c r="H165" s="1173"/>
      <c r="I165" s="1173"/>
      <c r="J165" s="1173"/>
      <c r="K165" s="1173"/>
      <c r="L165" s="1173"/>
      <c r="M165" s="1173"/>
      <c r="N165" s="1173"/>
      <c r="O165" s="1173"/>
      <c r="P165" s="1173"/>
      <c r="Q165" s="1173"/>
      <c r="R165" s="1173"/>
      <c r="S165" s="1173"/>
      <c r="T165" s="1173"/>
      <c r="U165" s="1173"/>
      <c r="V165" s="1173"/>
      <c r="W165" s="1173"/>
      <c r="X165" s="1173"/>
      <c r="Y165" s="1173"/>
      <c r="Z165" s="1173"/>
      <c r="AA165" s="1173"/>
      <c r="AB165" s="1173"/>
      <c r="AC165" s="1174"/>
      <c r="AD165" s="434">
        <v>705</v>
      </c>
      <c r="AE165" s="938"/>
      <c r="AF165" s="939"/>
      <c r="AG165" s="939"/>
      <c r="AH165" s="940"/>
      <c r="AI165" s="441" t="s">
        <v>528</v>
      </c>
    </row>
    <row r="166" spans="1:35">
      <c r="A166" s="795" t="s">
        <v>703</v>
      </c>
      <c r="B166" s="796"/>
      <c r="C166" s="796"/>
      <c r="D166" s="796"/>
      <c r="E166" s="796"/>
      <c r="F166" s="796"/>
      <c r="G166" s="796"/>
      <c r="H166" s="796"/>
      <c r="I166" s="796"/>
      <c r="J166" s="796"/>
      <c r="K166" s="796"/>
      <c r="L166" s="796"/>
      <c r="M166" s="796"/>
      <c r="N166" s="796"/>
      <c r="O166" s="796"/>
      <c r="P166" s="796"/>
      <c r="Q166" s="796"/>
      <c r="R166" s="796"/>
      <c r="S166" s="796"/>
      <c r="T166" s="796"/>
      <c r="U166" s="796"/>
      <c r="V166" s="796"/>
      <c r="W166" s="796"/>
      <c r="X166" s="796"/>
      <c r="Y166" s="796"/>
      <c r="Z166" s="796"/>
      <c r="AA166" s="796"/>
      <c r="AB166" s="796"/>
      <c r="AC166" s="796"/>
      <c r="AD166" s="796"/>
      <c r="AE166" s="796"/>
      <c r="AF166" s="796"/>
      <c r="AG166" s="796"/>
      <c r="AH166" s="796"/>
      <c r="AI166" s="797"/>
    </row>
    <row r="167" spans="1:35">
      <c r="A167" s="882" t="s">
        <v>704</v>
      </c>
      <c r="B167" s="883"/>
      <c r="C167" s="883"/>
      <c r="D167" s="883"/>
      <c r="E167" s="883"/>
      <c r="F167" s="883"/>
      <c r="G167" s="883"/>
      <c r="H167" s="883"/>
      <c r="I167" s="883"/>
      <c r="J167" s="883"/>
      <c r="K167" s="883"/>
      <c r="L167" s="883"/>
      <c r="M167" s="883"/>
      <c r="N167" s="883"/>
      <c r="O167" s="883"/>
      <c r="P167" s="883"/>
      <c r="Q167" s="883"/>
      <c r="R167" s="883"/>
      <c r="S167" s="883"/>
      <c r="T167" s="883"/>
      <c r="U167" s="883"/>
      <c r="V167" s="883"/>
      <c r="W167" s="883"/>
      <c r="X167" s="883"/>
      <c r="Y167" s="883"/>
      <c r="Z167" s="883"/>
      <c r="AA167" s="883"/>
      <c r="AB167" s="883"/>
      <c r="AC167" s="883"/>
      <c r="AD167" s="883"/>
      <c r="AE167" s="883"/>
      <c r="AF167" s="883"/>
      <c r="AG167" s="883"/>
      <c r="AH167" s="883"/>
      <c r="AI167" s="884"/>
    </row>
    <row r="168" spans="1:35">
      <c r="A168" s="1176" t="s">
        <v>705</v>
      </c>
      <c r="B168" s="1177"/>
      <c r="C168" s="1177"/>
      <c r="D168" s="1177"/>
      <c r="E168" s="1177"/>
      <c r="F168" s="1177"/>
      <c r="G168" s="1177"/>
      <c r="H168" s="1177"/>
      <c r="I168" s="1177"/>
      <c r="J168" s="1177"/>
      <c r="K168" s="1177"/>
      <c r="L168" s="1177"/>
      <c r="M168" s="1177"/>
      <c r="N168" s="1177"/>
      <c r="O168" s="1177"/>
      <c r="P168" s="1177"/>
      <c r="Q168" s="1177"/>
      <c r="R168" s="1177"/>
      <c r="S168" s="1177"/>
      <c r="T168" s="1177"/>
      <c r="U168" s="1177"/>
      <c r="V168" s="1177"/>
      <c r="W168" s="1177"/>
      <c r="X168" s="1177"/>
      <c r="Y168" s="1177"/>
      <c r="Z168" s="1177"/>
      <c r="AA168" s="1177"/>
      <c r="AB168" s="1177"/>
      <c r="AC168" s="1177"/>
      <c r="AD168" s="1177"/>
      <c r="AE168" s="1177"/>
      <c r="AF168" s="1177"/>
      <c r="AG168" s="1177"/>
      <c r="AH168" s="1177"/>
      <c r="AI168" s="1178"/>
    </row>
    <row r="169" spans="1:35" ht="20.100000000000001" customHeight="1">
      <c r="A169" s="1240" t="s">
        <v>706</v>
      </c>
      <c r="B169" s="1241"/>
      <c r="C169" s="1241"/>
      <c r="D169" s="1241"/>
      <c r="E169" s="1241"/>
      <c r="F169" s="1241"/>
      <c r="G169" s="1241"/>
      <c r="H169" s="1241"/>
      <c r="I169" s="1241"/>
      <c r="J169" s="1241"/>
      <c r="K169" s="1241"/>
      <c r="L169" s="1241"/>
      <c r="M169" s="1242"/>
      <c r="N169" s="1237" t="s">
        <v>707</v>
      </c>
      <c r="O169" s="1238"/>
      <c r="P169" s="1238"/>
      <c r="Q169" s="1238"/>
      <c r="R169" s="1239"/>
      <c r="S169" s="1253" t="s">
        <v>708</v>
      </c>
      <c r="T169" s="1254"/>
      <c r="U169" s="1254"/>
      <c r="V169" s="1254"/>
      <c r="W169" s="1254"/>
      <c r="X169" s="1255"/>
      <c r="Y169" s="1253" t="s">
        <v>709</v>
      </c>
      <c r="Z169" s="1254"/>
      <c r="AA169" s="1254"/>
      <c r="AB169" s="1254"/>
      <c r="AC169" s="1254"/>
      <c r="AD169" s="1255"/>
      <c r="AE169" s="1243" t="s">
        <v>710</v>
      </c>
      <c r="AF169" s="1244"/>
      <c r="AG169" s="1244"/>
      <c r="AH169" s="1244"/>
      <c r="AI169" s="1245"/>
    </row>
    <row r="170" spans="1:35">
      <c r="A170" s="897" t="s">
        <v>711</v>
      </c>
      <c r="B170" s="898"/>
      <c r="C170" s="898"/>
      <c r="D170" s="898"/>
      <c r="E170" s="898"/>
      <c r="F170" s="898"/>
      <c r="G170" s="898"/>
      <c r="H170" s="898"/>
      <c r="I170" s="898"/>
      <c r="J170" s="898"/>
      <c r="K170" s="898"/>
      <c r="L170" s="898"/>
      <c r="M170" s="899"/>
      <c r="N170" s="429">
        <v>1067</v>
      </c>
      <c r="O170" s="900"/>
      <c r="P170" s="901"/>
      <c r="Q170" s="901"/>
      <c r="R170" s="902"/>
      <c r="S170" s="429">
        <v>1068</v>
      </c>
      <c r="T170" s="900"/>
      <c r="U170" s="901"/>
      <c r="V170" s="901"/>
      <c r="W170" s="901"/>
      <c r="X170" s="902"/>
      <c r="Y170" s="432">
        <v>1069</v>
      </c>
      <c r="Z170" s="900"/>
      <c r="AA170" s="901"/>
      <c r="AB170" s="901"/>
      <c r="AC170" s="901"/>
      <c r="AD170" s="902"/>
      <c r="AE170" s="432">
        <v>1070</v>
      </c>
      <c r="AF170" s="900"/>
      <c r="AG170" s="901"/>
      <c r="AH170" s="901"/>
      <c r="AI170" s="1179"/>
    </row>
    <row r="171" spans="1:35">
      <c r="A171" s="897" t="s">
        <v>712</v>
      </c>
      <c r="B171" s="898"/>
      <c r="C171" s="898"/>
      <c r="D171" s="898"/>
      <c r="E171" s="898"/>
      <c r="F171" s="898"/>
      <c r="G171" s="898"/>
      <c r="H171" s="898"/>
      <c r="I171" s="898"/>
      <c r="J171" s="898"/>
      <c r="K171" s="898"/>
      <c r="L171" s="898"/>
      <c r="M171" s="899"/>
      <c r="N171" s="429">
        <v>1071</v>
      </c>
      <c r="O171" s="900"/>
      <c r="P171" s="901"/>
      <c r="Q171" s="901"/>
      <c r="R171" s="902"/>
      <c r="S171" s="429">
        <v>1072</v>
      </c>
      <c r="T171" s="900"/>
      <c r="U171" s="901"/>
      <c r="V171" s="901"/>
      <c r="W171" s="901"/>
      <c r="X171" s="902"/>
      <c r="Y171" s="432">
        <v>1073</v>
      </c>
      <c r="Z171" s="900"/>
      <c r="AA171" s="901"/>
      <c r="AB171" s="901"/>
      <c r="AC171" s="901"/>
      <c r="AD171" s="902"/>
      <c r="AE171" s="432">
        <v>1074</v>
      </c>
      <c r="AF171" s="900"/>
      <c r="AG171" s="901"/>
      <c r="AH171" s="901"/>
      <c r="AI171" s="1179"/>
    </row>
    <row r="172" spans="1:35">
      <c r="A172" s="897" t="s">
        <v>713</v>
      </c>
      <c r="B172" s="898"/>
      <c r="C172" s="898"/>
      <c r="D172" s="898"/>
      <c r="E172" s="898"/>
      <c r="F172" s="898"/>
      <c r="G172" s="898"/>
      <c r="H172" s="898"/>
      <c r="I172" s="898"/>
      <c r="J172" s="898"/>
      <c r="K172" s="898"/>
      <c r="L172" s="898"/>
      <c r="M172" s="899"/>
      <c r="N172" s="429">
        <v>798</v>
      </c>
      <c r="O172" s="900"/>
      <c r="P172" s="901"/>
      <c r="Q172" s="901"/>
      <c r="R172" s="902"/>
      <c r="S172" s="429">
        <v>801</v>
      </c>
      <c r="T172" s="900"/>
      <c r="U172" s="901"/>
      <c r="V172" s="901"/>
      <c r="W172" s="901"/>
      <c r="X172" s="902"/>
      <c r="Y172" s="1247"/>
      <c r="Z172" s="1248"/>
      <c r="AA172" s="1248"/>
      <c r="AB172" s="1248"/>
      <c r="AC172" s="1248"/>
      <c r="AD172" s="1249"/>
      <c r="AE172" s="1247"/>
      <c r="AF172" s="1248"/>
      <c r="AG172" s="1248"/>
      <c r="AH172" s="1248"/>
      <c r="AI172" s="1248"/>
    </row>
    <row r="173" spans="1:35">
      <c r="A173" s="894" t="s">
        <v>714</v>
      </c>
      <c r="B173" s="895"/>
      <c r="C173" s="895"/>
      <c r="D173" s="895"/>
      <c r="E173" s="895"/>
      <c r="F173" s="895"/>
      <c r="G173" s="895"/>
      <c r="H173" s="895"/>
      <c r="I173" s="895"/>
      <c r="J173" s="895"/>
      <c r="K173" s="895"/>
      <c r="L173" s="895"/>
      <c r="M173" s="895"/>
      <c r="N173" s="895"/>
      <c r="O173" s="895"/>
      <c r="P173" s="895"/>
      <c r="Q173" s="895"/>
      <c r="R173" s="895"/>
      <c r="S173" s="895"/>
      <c r="T173" s="895"/>
      <c r="U173" s="895"/>
      <c r="V173" s="895"/>
      <c r="W173" s="895"/>
      <c r="X173" s="895"/>
      <c r="Y173" s="895"/>
      <c r="Z173" s="895"/>
      <c r="AA173" s="895"/>
      <c r="AB173" s="895"/>
      <c r="AC173" s="895"/>
      <c r="AD173" s="895"/>
      <c r="AE173" s="895"/>
      <c r="AF173" s="895"/>
      <c r="AG173" s="895"/>
      <c r="AH173" s="895"/>
      <c r="AI173" s="896"/>
    </row>
    <row r="174" spans="1:35" ht="17.100000000000001" customHeight="1">
      <c r="A174" s="1240" t="s">
        <v>706</v>
      </c>
      <c r="B174" s="1241"/>
      <c r="C174" s="1241"/>
      <c r="D174" s="1241"/>
      <c r="E174" s="1241"/>
      <c r="F174" s="1241"/>
      <c r="G174" s="1241"/>
      <c r="H174" s="1241"/>
      <c r="I174" s="1241"/>
      <c r="J174" s="1241"/>
      <c r="K174" s="1241"/>
      <c r="L174" s="1241"/>
      <c r="M174" s="1242"/>
      <c r="N174" s="1256" t="s">
        <v>715</v>
      </c>
      <c r="O174" s="1257"/>
      <c r="P174" s="1257"/>
      <c r="Q174" s="1257"/>
      <c r="R174" s="1258"/>
      <c r="S174" s="1253" t="s">
        <v>708</v>
      </c>
      <c r="T174" s="1254"/>
      <c r="U174" s="1254"/>
      <c r="V174" s="1254"/>
      <c r="W174" s="1254"/>
      <c r="X174" s="1255"/>
      <c r="Y174" s="1253" t="s">
        <v>709</v>
      </c>
      <c r="Z174" s="1254"/>
      <c r="AA174" s="1254"/>
      <c r="AB174" s="1254"/>
      <c r="AC174" s="1254"/>
      <c r="AD174" s="1255"/>
      <c r="AE174" s="1243" t="s">
        <v>710</v>
      </c>
      <c r="AF174" s="1244"/>
      <c r="AG174" s="1244"/>
      <c r="AH174" s="1244"/>
      <c r="AI174" s="1245"/>
    </row>
    <row r="175" spans="1:35">
      <c r="A175" s="897" t="s">
        <v>711</v>
      </c>
      <c r="B175" s="898"/>
      <c r="C175" s="898"/>
      <c r="D175" s="898"/>
      <c r="E175" s="898"/>
      <c r="F175" s="898"/>
      <c r="G175" s="898"/>
      <c r="H175" s="898"/>
      <c r="I175" s="898"/>
      <c r="J175" s="898"/>
      <c r="K175" s="898"/>
      <c r="L175" s="898"/>
      <c r="M175" s="899"/>
      <c r="N175" s="429">
        <v>1076</v>
      </c>
      <c r="O175" s="900"/>
      <c r="P175" s="901"/>
      <c r="Q175" s="901"/>
      <c r="R175" s="902"/>
      <c r="S175" s="429">
        <v>1077</v>
      </c>
      <c r="T175" s="900"/>
      <c r="U175" s="901"/>
      <c r="V175" s="901"/>
      <c r="W175" s="901"/>
      <c r="X175" s="902"/>
      <c r="Y175" s="432">
        <v>1078</v>
      </c>
      <c r="Z175" s="900"/>
      <c r="AA175" s="901"/>
      <c r="AB175" s="901"/>
      <c r="AC175" s="901"/>
      <c r="AD175" s="902"/>
      <c r="AE175" s="432">
        <v>1079</v>
      </c>
      <c r="AF175" s="900"/>
      <c r="AG175" s="901"/>
      <c r="AH175" s="901"/>
      <c r="AI175" s="1179"/>
    </row>
    <row r="176" spans="1:35">
      <c r="A176" s="897" t="s">
        <v>712</v>
      </c>
      <c r="B176" s="898"/>
      <c r="C176" s="898"/>
      <c r="D176" s="898"/>
      <c r="E176" s="898"/>
      <c r="F176" s="898"/>
      <c r="G176" s="898"/>
      <c r="H176" s="898"/>
      <c r="I176" s="898"/>
      <c r="J176" s="898"/>
      <c r="K176" s="898"/>
      <c r="L176" s="898"/>
      <c r="M176" s="899"/>
      <c r="N176" s="429">
        <v>1080</v>
      </c>
      <c r="O176" s="900"/>
      <c r="P176" s="901"/>
      <c r="Q176" s="901"/>
      <c r="R176" s="902"/>
      <c r="S176" s="429">
        <v>1081</v>
      </c>
      <c r="T176" s="900"/>
      <c r="U176" s="901"/>
      <c r="V176" s="901"/>
      <c r="W176" s="901"/>
      <c r="X176" s="902"/>
      <c r="Y176" s="432">
        <v>1082</v>
      </c>
      <c r="Z176" s="900"/>
      <c r="AA176" s="901"/>
      <c r="AB176" s="901"/>
      <c r="AC176" s="901"/>
      <c r="AD176" s="902"/>
      <c r="AE176" s="432">
        <v>1083</v>
      </c>
      <c r="AF176" s="900"/>
      <c r="AG176" s="901"/>
      <c r="AH176" s="901"/>
      <c r="AI176" s="1179"/>
    </row>
    <row r="177" spans="1:35">
      <c r="A177" s="894" t="s">
        <v>716</v>
      </c>
      <c r="B177" s="895"/>
      <c r="C177" s="895"/>
      <c r="D177" s="895"/>
      <c r="E177" s="895"/>
      <c r="F177" s="895"/>
      <c r="G177" s="895"/>
      <c r="H177" s="895"/>
      <c r="I177" s="895"/>
      <c r="J177" s="895"/>
      <c r="K177" s="895"/>
      <c r="L177" s="895"/>
      <c r="M177" s="895"/>
      <c r="N177" s="895"/>
      <c r="O177" s="895"/>
      <c r="P177" s="895"/>
      <c r="Q177" s="895"/>
      <c r="R177" s="895"/>
      <c r="S177" s="895"/>
      <c r="T177" s="895"/>
      <c r="U177" s="895"/>
      <c r="V177" s="895"/>
      <c r="W177" s="895"/>
      <c r="X177" s="895"/>
      <c r="Y177" s="895"/>
      <c r="Z177" s="895"/>
      <c r="AA177" s="895"/>
      <c r="AB177" s="895"/>
      <c r="AC177" s="895"/>
      <c r="AD177" s="895"/>
      <c r="AE177" s="895"/>
      <c r="AF177" s="895"/>
      <c r="AG177" s="895"/>
      <c r="AH177" s="895"/>
      <c r="AI177" s="896"/>
    </row>
    <row r="178" spans="1:35" ht="17.100000000000001" customHeight="1">
      <c r="A178" s="1240" t="s">
        <v>706</v>
      </c>
      <c r="B178" s="1241"/>
      <c r="C178" s="1241"/>
      <c r="D178" s="1241"/>
      <c r="E178" s="1241"/>
      <c r="F178" s="1241"/>
      <c r="G178" s="1241"/>
      <c r="H178" s="1241"/>
      <c r="I178" s="1241"/>
      <c r="J178" s="1241"/>
      <c r="K178" s="1241"/>
      <c r="L178" s="1241"/>
      <c r="M178" s="1242"/>
      <c r="N178" s="1250" t="s">
        <v>717</v>
      </c>
      <c r="O178" s="1251"/>
      <c r="P178" s="1251"/>
      <c r="Q178" s="1251"/>
      <c r="R178" s="1252"/>
      <c r="S178" s="1253" t="s">
        <v>708</v>
      </c>
      <c r="T178" s="1254"/>
      <c r="U178" s="1254"/>
      <c r="V178" s="1254"/>
      <c r="W178" s="1254"/>
      <c r="X178" s="1255"/>
      <c r="Y178" s="1253" t="s">
        <v>709</v>
      </c>
      <c r="Z178" s="1254"/>
      <c r="AA178" s="1254"/>
      <c r="AB178" s="1254"/>
      <c r="AC178" s="1254"/>
      <c r="AD178" s="1255"/>
      <c r="AE178" s="1243" t="s">
        <v>710</v>
      </c>
      <c r="AF178" s="1244"/>
      <c r="AG178" s="1244"/>
      <c r="AH178" s="1244"/>
      <c r="AI178" s="1245"/>
    </row>
    <row r="179" spans="1:35">
      <c r="A179" s="897" t="s">
        <v>711</v>
      </c>
      <c r="B179" s="898"/>
      <c r="C179" s="898"/>
      <c r="D179" s="898"/>
      <c r="E179" s="898"/>
      <c r="F179" s="898"/>
      <c r="G179" s="898"/>
      <c r="H179" s="898"/>
      <c r="I179" s="898"/>
      <c r="J179" s="898"/>
      <c r="K179" s="898"/>
      <c r="L179" s="898"/>
      <c r="M179" s="899"/>
      <c r="N179" s="429">
        <v>1084</v>
      </c>
      <c r="O179" s="1203"/>
      <c r="P179" s="1204"/>
      <c r="Q179" s="1204"/>
      <c r="R179" s="1246"/>
      <c r="S179" s="429">
        <v>1085</v>
      </c>
      <c r="T179" s="900"/>
      <c r="U179" s="901"/>
      <c r="V179" s="901"/>
      <c r="W179" s="901"/>
      <c r="X179" s="902"/>
      <c r="Y179" s="432">
        <v>1086</v>
      </c>
      <c r="Z179" s="900"/>
      <c r="AA179" s="901"/>
      <c r="AB179" s="901"/>
      <c r="AC179" s="901"/>
      <c r="AD179" s="902"/>
      <c r="AE179" s="432">
        <v>1087</v>
      </c>
      <c r="AF179" s="900"/>
      <c r="AG179" s="901"/>
      <c r="AH179" s="901"/>
      <c r="AI179" s="1179"/>
    </row>
    <row r="180" spans="1:35">
      <c r="A180" s="897" t="s">
        <v>712</v>
      </c>
      <c r="B180" s="898"/>
      <c r="C180" s="898"/>
      <c r="D180" s="898"/>
      <c r="E180" s="898"/>
      <c r="F180" s="898"/>
      <c r="G180" s="898"/>
      <c r="H180" s="898"/>
      <c r="I180" s="898"/>
      <c r="J180" s="898"/>
      <c r="K180" s="898"/>
      <c r="L180" s="898"/>
      <c r="M180" s="899"/>
      <c r="N180" s="429">
        <v>1128</v>
      </c>
      <c r="O180" s="1203"/>
      <c r="P180" s="1204"/>
      <c r="Q180" s="1204"/>
      <c r="R180" s="1246"/>
      <c r="S180" s="429">
        <v>1129</v>
      </c>
      <c r="T180" s="900"/>
      <c r="U180" s="901"/>
      <c r="V180" s="901"/>
      <c r="W180" s="901"/>
      <c r="X180" s="902"/>
      <c r="Y180" s="432">
        <v>1130</v>
      </c>
      <c r="Z180" s="900"/>
      <c r="AA180" s="901"/>
      <c r="AB180" s="901"/>
      <c r="AC180" s="901"/>
      <c r="AD180" s="902"/>
      <c r="AE180" s="432">
        <v>1131</v>
      </c>
      <c r="AF180" s="900"/>
      <c r="AG180" s="901"/>
      <c r="AH180" s="901"/>
      <c r="AI180" s="1179"/>
    </row>
    <row r="181" spans="1:35">
      <c r="A181" s="897" t="s">
        <v>713</v>
      </c>
      <c r="B181" s="898"/>
      <c r="C181" s="898"/>
      <c r="D181" s="898"/>
      <c r="E181" s="898"/>
      <c r="F181" s="898"/>
      <c r="G181" s="898"/>
      <c r="H181" s="898"/>
      <c r="I181" s="898"/>
      <c r="J181" s="898"/>
      <c r="K181" s="898"/>
      <c r="L181" s="898"/>
      <c r="M181" s="899"/>
      <c r="N181" s="429">
        <v>1088</v>
      </c>
      <c r="O181" s="1203"/>
      <c r="P181" s="1204"/>
      <c r="Q181" s="1204"/>
      <c r="R181" s="1246"/>
      <c r="S181" s="429">
        <v>1089</v>
      </c>
      <c r="T181" s="900"/>
      <c r="U181" s="901"/>
      <c r="V181" s="901"/>
      <c r="W181" s="901"/>
      <c r="X181" s="902"/>
      <c r="Y181" s="1247"/>
      <c r="Z181" s="1248"/>
      <c r="AA181" s="1248"/>
      <c r="AB181" s="1248"/>
      <c r="AC181" s="1248"/>
      <c r="AD181" s="1249"/>
      <c r="AE181" s="1247"/>
      <c r="AF181" s="1248"/>
      <c r="AG181" s="1248"/>
      <c r="AH181" s="1248"/>
      <c r="AI181" s="1248"/>
    </row>
    <row r="182" spans="1:35">
      <c r="A182" s="894" t="s">
        <v>718</v>
      </c>
      <c r="B182" s="895"/>
      <c r="C182" s="895"/>
      <c r="D182" s="895"/>
      <c r="E182" s="895"/>
      <c r="F182" s="895"/>
      <c r="G182" s="895"/>
      <c r="H182" s="895"/>
      <c r="I182" s="895"/>
      <c r="J182" s="895"/>
      <c r="K182" s="895"/>
      <c r="L182" s="895"/>
      <c r="M182" s="895"/>
      <c r="N182" s="895"/>
      <c r="O182" s="895"/>
      <c r="P182" s="895"/>
      <c r="Q182" s="895"/>
      <c r="R182" s="895"/>
      <c r="S182" s="895"/>
      <c r="T182" s="895"/>
      <c r="U182" s="895"/>
      <c r="V182" s="895"/>
      <c r="W182" s="895"/>
      <c r="X182" s="895"/>
      <c r="Y182" s="895"/>
      <c r="Z182" s="895"/>
      <c r="AA182" s="895"/>
      <c r="AB182" s="895"/>
      <c r="AC182" s="895"/>
      <c r="AD182" s="895"/>
      <c r="AE182" s="895"/>
      <c r="AF182" s="895"/>
      <c r="AG182" s="895"/>
      <c r="AH182" s="895"/>
      <c r="AI182" s="896"/>
    </row>
    <row r="183" spans="1:35" ht="18.600000000000001" customHeight="1">
      <c r="A183" s="1240" t="s">
        <v>719</v>
      </c>
      <c r="B183" s="1241"/>
      <c r="C183" s="1241"/>
      <c r="D183" s="1241"/>
      <c r="E183" s="1241"/>
      <c r="F183" s="1241"/>
      <c r="G183" s="1241"/>
      <c r="H183" s="1241"/>
      <c r="I183" s="1241"/>
      <c r="J183" s="1241"/>
      <c r="K183" s="1241"/>
      <c r="L183" s="1241"/>
      <c r="M183" s="1241"/>
      <c r="N183" s="1241"/>
      <c r="O183" s="1241"/>
      <c r="P183" s="1241"/>
      <c r="Q183" s="1241"/>
      <c r="R183" s="1241"/>
      <c r="S183" s="1241"/>
      <c r="T183" s="1241"/>
      <c r="U183" s="1241"/>
      <c r="V183" s="1241"/>
      <c r="W183" s="1241"/>
      <c r="X183" s="1241"/>
      <c r="Y183" s="1241"/>
      <c r="Z183" s="1241"/>
      <c r="AA183" s="1241"/>
      <c r="AB183" s="1241"/>
      <c r="AC183" s="1241"/>
      <c r="AD183" s="1242"/>
      <c r="AE183" s="1243" t="s">
        <v>720</v>
      </c>
      <c r="AF183" s="1244"/>
      <c r="AG183" s="1244"/>
      <c r="AH183" s="1244"/>
      <c r="AI183" s="1245"/>
    </row>
    <row r="184" spans="1:35">
      <c r="A184" s="897" t="s">
        <v>721</v>
      </c>
      <c r="B184" s="898"/>
      <c r="C184" s="898"/>
      <c r="D184" s="898"/>
      <c r="E184" s="898"/>
      <c r="F184" s="898"/>
      <c r="G184" s="898"/>
      <c r="H184" s="898"/>
      <c r="I184" s="898"/>
      <c r="J184" s="898"/>
      <c r="K184" s="898"/>
      <c r="L184" s="898"/>
      <c r="M184" s="898"/>
      <c r="N184" s="898"/>
      <c r="O184" s="898"/>
      <c r="P184" s="898"/>
      <c r="Q184" s="898"/>
      <c r="R184" s="898"/>
      <c r="S184" s="898"/>
      <c r="T184" s="898"/>
      <c r="U184" s="898"/>
      <c r="V184" s="898"/>
      <c r="W184" s="898"/>
      <c r="X184" s="898"/>
      <c r="Y184" s="898"/>
      <c r="Z184" s="898"/>
      <c r="AA184" s="898"/>
      <c r="AB184" s="898"/>
      <c r="AC184" s="898"/>
      <c r="AD184" s="899"/>
      <c r="AE184" s="432">
        <v>1809</v>
      </c>
      <c r="AF184" s="1203"/>
      <c r="AG184" s="1204"/>
      <c r="AH184" s="1204"/>
      <c r="AI184" s="1205"/>
    </row>
    <row r="185" spans="1:35">
      <c r="A185" s="897" t="s">
        <v>722</v>
      </c>
      <c r="B185" s="898"/>
      <c r="C185" s="898"/>
      <c r="D185" s="898"/>
      <c r="E185" s="898"/>
      <c r="F185" s="898"/>
      <c r="G185" s="898"/>
      <c r="H185" s="898"/>
      <c r="I185" s="898"/>
      <c r="J185" s="898"/>
      <c r="K185" s="898"/>
      <c r="L185" s="898"/>
      <c r="M185" s="898"/>
      <c r="N185" s="898"/>
      <c r="O185" s="898"/>
      <c r="P185" s="898"/>
      <c r="Q185" s="898"/>
      <c r="R185" s="898"/>
      <c r="S185" s="898"/>
      <c r="T185" s="898"/>
      <c r="U185" s="898"/>
      <c r="V185" s="898"/>
      <c r="W185" s="898"/>
      <c r="X185" s="898"/>
      <c r="Y185" s="898"/>
      <c r="Z185" s="898"/>
      <c r="AA185" s="898"/>
      <c r="AB185" s="898"/>
      <c r="AC185" s="898"/>
      <c r="AD185" s="899"/>
      <c r="AE185" s="432">
        <v>1813</v>
      </c>
      <c r="AF185" s="1203"/>
      <c r="AG185" s="1204"/>
      <c r="AH185" s="1204"/>
      <c r="AI185" s="1205"/>
    </row>
    <row r="186" spans="1:35">
      <c r="A186" s="894" t="s">
        <v>723</v>
      </c>
      <c r="B186" s="895"/>
      <c r="C186" s="895"/>
      <c r="D186" s="895"/>
      <c r="E186" s="895"/>
      <c r="F186" s="895"/>
      <c r="G186" s="895"/>
      <c r="H186" s="895"/>
      <c r="I186" s="895"/>
      <c r="J186" s="895"/>
      <c r="K186" s="895"/>
      <c r="L186" s="895"/>
      <c r="M186" s="895"/>
      <c r="N186" s="895"/>
      <c r="O186" s="895"/>
      <c r="P186" s="895"/>
      <c r="Q186" s="895"/>
      <c r="R186" s="895"/>
      <c r="S186" s="895"/>
      <c r="T186" s="895"/>
      <c r="U186" s="895"/>
      <c r="V186" s="895"/>
      <c r="W186" s="895"/>
      <c r="X186" s="895"/>
      <c r="Y186" s="895"/>
      <c r="Z186" s="895"/>
      <c r="AA186" s="895"/>
      <c r="AB186" s="895"/>
      <c r="AC186" s="895"/>
      <c r="AD186" s="895"/>
      <c r="AE186" s="895"/>
      <c r="AF186" s="895"/>
      <c r="AG186" s="895"/>
      <c r="AH186" s="895"/>
      <c r="AI186" s="896"/>
    </row>
    <row r="187" spans="1:35" ht="15.6" customHeight="1">
      <c r="A187" s="897" t="s">
        <v>724</v>
      </c>
      <c r="B187" s="898"/>
      <c r="C187" s="898"/>
      <c r="D187" s="898"/>
      <c r="E187" s="898"/>
      <c r="F187" s="898"/>
      <c r="G187" s="898"/>
      <c r="H187" s="898"/>
      <c r="I187" s="898"/>
      <c r="J187" s="898"/>
      <c r="K187" s="898"/>
      <c r="L187" s="898"/>
      <c r="M187" s="898"/>
      <c r="N187" s="898"/>
      <c r="O187" s="898"/>
      <c r="P187" s="898"/>
      <c r="Q187" s="898"/>
      <c r="R187" s="898"/>
      <c r="S187" s="898"/>
      <c r="T187" s="898"/>
      <c r="U187" s="898"/>
      <c r="V187" s="898"/>
      <c r="W187" s="898"/>
      <c r="X187" s="898"/>
      <c r="Y187" s="898"/>
      <c r="Z187" s="898"/>
      <c r="AA187" s="898"/>
      <c r="AB187" s="898"/>
      <c r="AC187" s="898"/>
      <c r="AD187" s="899"/>
      <c r="AE187" s="432">
        <v>1814</v>
      </c>
      <c r="AF187" s="900"/>
      <c r="AG187" s="901"/>
      <c r="AH187" s="901"/>
      <c r="AI187" s="1179"/>
    </row>
    <row r="188" spans="1:35" ht="15.6" customHeight="1">
      <c r="A188" s="897" t="s">
        <v>725</v>
      </c>
      <c r="B188" s="898"/>
      <c r="C188" s="898"/>
      <c r="D188" s="898"/>
      <c r="E188" s="898"/>
      <c r="F188" s="898"/>
      <c r="G188" s="898"/>
      <c r="H188" s="898"/>
      <c r="I188" s="898"/>
      <c r="J188" s="898"/>
      <c r="K188" s="898"/>
      <c r="L188" s="898"/>
      <c r="M188" s="898"/>
      <c r="N188" s="898"/>
      <c r="O188" s="898"/>
      <c r="P188" s="898"/>
      <c r="Q188" s="898"/>
      <c r="R188" s="898"/>
      <c r="S188" s="898"/>
      <c r="T188" s="898"/>
      <c r="U188" s="898"/>
      <c r="V188" s="898"/>
      <c r="W188" s="898"/>
      <c r="X188" s="898"/>
      <c r="Y188" s="898"/>
      <c r="Z188" s="898"/>
      <c r="AA188" s="898"/>
      <c r="AB188" s="898"/>
      <c r="AC188" s="898"/>
      <c r="AD188" s="899"/>
      <c r="AE188" s="432">
        <v>1815</v>
      </c>
      <c r="AF188" s="900"/>
      <c r="AG188" s="901"/>
      <c r="AH188" s="901"/>
      <c r="AI188" s="1179"/>
    </row>
    <row r="189" spans="1:35" ht="15.6" customHeight="1">
      <c r="A189" s="1172" t="s">
        <v>726</v>
      </c>
      <c r="B189" s="1173"/>
      <c r="C189" s="1173"/>
      <c r="D189" s="1173"/>
      <c r="E189" s="1173"/>
      <c r="F189" s="1173"/>
      <c r="G189" s="1173"/>
      <c r="H189" s="1173"/>
      <c r="I189" s="1173"/>
      <c r="J189" s="1173"/>
      <c r="K189" s="1173"/>
      <c r="L189" s="1173"/>
      <c r="M189" s="1173"/>
      <c r="N189" s="1173"/>
      <c r="O189" s="1173"/>
      <c r="P189" s="1173"/>
      <c r="Q189" s="1173"/>
      <c r="R189" s="1173"/>
      <c r="S189" s="1173"/>
      <c r="T189" s="1173"/>
      <c r="U189" s="1173"/>
      <c r="V189" s="1173"/>
      <c r="W189" s="1173"/>
      <c r="X189" s="1173"/>
      <c r="Y189" s="1173"/>
      <c r="Z189" s="1173"/>
      <c r="AA189" s="1173"/>
      <c r="AB189" s="1173"/>
      <c r="AC189" s="1173"/>
      <c r="AD189" s="1174"/>
      <c r="AE189" s="434">
        <v>1816</v>
      </c>
      <c r="AF189" s="938"/>
      <c r="AG189" s="939"/>
      <c r="AH189" s="939"/>
      <c r="AI189" s="1175"/>
    </row>
    <row r="190" spans="1:35">
      <c r="A190" s="795" t="s">
        <v>727</v>
      </c>
      <c r="B190" s="796"/>
      <c r="C190" s="796"/>
      <c r="D190" s="796"/>
      <c r="E190" s="796"/>
      <c r="F190" s="796"/>
      <c r="G190" s="796"/>
      <c r="H190" s="796"/>
      <c r="I190" s="796"/>
      <c r="J190" s="796"/>
      <c r="K190" s="796"/>
      <c r="L190" s="796"/>
      <c r="M190" s="796"/>
      <c r="N190" s="796"/>
      <c r="O190" s="796"/>
      <c r="P190" s="796"/>
      <c r="Q190" s="796"/>
      <c r="R190" s="796"/>
      <c r="S190" s="796"/>
      <c r="T190" s="796"/>
      <c r="U190" s="796"/>
      <c r="V190" s="796"/>
      <c r="W190" s="796"/>
      <c r="X190" s="796"/>
      <c r="Y190" s="796"/>
      <c r="Z190" s="796"/>
      <c r="AA190" s="796"/>
      <c r="AB190" s="796"/>
      <c r="AC190" s="796"/>
      <c r="AD190" s="796"/>
      <c r="AE190" s="796"/>
      <c r="AF190" s="796"/>
      <c r="AG190" s="796"/>
      <c r="AH190" s="796"/>
      <c r="AI190" s="797"/>
    </row>
    <row r="191" spans="1:35">
      <c r="A191" s="882" t="s">
        <v>728</v>
      </c>
      <c r="B191" s="883"/>
      <c r="C191" s="883"/>
      <c r="D191" s="883"/>
      <c r="E191" s="883"/>
      <c r="F191" s="883"/>
      <c r="G191" s="883"/>
      <c r="H191" s="883"/>
      <c r="I191" s="883"/>
      <c r="J191" s="883"/>
      <c r="K191" s="883"/>
      <c r="L191" s="883"/>
      <c r="M191" s="883"/>
      <c r="N191" s="883"/>
      <c r="O191" s="883"/>
      <c r="P191" s="883"/>
      <c r="Q191" s="883"/>
      <c r="R191" s="883"/>
      <c r="S191" s="883"/>
      <c r="T191" s="883"/>
      <c r="U191" s="883"/>
      <c r="V191" s="883"/>
      <c r="W191" s="883"/>
      <c r="X191" s="883"/>
      <c r="Y191" s="883"/>
      <c r="Z191" s="883"/>
      <c r="AA191" s="883"/>
      <c r="AB191" s="883"/>
      <c r="AC191" s="883"/>
      <c r="AD191" s="883"/>
      <c r="AE191" s="883"/>
      <c r="AF191" s="883"/>
      <c r="AG191" s="883"/>
      <c r="AH191" s="883"/>
      <c r="AI191" s="884"/>
    </row>
    <row r="192" spans="1:35" ht="14.45" customHeight="1">
      <c r="A192" s="916" t="s">
        <v>729</v>
      </c>
      <c r="B192" s="917"/>
      <c r="C192" s="917"/>
      <c r="D192" s="917"/>
      <c r="E192" s="917"/>
      <c r="F192" s="917"/>
      <c r="G192" s="917"/>
      <c r="H192" s="917"/>
      <c r="I192" s="917"/>
      <c r="J192" s="917"/>
      <c r="K192" s="917"/>
      <c r="L192" s="917"/>
      <c r="M192" s="917"/>
      <c r="N192" s="917"/>
      <c r="O192" s="917"/>
      <c r="P192" s="917"/>
      <c r="Q192" s="917"/>
      <c r="R192" s="917"/>
      <c r="S192" s="917"/>
      <c r="T192" s="917"/>
      <c r="U192" s="917"/>
      <c r="V192" s="917"/>
      <c r="W192" s="917"/>
      <c r="X192" s="917"/>
      <c r="Y192" s="917"/>
      <c r="Z192" s="917"/>
      <c r="AA192" s="917"/>
      <c r="AB192" s="917"/>
      <c r="AC192" s="918"/>
      <c r="AD192" s="465">
        <v>1651</v>
      </c>
      <c r="AE192" s="1169"/>
      <c r="AF192" s="1170"/>
      <c r="AG192" s="1170"/>
      <c r="AH192" s="1171"/>
      <c r="AI192" s="466" t="s">
        <v>505</v>
      </c>
    </row>
    <row r="193" spans="1:35" ht="14.45" customHeight="1">
      <c r="A193" s="897" t="s">
        <v>730</v>
      </c>
      <c r="B193" s="898"/>
      <c r="C193" s="898"/>
      <c r="D193" s="898"/>
      <c r="E193" s="898"/>
      <c r="F193" s="898"/>
      <c r="G193" s="898"/>
      <c r="H193" s="898"/>
      <c r="I193" s="898"/>
      <c r="J193" s="898"/>
      <c r="K193" s="898"/>
      <c r="L193" s="898"/>
      <c r="M193" s="898"/>
      <c r="N193" s="898"/>
      <c r="O193" s="898"/>
      <c r="P193" s="898"/>
      <c r="Q193" s="898"/>
      <c r="R193" s="898"/>
      <c r="S193" s="898"/>
      <c r="T193" s="898"/>
      <c r="U193" s="898"/>
      <c r="V193" s="898"/>
      <c r="W193" s="898"/>
      <c r="X193" s="898"/>
      <c r="Y193" s="898"/>
      <c r="Z193" s="898"/>
      <c r="AA193" s="898"/>
      <c r="AB193" s="898"/>
      <c r="AC193" s="899"/>
      <c r="AD193" s="432">
        <v>1652</v>
      </c>
      <c r="AE193" s="900"/>
      <c r="AF193" s="901"/>
      <c r="AG193" s="901"/>
      <c r="AH193" s="902"/>
      <c r="AI193" s="430" t="s">
        <v>505</v>
      </c>
    </row>
    <row r="194" spans="1:35" ht="14.45" customHeight="1">
      <c r="A194" s="897" t="s">
        <v>731</v>
      </c>
      <c r="B194" s="898"/>
      <c r="C194" s="898"/>
      <c r="D194" s="898"/>
      <c r="E194" s="898"/>
      <c r="F194" s="898"/>
      <c r="G194" s="898"/>
      <c r="H194" s="898"/>
      <c r="I194" s="898"/>
      <c r="J194" s="898"/>
      <c r="K194" s="898"/>
      <c r="L194" s="898"/>
      <c r="M194" s="898"/>
      <c r="N194" s="898"/>
      <c r="O194" s="898"/>
      <c r="P194" s="898"/>
      <c r="Q194" s="898"/>
      <c r="R194" s="898"/>
      <c r="S194" s="898"/>
      <c r="T194" s="898"/>
      <c r="U194" s="898"/>
      <c r="V194" s="898"/>
      <c r="W194" s="898"/>
      <c r="X194" s="898"/>
      <c r="Y194" s="898"/>
      <c r="Z194" s="898"/>
      <c r="AA194" s="898"/>
      <c r="AB194" s="898"/>
      <c r="AC194" s="899"/>
      <c r="AD194" s="432">
        <v>1653</v>
      </c>
      <c r="AE194" s="900"/>
      <c r="AF194" s="901"/>
      <c r="AG194" s="901"/>
      <c r="AH194" s="902"/>
      <c r="AI194" s="430" t="s">
        <v>524</v>
      </c>
    </row>
    <row r="195" spans="1:35" ht="14.45" customHeight="1">
      <c r="A195" s="1172" t="s">
        <v>732</v>
      </c>
      <c r="B195" s="1173"/>
      <c r="C195" s="1173"/>
      <c r="D195" s="1173"/>
      <c r="E195" s="1173"/>
      <c r="F195" s="1173"/>
      <c r="G195" s="1173"/>
      <c r="H195" s="1173"/>
      <c r="I195" s="1173"/>
      <c r="J195" s="1173"/>
      <c r="K195" s="1173"/>
      <c r="L195" s="1173"/>
      <c r="M195" s="1173"/>
      <c r="N195" s="1173"/>
      <c r="O195" s="1173"/>
      <c r="P195" s="1173"/>
      <c r="Q195" s="1173"/>
      <c r="R195" s="1173"/>
      <c r="S195" s="1173"/>
      <c r="T195" s="1173"/>
      <c r="U195" s="1173"/>
      <c r="V195" s="1173"/>
      <c r="W195" s="1173"/>
      <c r="X195" s="1173"/>
      <c r="Y195" s="1173"/>
      <c r="Z195" s="1173"/>
      <c r="AA195" s="1173"/>
      <c r="AB195" s="1173"/>
      <c r="AC195" s="1174"/>
      <c r="AD195" s="434">
        <v>1654</v>
      </c>
      <c r="AE195" s="938"/>
      <c r="AF195" s="939"/>
      <c r="AG195" s="939"/>
      <c r="AH195" s="940"/>
      <c r="AI195" s="441" t="s">
        <v>528</v>
      </c>
    </row>
    <row r="196" spans="1:35">
      <c r="A196" s="795" t="s">
        <v>733</v>
      </c>
      <c r="B196" s="796"/>
      <c r="C196" s="796"/>
      <c r="D196" s="796"/>
      <c r="E196" s="796"/>
      <c r="F196" s="796"/>
      <c r="G196" s="796"/>
      <c r="H196" s="796"/>
      <c r="I196" s="796"/>
      <c r="J196" s="796"/>
      <c r="K196" s="796"/>
      <c r="L196" s="796"/>
      <c r="M196" s="796"/>
      <c r="N196" s="796"/>
      <c r="O196" s="796"/>
      <c r="P196" s="796"/>
      <c r="Q196" s="796"/>
      <c r="R196" s="796"/>
      <c r="S196" s="796"/>
      <c r="T196" s="796"/>
      <c r="U196" s="796"/>
      <c r="V196" s="796"/>
      <c r="W196" s="796"/>
      <c r="X196" s="796"/>
      <c r="Y196" s="796"/>
      <c r="Z196" s="796"/>
      <c r="AA196" s="796"/>
      <c r="AB196" s="796"/>
      <c r="AC196" s="796"/>
      <c r="AD196" s="796"/>
      <c r="AE196" s="796"/>
      <c r="AF196" s="796"/>
      <c r="AG196" s="796"/>
      <c r="AH196" s="796"/>
      <c r="AI196" s="797"/>
    </row>
    <row r="197" spans="1:35">
      <c r="A197" s="882" t="s">
        <v>734</v>
      </c>
      <c r="B197" s="883"/>
      <c r="C197" s="883"/>
      <c r="D197" s="883"/>
      <c r="E197" s="883"/>
      <c r="F197" s="883"/>
      <c r="G197" s="883"/>
      <c r="H197" s="883"/>
      <c r="I197" s="883"/>
      <c r="J197" s="883"/>
      <c r="K197" s="883"/>
      <c r="L197" s="883"/>
      <c r="M197" s="883"/>
      <c r="N197" s="883"/>
      <c r="O197" s="883"/>
      <c r="P197" s="883"/>
      <c r="Q197" s="883"/>
      <c r="R197" s="883"/>
      <c r="S197" s="883"/>
      <c r="T197" s="883"/>
      <c r="U197" s="883"/>
      <c r="V197" s="883"/>
      <c r="W197" s="883"/>
      <c r="X197" s="883"/>
      <c r="Y197" s="883"/>
      <c r="Z197" s="883"/>
      <c r="AA197" s="883"/>
      <c r="AB197" s="883"/>
      <c r="AC197" s="883"/>
      <c r="AD197" s="883"/>
      <c r="AE197" s="883"/>
      <c r="AF197" s="883"/>
      <c r="AG197" s="883"/>
      <c r="AH197" s="883"/>
      <c r="AI197" s="884"/>
    </row>
    <row r="198" spans="1:35">
      <c r="A198" s="1176" t="s">
        <v>735</v>
      </c>
      <c r="B198" s="1177"/>
      <c r="C198" s="1177"/>
      <c r="D198" s="1177"/>
      <c r="E198" s="1177"/>
      <c r="F198" s="1177"/>
      <c r="G198" s="1177"/>
      <c r="H198" s="1177"/>
      <c r="I198" s="1177"/>
      <c r="J198" s="1177"/>
      <c r="K198" s="1177"/>
      <c r="L198" s="1177"/>
      <c r="M198" s="1177"/>
      <c r="N198" s="1177"/>
      <c r="O198" s="1177"/>
      <c r="P198" s="1177"/>
      <c r="Q198" s="1177"/>
      <c r="R198" s="1177"/>
      <c r="S198" s="1177"/>
      <c r="T198" s="1177"/>
      <c r="U198" s="1177"/>
      <c r="V198" s="1177"/>
      <c r="W198" s="1177"/>
      <c r="X198" s="1177"/>
      <c r="Y198" s="1177"/>
      <c r="Z198" s="1177"/>
      <c r="AA198" s="1177"/>
      <c r="AB198" s="1177"/>
      <c r="AC198" s="1177"/>
      <c r="AD198" s="1177"/>
      <c r="AE198" s="1177"/>
      <c r="AF198" s="1177"/>
      <c r="AG198" s="1177"/>
      <c r="AH198" s="1177"/>
      <c r="AI198" s="1178"/>
    </row>
    <row r="199" spans="1:35" ht="15.6" customHeight="1">
      <c r="A199" s="897" t="s">
        <v>736</v>
      </c>
      <c r="B199" s="898"/>
      <c r="C199" s="898"/>
      <c r="D199" s="898"/>
      <c r="E199" s="898"/>
      <c r="F199" s="898"/>
      <c r="G199" s="898"/>
      <c r="H199" s="898"/>
      <c r="I199" s="898"/>
      <c r="J199" s="898"/>
      <c r="K199" s="898"/>
      <c r="L199" s="898"/>
      <c r="M199" s="898"/>
      <c r="N199" s="898"/>
      <c r="O199" s="898"/>
      <c r="P199" s="898"/>
      <c r="Q199" s="898"/>
      <c r="R199" s="898"/>
      <c r="S199" s="898"/>
      <c r="T199" s="898"/>
      <c r="U199" s="898"/>
      <c r="V199" s="898"/>
      <c r="W199" s="898"/>
      <c r="X199" s="898"/>
      <c r="Y199" s="898"/>
      <c r="Z199" s="898"/>
      <c r="AA199" s="898"/>
      <c r="AB199" s="898"/>
      <c r="AC199" s="898"/>
      <c r="AD199" s="899"/>
      <c r="AE199" s="428">
        <v>783</v>
      </c>
      <c r="AF199" s="1203"/>
      <c r="AG199" s="1204"/>
      <c r="AH199" s="1204"/>
      <c r="AI199" s="1205"/>
    </row>
    <row r="200" spans="1:35" ht="15.6" customHeight="1">
      <c r="A200" s="897" t="s">
        <v>737</v>
      </c>
      <c r="B200" s="898"/>
      <c r="C200" s="898"/>
      <c r="D200" s="898"/>
      <c r="E200" s="898"/>
      <c r="F200" s="898"/>
      <c r="G200" s="898"/>
      <c r="H200" s="898"/>
      <c r="I200" s="898"/>
      <c r="J200" s="898"/>
      <c r="K200" s="898"/>
      <c r="L200" s="898"/>
      <c r="M200" s="898"/>
      <c r="N200" s="898"/>
      <c r="O200" s="898"/>
      <c r="P200" s="898"/>
      <c r="Q200" s="898"/>
      <c r="R200" s="898"/>
      <c r="S200" s="898"/>
      <c r="T200" s="898"/>
      <c r="U200" s="898"/>
      <c r="V200" s="898"/>
      <c r="W200" s="898"/>
      <c r="X200" s="898"/>
      <c r="Y200" s="898"/>
      <c r="Z200" s="898"/>
      <c r="AA200" s="898"/>
      <c r="AB200" s="898"/>
      <c r="AC200" s="898"/>
      <c r="AD200" s="899"/>
      <c r="AE200" s="428">
        <v>976</v>
      </c>
      <c r="AF200" s="1203"/>
      <c r="AG200" s="1204"/>
      <c r="AH200" s="1204"/>
      <c r="AI200" s="1205"/>
    </row>
    <row r="201" spans="1:35" ht="15.6" customHeight="1">
      <c r="A201" s="897" t="s">
        <v>738</v>
      </c>
      <c r="B201" s="898"/>
      <c r="C201" s="898"/>
      <c r="D201" s="898"/>
      <c r="E201" s="898"/>
      <c r="F201" s="898"/>
      <c r="G201" s="898"/>
      <c r="H201" s="898"/>
      <c r="I201" s="898"/>
      <c r="J201" s="898"/>
      <c r="K201" s="898"/>
      <c r="L201" s="898"/>
      <c r="M201" s="898"/>
      <c r="N201" s="898"/>
      <c r="O201" s="898"/>
      <c r="P201" s="898"/>
      <c r="Q201" s="898"/>
      <c r="R201" s="898"/>
      <c r="S201" s="898"/>
      <c r="T201" s="898"/>
      <c r="U201" s="898"/>
      <c r="V201" s="898"/>
      <c r="W201" s="898"/>
      <c r="X201" s="898"/>
      <c r="Y201" s="898"/>
      <c r="Z201" s="898"/>
      <c r="AA201" s="898"/>
      <c r="AB201" s="898"/>
      <c r="AC201" s="898"/>
      <c r="AD201" s="899"/>
      <c r="AE201" s="428">
        <v>978</v>
      </c>
      <c r="AF201" s="1203"/>
      <c r="AG201" s="1204"/>
      <c r="AH201" s="1204"/>
      <c r="AI201" s="1205"/>
    </row>
    <row r="202" spans="1:35" ht="15.6" customHeight="1">
      <c r="A202" s="897" t="s">
        <v>739</v>
      </c>
      <c r="B202" s="898"/>
      <c r="C202" s="898"/>
      <c r="D202" s="898"/>
      <c r="E202" s="898"/>
      <c r="F202" s="898"/>
      <c r="G202" s="898"/>
      <c r="H202" s="898"/>
      <c r="I202" s="898"/>
      <c r="J202" s="898"/>
      <c r="K202" s="898"/>
      <c r="L202" s="898"/>
      <c r="M202" s="898"/>
      <c r="N202" s="898"/>
      <c r="O202" s="898"/>
      <c r="P202" s="898"/>
      <c r="Q202" s="898"/>
      <c r="R202" s="898"/>
      <c r="S202" s="898"/>
      <c r="T202" s="898"/>
      <c r="U202" s="898"/>
      <c r="V202" s="898"/>
      <c r="W202" s="898"/>
      <c r="X202" s="898"/>
      <c r="Y202" s="898"/>
      <c r="Z202" s="898"/>
      <c r="AA202" s="898"/>
      <c r="AB202" s="898"/>
      <c r="AC202" s="898"/>
      <c r="AD202" s="899"/>
      <c r="AE202" s="428">
        <v>1020</v>
      </c>
      <c r="AF202" s="1203"/>
      <c r="AG202" s="1204"/>
      <c r="AH202" s="1204"/>
      <c r="AI202" s="1205"/>
    </row>
    <row r="203" spans="1:35" ht="15.6" customHeight="1">
      <c r="A203" s="897" t="s">
        <v>740</v>
      </c>
      <c r="B203" s="898"/>
      <c r="C203" s="898"/>
      <c r="D203" s="898"/>
      <c r="E203" s="898"/>
      <c r="F203" s="898"/>
      <c r="G203" s="898"/>
      <c r="H203" s="898"/>
      <c r="I203" s="898"/>
      <c r="J203" s="898"/>
      <c r="K203" s="898"/>
      <c r="L203" s="898"/>
      <c r="M203" s="898"/>
      <c r="N203" s="898"/>
      <c r="O203" s="898"/>
      <c r="P203" s="898"/>
      <c r="Q203" s="898"/>
      <c r="R203" s="898"/>
      <c r="S203" s="898"/>
      <c r="T203" s="898"/>
      <c r="U203" s="898"/>
      <c r="V203" s="898"/>
      <c r="W203" s="898"/>
      <c r="X203" s="898"/>
      <c r="Y203" s="898"/>
      <c r="Z203" s="898"/>
      <c r="AA203" s="898"/>
      <c r="AB203" s="898"/>
      <c r="AC203" s="898"/>
      <c r="AD203" s="899"/>
      <c r="AE203" s="428">
        <v>1019</v>
      </c>
      <c r="AF203" s="1203"/>
      <c r="AG203" s="1204"/>
      <c r="AH203" s="1204"/>
      <c r="AI203" s="1205"/>
    </row>
    <row r="204" spans="1:35" ht="15.6" customHeight="1">
      <c r="A204" s="897" t="s">
        <v>741</v>
      </c>
      <c r="B204" s="898"/>
      <c r="C204" s="898"/>
      <c r="D204" s="898"/>
      <c r="E204" s="898"/>
      <c r="F204" s="898"/>
      <c r="G204" s="898"/>
      <c r="H204" s="898"/>
      <c r="I204" s="898"/>
      <c r="J204" s="898"/>
      <c r="K204" s="898"/>
      <c r="L204" s="898"/>
      <c r="M204" s="898"/>
      <c r="N204" s="898"/>
      <c r="O204" s="898"/>
      <c r="P204" s="898"/>
      <c r="Q204" s="898"/>
      <c r="R204" s="898"/>
      <c r="S204" s="898"/>
      <c r="T204" s="898"/>
      <c r="U204" s="898"/>
      <c r="V204" s="898"/>
      <c r="W204" s="898"/>
      <c r="X204" s="898"/>
      <c r="Y204" s="898"/>
      <c r="Z204" s="898"/>
      <c r="AA204" s="898"/>
      <c r="AB204" s="898"/>
      <c r="AC204" s="898"/>
      <c r="AD204" s="899"/>
      <c r="AE204" s="428">
        <v>974</v>
      </c>
      <c r="AF204" s="1203"/>
      <c r="AG204" s="1204"/>
      <c r="AH204" s="1204"/>
      <c r="AI204" s="1205"/>
    </row>
    <row r="205" spans="1:35">
      <c r="A205" s="894" t="s">
        <v>742</v>
      </c>
      <c r="B205" s="895"/>
      <c r="C205" s="895"/>
      <c r="D205" s="895"/>
      <c r="E205" s="895"/>
      <c r="F205" s="895"/>
      <c r="G205" s="895"/>
      <c r="H205" s="895"/>
      <c r="I205" s="895"/>
      <c r="J205" s="895"/>
      <c r="K205" s="895"/>
      <c r="L205" s="895"/>
      <c r="M205" s="895"/>
      <c r="N205" s="895"/>
      <c r="O205" s="895"/>
      <c r="P205" s="895"/>
      <c r="Q205" s="895"/>
      <c r="R205" s="895"/>
      <c r="S205" s="895"/>
      <c r="T205" s="895"/>
      <c r="U205" s="895"/>
      <c r="V205" s="895"/>
      <c r="W205" s="895"/>
      <c r="X205" s="895"/>
      <c r="Y205" s="895"/>
      <c r="Z205" s="895"/>
      <c r="AA205" s="895"/>
      <c r="AB205" s="895"/>
      <c r="AC205" s="895"/>
      <c r="AD205" s="895"/>
      <c r="AE205" s="895"/>
      <c r="AF205" s="895"/>
      <c r="AG205" s="895"/>
      <c r="AH205" s="895"/>
      <c r="AI205" s="896"/>
    </row>
    <row r="206" spans="1:35" ht="15.6" customHeight="1">
      <c r="A206" s="897" t="s">
        <v>743</v>
      </c>
      <c r="B206" s="898"/>
      <c r="C206" s="898"/>
      <c r="D206" s="898"/>
      <c r="E206" s="898"/>
      <c r="F206" s="898"/>
      <c r="G206" s="898"/>
      <c r="H206" s="898"/>
      <c r="I206" s="898"/>
      <c r="J206" s="898"/>
      <c r="K206" s="898"/>
      <c r="L206" s="898"/>
      <c r="M206" s="898"/>
      <c r="N206" s="898"/>
      <c r="O206" s="898"/>
      <c r="P206" s="898"/>
      <c r="Q206" s="898"/>
      <c r="R206" s="898"/>
      <c r="S206" s="898"/>
      <c r="T206" s="898"/>
      <c r="U206" s="898"/>
      <c r="V206" s="898"/>
      <c r="W206" s="898"/>
      <c r="X206" s="898"/>
      <c r="Y206" s="898"/>
      <c r="Z206" s="898"/>
      <c r="AA206" s="898"/>
      <c r="AB206" s="898"/>
      <c r="AC206" s="898"/>
      <c r="AD206" s="899"/>
      <c r="AE206" s="428">
        <v>122</v>
      </c>
      <c r="AF206" s="1203"/>
      <c r="AG206" s="1204"/>
      <c r="AH206" s="1204"/>
      <c r="AI206" s="1205"/>
    </row>
    <row r="207" spans="1:35" ht="15.6" customHeight="1">
      <c r="A207" s="897" t="s">
        <v>744</v>
      </c>
      <c r="B207" s="898"/>
      <c r="C207" s="898"/>
      <c r="D207" s="898"/>
      <c r="E207" s="898"/>
      <c r="F207" s="898"/>
      <c r="G207" s="898"/>
      <c r="H207" s="898"/>
      <c r="I207" s="898"/>
      <c r="J207" s="898"/>
      <c r="K207" s="898"/>
      <c r="L207" s="898"/>
      <c r="M207" s="898"/>
      <c r="N207" s="898"/>
      <c r="O207" s="898"/>
      <c r="P207" s="898"/>
      <c r="Q207" s="898"/>
      <c r="R207" s="898"/>
      <c r="S207" s="898"/>
      <c r="T207" s="898"/>
      <c r="U207" s="898"/>
      <c r="V207" s="898"/>
      <c r="W207" s="898"/>
      <c r="X207" s="898"/>
      <c r="Y207" s="898"/>
      <c r="Z207" s="898"/>
      <c r="AA207" s="898"/>
      <c r="AB207" s="898"/>
      <c r="AC207" s="898"/>
      <c r="AD207" s="899"/>
      <c r="AE207" s="428">
        <v>123</v>
      </c>
      <c r="AF207" s="1203"/>
      <c r="AG207" s="1204"/>
      <c r="AH207" s="1204"/>
      <c r="AI207" s="1205"/>
    </row>
    <row r="208" spans="1:35" ht="15.6" customHeight="1">
      <c r="A208" s="897" t="s">
        <v>745</v>
      </c>
      <c r="B208" s="898"/>
      <c r="C208" s="898"/>
      <c r="D208" s="898"/>
      <c r="E208" s="898"/>
      <c r="F208" s="898"/>
      <c r="G208" s="898"/>
      <c r="H208" s="898"/>
      <c r="I208" s="898"/>
      <c r="J208" s="898"/>
      <c r="K208" s="898"/>
      <c r="L208" s="898"/>
      <c r="M208" s="898"/>
      <c r="N208" s="898"/>
      <c r="O208" s="898"/>
      <c r="P208" s="898"/>
      <c r="Q208" s="898"/>
      <c r="R208" s="898"/>
      <c r="S208" s="898"/>
      <c r="T208" s="898"/>
      <c r="U208" s="898"/>
      <c r="V208" s="898"/>
      <c r="W208" s="898"/>
      <c r="X208" s="898"/>
      <c r="Y208" s="898"/>
      <c r="Z208" s="898"/>
      <c r="AA208" s="898"/>
      <c r="AB208" s="898"/>
      <c r="AC208" s="898"/>
      <c r="AD208" s="899"/>
      <c r="AE208" s="428">
        <v>101</v>
      </c>
      <c r="AF208" s="1203"/>
      <c r="AG208" s="1204"/>
      <c r="AH208" s="1204"/>
      <c r="AI208" s="1205"/>
    </row>
    <row r="209" spans="1:35" ht="15.6" customHeight="1">
      <c r="A209" s="897" t="s">
        <v>746</v>
      </c>
      <c r="B209" s="898"/>
      <c r="C209" s="898"/>
      <c r="D209" s="898"/>
      <c r="E209" s="898"/>
      <c r="F209" s="898"/>
      <c r="G209" s="898"/>
      <c r="H209" s="898"/>
      <c r="I209" s="898"/>
      <c r="J209" s="898"/>
      <c r="K209" s="898"/>
      <c r="L209" s="898"/>
      <c r="M209" s="898"/>
      <c r="N209" s="898"/>
      <c r="O209" s="898"/>
      <c r="P209" s="898"/>
      <c r="Q209" s="898"/>
      <c r="R209" s="898"/>
      <c r="S209" s="898"/>
      <c r="T209" s="898"/>
      <c r="U209" s="898"/>
      <c r="V209" s="898"/>
      <c r="W209" s="898"/>
      <c r="X209" s="898"/>
      <c r="Y209" s="898"/>
      <c r="Z209" s="898"/>
      <c r="AA209" s="898"/>
      <c r="AB209" s="898"/>
      <c r="AC209" s="898"/>
      <c r="AD209" s="899"/>
      <c r="AE209" s="428">
        <v>102</v>
      </c>
      <c r="AF209" s="1203"/>
      <c r="AG209" s="1204"/>
      <c r="AH209" s="1204"/>
      <c r="AI209" s="1205"/>
    </row>
    <row r="210" spans="1:35" ht="15.6" customHeight="1">
      <c r="A210" s="897" t="s">
        <v>747</v>
      </c>
      <c r="B210" s="898"/>
      <c r="C210" s="898"/>
      <c r="D210" s="898"/>
      <c r="E210" s="898"/>
      <c r="F210" s="898"/>
      <c r="G210" s="898"/>
      <c r="H210" s="898"/>
      <c r="I210" s="898"/>
      <c r="J210" s="898"/>
      <c r="K210" s="898"/>
      <c r="L210" s="898"/>
      <c r="M210" s="898"/>
      <c r="N210" s="898"/>
      <c r="O210" s="898"/>
      <c r="P210" s="898"/>
      <c r="Q210" s="898"/>
      <c r="R210" s="898"/>
      <c r="S210" s="898"/>
      <c r="T210" s="898"/>
      <c r="U210" s="898"/>
      <c r="V210" s="898"/>
      <c r="W210" s="898"/>
      <c r="X210" s="898"/>
      <c r="Y210" s="898"/>
      <c r="Z210" s="898"/>
      <c r="AA210" s="898"/>
      <c r="AB210" s="898"/>
      <c r="AC210" s="898"/>
      <c r="AD210" s="899"/>
      <c r="AE210" s="428">
        <v>784</v>
      </c>
      <c r="AF210" s="1203"/>
      <c r="AG210" s="1204"/>
      <c r="AH210" s="1204"/>
      <c r="AI210" s="1205"/>
    </row>
    <row r="211" spans="1:35" ht="15.6" customHeight="1">
      <c r="A211" s="897" t="s">
        <v>748</v>
      </c>
      <c r="B211" s="898"/>
      <c r="C211" s="898"/>
      <c r="D211" s="898"/>
      <c r="E211" s="898"/>
      <c r="F211" s="898"/>
      <c r="G211" s="898"/>
      <c r="H211" s="898"/>
      <c r="I211" s="898"/>
      <c r="J211" s="898"/>
      <c r="K211" s="898"/>
      <c r="L211" s="898"/>
      <c r="M211" s="898"/>
      <c r="N211" s="898"/>
      <c r="O211" s="898"/>
      <c r="P211" s="898"/>
      <c r="Q211" s="898"/>
      <c r="R211" s="898"/>
      <c r="S211" s="898"/>
      <c r="T211" s="898"/>
      <c r="U211" s="898"/>
      <c r="V211" s="898"/>
      <c r="W211" s="898"/>
      <c r="X211" s="898"/>
      <c r="Y211" s="898"/>
      <c r="Z211" s="898"/>
      <c r="AA211" s="898"/>
      <c r="AB211" s="898"/>
      <c r="AC211" s="898"/>
      <c r="AD211" s="899"/>
      <c r="AE211" s="428">
        <v>129</v>
      </c>
      <c r="AF211" s="1203"/>
      <c r="AG211" s="1204"/>
      <c r="AH211" s="1204"/>
      <c r="AI211" s="1205"/>
    </row>
    <row r="212" spans="1:35" ht="15.6" customHeight="1">
      <c r="A212" s="897" t="s">
        <v>749</v>
      </c>
      <c r="B212" s="898"/>
      <c r="C212" s="898"/>
      <c r="D212" s="898"/>
      <c r="E212" s="898"/>
      <c r="F212" s="898"/>
      <c r="G212" s="898"/>
      <c r="H212" s="898"/>
      <c r="I212" s="898"/>
      <c r="J212" s="898"/>
      <c r="K212" s="898"/>
      <c r="L212" s="898"/>
      <c r="M212" s="898"/>
      <c r="N212" s="898"/>
      <c r="O212" s="898"/>
      <c r="P212" s="898"/>
      <c r="Q212" s="898"/>
      <c r="R212" s="898"/>
      <c r="S212" s="898"/>
      <c r="T212" s="898"/>
      <c r="U212" s="898"/>
      <c r="V212" s="898"/>
      <c r="W212" s="898"/>
      <c r="X212" s="898"/>
      <c r="Y212" s="898"/>
      <c r="Z212" s="898"/>
      <c r="AA212" s="898"/>
      <c r="AB212" s="898"/>
      <c r="AC212" s="898"/>
      <c r="AD212" s="899"/>
      <c r="AE212" s="428">
        <v>648</v>
      </c>
      <c r="AF212" s="1203"/>
      <c r="AG212" s="1204"/>
      <c r="AH212" s="1204"/>
      <c r="AI212" s="1205"/>
    </row>
    <row r="213" spans="1:35" ht="15.6" customHeight="1">
      <c r="A213" s="897" t="s">
        <v>750</v>
      </c>
      <c r="B213" s="898"/>
      <c r="C213" s="898"/>
      <c r="D213" s="898"/>
      <c r="E213" s="898"/>
      <c r="F213" s="898"/>
      <c r="G213" s="898"/>
      <c r="H213" s="898"/>
      <c r="I213" s="898"/>
      <c r="J213" s="898"/>
      <c r="K213" s="898"/>
      <c r="L213" s="898"/>
      <c r="M213" s="898"/>
      <c r="N213" s="898"/>
      <c r="O213" s="898"/>
      <c r="P213" s="898"/>
      <c r="Q213" s="898"/>
      <c r="R213" s="898"/>
      <c r="S213" s="898"/>
      <c r="T213" s="898"/>
      <c r="U213" s="898"/>
      <c r="V213" s="898"/>
      <c r="W213" s="898"/>
      <c r="X213" s="898"/>
      <c r="Y213" s="898"/>
      <c r="Z213" s="898"/>
      <c r="AA213" s="898"/>
      <c r="AB213" s="898"/>
      <c r="AC213" s="898"/>
      <c r="AD213" s="899"/>
      <c r="AE213" s="428">
        <v>647</v>
      </c>
      <c r="AF213" s="1203"/>
      <c r="AG213" s="1204"/>
      <c r="AH213" s="1204"/>
      <c r="AI213" s="1205"/>
    </row>
    <row r="214" spans="1:35" ht="15.6" customHeight="1">
      <c r="A214" s="897" t="s">
        <v>751</v>
      </c>
      <c r="B214" s="898"/>
      <c r="C214" s="898"/>
      <c r="D214" s="898"/>
      <c r="E214" s="898"/>
      <c r="F214" s="898"/>
      <c r="G214" s="898"/>
      <c r="H214" s="898"/>
      <c r="I214" s="898"/>
      <c r="J214" s="898"/>
      <c r="K214" s="898"/>
      <c r="L214" s="898"/>
      <c r="M214" s="898"/>
      <c r="N214" s="898"/>
      <c r="O214" s="898"/>
      <c r="P214" s="898"/>
      <c r="Q214" s="898"/>
      <c r="R214" s="898"/>
      <c r="S214" s="898"/>
      <c r="T214" s="898"/>
      <c r="U214" s="898"/>
      <c r="V214" s="898"/>
      <c r="W214" s="898"/>
      <c r="X214" s="898"/>
      <c r="Y214" s="898"/>
      <c r="Z214" s="898"/>
      <c r="AA214" s="898"/>
      <c r="AB214" s="898"/>
      <c r="AC214" s="898"/>
      <c r="AD214" s="899"/>
      <c r="AE214" s="428">
        <v>1003</v>
      </c>
      <c r="AF214" s="1203"/>
      <c r="AG214" s="1204"/>
      <c r="AH214" s="1204"/>
      <c r="AI214" s="1205"/>
    </row>
    <row r="215" spans="1:35" ht="15.6" customHeight="1">
      <c r="A215" s="897" t="s">
        <v>752</v>
      </c>
      <c r="B215" s="898"/>
      <c r="C215" s="898"/>
      <c r="D215" s="898"/>
      <c r="E215" s="898"/>
      <c r="F215" s="898"/>
      <c r="G215" s="898"/>
      <c r="H215" s="898"/>
      <c r="I215" s="898"/>
      <c r="J215" s="898"/>
      <c r="K215" s="898"/>
      <c r="L215" s="898"/>
      <c r="M215" s="898"/>
      <c r="N215" s="898"/>
      <c r="O215" s="898"/>
      <c r="P215" s="898"/>
      <c r="Q215" s="898"/>
      <c r="R215" s="898"/>
      <c r="S215" s="898"/>
      <c r="T215" s="898"/>
      <c r="U215" s="898"/>
      <c r="V215" s="898"/>
      <c r="W215" s="898"/>
      <c r="X215" s="898"/>
      <c r="Y215" s="898"/>
      <c r="Z215" s="898"/>
      <c r="AA215" s="898"/>
      <c r="AB215" s="898"/>
      <c r="AC215" s="898"/>
      <c r="AD215" s="899"/>
      <c r="AE215" s="428">
        <v>1004</v>
      </c>
      <c r="AF215" s="1203"/>
      <c r="AG215" s="1204"/>
      <c r="AH215" s="1204"/>
      <c r="AI215" s="1205"/>
    </row>
    <row r="216" spans="1:35" ht="15.6" customHeight="1">
      <c r="A216" s="897" t="s">
        <v>753</v>
      </c>
      <c r="B216" s="898"/>
      <c r="C216" s="898"/>
      <c r="D216" s="898"/>
      <c r="E216" s="898"/>
      <c r="F216" s="898"/>
      <c r="G216" s="898"/>
      <c r="H216" s="898"/>
      <c r="I216" s="898"/>
      <c r="J216" s="898"/>
      <c r="K216" s="898"/>
      <c r="L216" s="898"/>
      <c r="M216" s="898"/>
      <c r="N216" s="898"/>
      <c r="O216" s="898"/>
      <c r="P216" s="898"/>
      <c r="Q216" s="898"/>
      <c r="R216" s="898"/>
      <c r="S216" s="898"/>
      <c r="T216" s="898"/>
      <c r="U216" s="898"/>
      <c r="V216" s="898"/>
      <c r="W216" s="898"/>
      <c r="X216" s="898"/>
      <c r="Y216" s="898"/>
      <c r="Z216" s="898"/>
      <c r="AA216" s="898"/>
      <c r="AB216" s="898"/>
      <c r="AC216" s="898"/>
      <c r="AD216" s="899"/>
      <c r="AE216" s="428">
        <v>843</v>
      </c>
      <c r="AF216" s="1203"/>
      <c r="AG216" s="1204"/>
      <c r="AH216" s="1204"/>
      <c r="AI216" s="1205"/>
    </row>
    <row r="217" spans="1:35">
      <c r="A217" s="894" t="s">
        <v>754</v>
      </c>
      <c r="B217" s="895"/>
      <c r="C217" s="895"/>
      <c r="D217" s="895"/>
      <c r="E217" s="895"/>
      <c r="F217" s="895"/>
      <c r="G217" s="895"/>
      <c r="H217" s="895"/>
      <c r="I217" s="895"/>
      <c r="J217" s="895"/>
      <c r="K217" s="895"/>
      <c r="L217" s="895"/>
      <c r="M217" s="895"/>
      <c r="N217" s="895"/>
      <c r="O217" s="895"/>
      <c r="P217" s="895"/>
      <c r="Q217" s="895"/>
      <c r="R217" s="895"/>
      <c r="S217" s="895"/>
      <c r="T217" s="895"/>
      <c r="U217" s="895"/>
      <c r="V217" s="895"/>
      <c r="W217" s="895"/>
      <c r="X217" s="895"/>
      <c r="Y217" s="895"/>
      <c r="Z217" s="895"/>
      <c r="AA217" s="895"/>
      <c r="AB217" s="895"/>
      <c r="AC217" s="895"/>
      <c r="AD217" s="895"/>
      <c r="AE217" s="895"/>
      <c r="AF217" s="895"/>
      <c r="AG217" s="895"/>
      <c r="AH217" s="895"/>
      <c r="AI217" s="896"/>
    </row>
    <row r="218" spans="1:35" s="469" customFormat="1" ht="15.6" customHeight="1">
      <c r="A218" s="897" t="s">
        <v>755</v>
      </c>
      <c r="B218" s="898"/>
      <c r="C218" s="898"/>
      <c r="D218" s="898"/>
      <c r="E218" s="898"/>
      <c r="F218" s="898"/>
      <c r="G218" s="898"/>
      <c r="H218" s="898"/>
      <c r="I218" s="898"/>
      <c r="J218" s="898"/>
      <c r="K218" s="898"/>
      <c r="L218" s="898"/>
      <c r="M218" s="898"/>
      <c r="N218" s="898"/>
      <c r="O218" s="898"/>
      <c r="P218" s="898"/>
      <c r="Q218" s="898"/>
      <c r="R218" s="898"/>
      <c r="S218" s="898"/>
      <c r="T218" s="898"/>
      <c r="U218" s="898"/>
      <c r="V218" s="898"/>
      <c r="W218" s="898"/>
      <c r="X218" s="898"/>
      <c r="Y218" s="898"/>
      <c r="Z218" s="898"/>
      <c r="AA218" s="898"/>
      <c r="AB218" s="898"/>
      <c r="AC218" s="898"/>
      <c r="AD218" s="899"/>
      <c r="AE218" s="428">
        <v>1005</v>
      </c>
      <c r="AF218" s="900"/>
      <c r="AG218" s="901"/>
      <c r="AH218" s="901"/>
      <c r="AI218" s="1179"/>
    </row>
    <row r="219" spans="1:35" s="469" customFormat="1" ht="15.6" customHeight="1">
      <c r="A219" s="897" t="s">
        <v>756</v>
      </c>
      <c r="B219" s="898"/>
      <c r="C219" s="898"/>
      <c r="D219" s="898"/>
      <c r="E219" s="898"/>
      <c r="F219" s="898"/>
      <c r="G219" s="898"/>
      <c r="H219" s="898"/>
      <c r="I219" s="898"/>
      <c r="J219" s="898"/>
      <c r="K219" s="898"/>
      <c r="L219" s="898"/>
      <c r="M219" s="898"/>
      <c r="N219" s="898"/>
      <c r="O219" s="898"/>
      <c r="P219" s="898"/>
      <c r="Q219" s="898"/>
      <c r="R219" s="898"/>
      <c r="S219" s="898"/>
      <c r="T219" s="898"/>
      <c r="U219" s="898"/>
      <c r="V219" s="898"/>
      <c r="W219" s="898"/>
      <c r="X219" s="898"/>
      <c r="Y219" s="898"/>
      <c r="Z219" s="898"/>
      <c r="AA219" s="898"/>
      <c r="AB219" s="898"/>
      <c r="AC219" s="898"/>
      <c r="AD219" s="899"/>
      <c r="AE219" s="428">
        <v>975</v>
      </c>
      <c r="AF219" s="900"/>
      <c r="AG219" s="901"/>
      <c r="AH219" s="901"/>
      <c r="AI219" s="1179"/>
    </row>
    <row r="220" spans="1:35" s="469" customFormat="1" ht="15.6" customHeight="1">
      <c r="A220" s="897" t="s">
        <v>757</v>
      </c>
      <c r="B220" s="898"/>
      <c r="C220" s="898"/>
      <c r="D220" s="898"/>
      <c r="E220" s="898"/>
      <c r="F220" s="898"/>
      <c r="G220" s="898"/>
      <c r="H220" s="898"/>
      <c r="I220" s="898"/>
      <c r="J220" s="898"/>
      <c r="K220" s="898"/>
      <c r="L220" s="898"/>
      <c r="M220" s="898"/>
      <c r="N220" s="898"/>
      <c r="O220" s="898"/>
      <c r="P220" s="898"/>
      <c r="Q220" s="898"/>
      <c r="R220" s="898"/>
      <c r="S220" s="898"/>
      <c r="T220" s="898"/>
      <c r="U220" s="898"/>
      <c r="V220" s="898"/>
      <c r="W220" s="898"/>
      <c r="X220" s="898"/>
      <c r="Y220" s="898"/>
      <c r="Z220" s="898"/>
      <c r="AA220" s="898"/>
      <c r="AB220" s="898"/>
      <c r="AC220" s="898"/>
      <c r="AD220" s="899"/>
      <c r="AE220" s="428">
        <v>1021</v>
      </c>
      <c r="AF220" s="900"/>
      <c r="AG220" s="901"/>
      <c r="AH220" s="901"/>
      <c r="AI220" s="1179"/>
    </row>
    <row r="221" spans="1:35" s="469" customFormat="1" ht="15.6" customHeight="1">
      <c r="A221" s="897" t="s">
        <v>758</v>
      </c>
      <c r="B221" s="898"/>
      <c r="C221" s="898"/>
      <c r="D221" s="898"/>
      <c r="E221" s="898"/>
      <c r="F221" s="898"/>
      <c r="G221" s="898"/>
      <c r="H221" s="898"/>
      <c r="I221" s="898"/>
      <c r="J221" s="898"/>
      <c r="K221" s="898"/>
      <c r="L221" s="898"/>
      <c r="M221" s="898"/>
      <c r="N221" s="898"/>
      <c r="O221" s="898"/>
      <c r="P221" s="898"/>
      <c r="Q221" s="898"/>
      <c r="R221" s="898"/>
      <c r="S221" s="898"/>
      <c r="T221" s="898"/>
      <c r="U221" s="898"/>
      <c r="V221" s="898"/>
      <c r="W221" s="898"/>
      <c r="X221" s="898"/>
      <c r="Y221" s="898"/>
      <c r="Z221" s="898"/>
      <c r="AA221" s="898"/>
      <c r="AB221" s="898"/>
      <c r="AC221" s="898"/>
      <c r="AD221" s="899"/>
      <c r="AE221" s="428">
        <v>1191</v>
      </c>
      <c r="AF221" s="900"/>
      <c r="AG221" s="901"/>
      <c r="AH221" s="901"/>
      <c r="AI221" s="1179"/>
    </row>
    <row r="222" spans="1:35" s="469" customFormat="1" ht="15.6" customHeight="1">
      <c r="A222" s="897" t="s">
        <v>759</v>
      </c>
      <c r="B222" s="898"/>
      <c r="C222" s="898"/>
      <c r="D222" s="898"/>
      <c r="E222" s="898"/>
      <c r="F222" s="898"/>
      <c r="G222" s="898"/>
      <c r="H222" s="898"/>
      <c r="I222" s="898"/>
      <c r="J222" s="898"/>
      <c r="K222" s="898"/>
      <c r="L222" s="898"/>
      <c r="M222" s="898"/>
      <c r="N222" s="898"/>
      <c r="O222" s="898"/>
      <c r="P222" s="898"/>
      <c r="Q222" s="898"/>
      <c r="R222" s="898"/>
      <c r="S222" s="898"/>
      <c r="T222" s="898"/>
      <c r="U222" s="898"/>
      <c r="V222" s="898"/>
      <c r="W222" s="898"/>
      <c r="X222" s="898"/>
      <c r="Y222" s="898"/>
      <c r="Z222" s="898"/>
      <c r="AA222" s="898"/>
      <c r="AB222" s="898"/>
      <c r="AC222" s="898"/>
      <c r="AD222" s="899"/>
      <c r="AE222" s="428">
        <v>1192</v>
      </c>
      <c r="AF222" s="900"/>
      <c r="AG222" s="901"/>
      <c r="AH222" s="901"/>
      <c r="AI222" s="1179"/>
    </row>
    <row r="223" spans="1:35" s="469" customFormat="1" ht="15.6" customHeight="1">
      <c r="A223" s="897" t="s">
        <v>760</v>
      </c>
      <c r="B223" s="898"/>
      <c r="C223" s="898"/>
      <c r="D223" s="898"/>
      <c r="E223" s="898"/>
      <c r="F223" s="898"/>
      <c r="G223" s="898"/>
      <c r="H223" s="898"/>
      <c r="I223" s="898"/>
      <c r="J223" s="898"/>
      <c r="K223" s="898"/>
      <c r="L223" s="898"/>
      <c r="M223" s="898"/>
      <c r="N223" s="898"/>
      <c r="O223" s="898"/>
      <c r="P223" s="898"/>
      <c r="Q223" s="898"/>
      <c r="R223" s="898"/>
      <c r="S223" s="898"/>
      <c r="T223" s="898"/>
      <c r="U223" s="898"/>
      <c r="V223" s="898"/>
      <c r="W223" s="898"/>
      <c r="X223" s="898"/>
      <c r="Y223" s="898"/>
      <c r="Z223" s="898"/>
      <c r="AA223" s="898"/>
      <c r="AB223" s="898"/>
      <c r="AC223" s="898"/>
      <c r="AD223" s="899"/>
      <c r="AE223" s="428">
        <v>1193</v>
      </c>
      <c r="AF223" s="900"/>
      <c r="AG223" s="901"/>
      <c r="AH223" s="901"/>
      <c r="AI223" s="1179"/>
    </row>
    <row r="224" spans="1:35" s="469" customFormat="1" ht="15.6" customHeight="1">
      <c r="A224" s="897" t="s">
        <v>761</v>
      </c>
      <c r="B224" s="898"/>
      <c r="C224" s="898"/>
      <c r="D224" s="898"/>
      <c r="E224" s="898"/>
      <c r="F224" s="898"/>
      <c r="G224" s="898"/>
      <c r="H224" s="898"/>
      <c r="I224" s="898"/>
      <c r="J224" s="898"/>
      <c r="K224" s="898"/>
      <c r="L224" s="898"/>
      <c r="M224" s="898"/>
      <c r="N224" s="898"/>
      <c r="O224" s="898"/>
      <c r="P224" s="898"/>
      <c r="Q224" s="898"/>
      <c r="R224" s="898"/>
      <c r="S224" s="898"/>
      <c r="T224" s="898"/>
      <c r="U224" s="898"/>
      <c r="V224" s="898"/>
      <c r="W224" s="898"/>
      <c r="X224" s="898"/>
      <c r="Y224" s="898"/>
      <c r="Z224" s="898"/>
      <c r="AA224" s="898"/>
      <c r="AB224" s="898"/>
      <c r="AC224" s="898"/>
      <c r="AD224" s="899"/>
      <c r="AE224" s="428">
        <v>1194</v>
      </c>
      <c r="AF224" s="900"/>
      <c r="AG224" s="901"/>
      <c r="AH224" s="901"/>
      <c r="AI224" s="1179"/>
    </row>
    <row r="225" spans="1:35" s="469" customFormat="1" ht="15.6" customHeight="1">
      <c r="A225" s="897" t="s">
        <v>762</v>
      </c>
      <c r="B225" s="898"/>
      <c r="C225" s="898"/>
      <c r="D225" s="898"/>
      <c r="E225" s="898"/>
      <c r="F225" s="898"/>
      <c r="G225" s="898"/>
      <c r="H225" s="898"/>
      <c r="I225" s="898"/>
      <c r="J225" s="898"/>
      <c r="K225" s="898"/>
      <c r="L225" s="898"/>
      <c r="M225" s="898"/>
      <c r="N225" s="898"/>
      <c r="O225" s="898"/>
      <c r="P225" s="898"/>
      <c r="Q225" s="898"/>
      <c r="R225" s="898"/>
      <c r="S225" s="898"/>
      <c r="T225" s="898"/>
      <c r="U225" s="898"/>
      <c r="V225" s="898"/>
      <c r="W225" s="898"/>
      <c r="X225" s="898"/>
      <c r="Y225" s="898"/>
      <c r="Z225" s="898"/>
      <c r="AA225" s="898"/>
      <c r="AB225" s="898"/>
      <c r="AC225" s="898"/>
      <c r="AD225" s="899"/>
      <c r="AE225" s="428">
        <v>1782</v>
      </c>
      <c r="AF225" s="900"/>
      <c r="AG225" s="901"/>
      <c r="AH225" s="901"/>
      <c r="AI225" s="1179"/>
    </row>
    <row r="226" spans="1:35" s="469" customFormat="1" ht="15.6" customHeight="1">
      <c r="A226" s="897" t="s">
        <v>763</v>
      </c>
      <c r="B226" s="898"/>
      <c r="C226" s="898"/>
      <c r="D226" s="898"/>
      <c r="E226" s="898"/>
      <c r="F226" s="898"/>
      <c r="G226" s="898"/>
      <c r="H226" s="898"/>
      <c r="I226" s="898"/>
      <c r="J226" s="898"/>
      <c r="K226" s="898"/>
      <c r="L226" s="898"/>
      <c r="M226" s="898"/>
      <c r="N226" s="898"/>
      <c r="O226" s="898"/>
      <c r="P226" s="898"/>
      <c r="Q226" s="898"/>
      <c r="R226" s="898"/>
      <c r="S226" s="898"/>
      <c r="T226" s="898"/>
      <c r="U226" s="898"/>
      <c r="V226" s="898"/>
      <c r="W226" s="898"/>
      <c r="X226" s="898"/>
      <c r="Y226" s="898"/>
      <c r="Z226" s="898"/>
      <c r="AA226" s="898"/>
      <c r="AB226" s="898"/>
      <c r="AC226" s="898"/>
      <c r="AD226" s="899"/>
      <c r="AE226" s="428">
        <v>1783</v>
      </c>
      <c r="AF226" s="900"/>
      <c r="AG226" s="901"/>
      <c r="AH226" s="901"/>
      <c r="AI226" s="1179"/>
    </row>
    <row r="227" spans="1:35">
      <c r="A227" s="894" t="s">
        <v>764</v>
      </c>
      <c r="B227" s="895"/>
      <c r="C227" s="895"/>
      <c r="D227" s="895"/>
      <c r="E227" s="895"/>
      <c r="F227" s="895"/>
      <c r="G227" s="895"/>
      <c r="H227" s="895"/>
      <c r="I227" s="895"/>
      <c r="J227" s="895"/>
      <c r="K227" s="895"/>
      <c r="L227" s="895"/>
      <c r="M227" s="895"/>
      <c r="N227" s="895"/>
      <c r="O227" s="895"/>
      <c r="P227" s="895"/>
      <c r="Q227" s="895"/>
      <c r="R227" s="895"/>
      <c r="S227" s="895"/>
      <c r="T227" s="895"/>
      <c r="U227" s="895"/>
      <c r="V227" s="895"/>
      <c r="W227" s="895"/>
      <c r="X227" s="895"/>
      <c r="Y227" s="895"/>
      <c r="Z227" s="895"/>
      <c r="AA227" s="895"/>
      <c r="AB227" s="895"/>
      <c r="AC227" s="895"/>
      <c r="AD227" s="895"/>
      <c r="AE227" s="895"/>
      <c r="AF227" s="895"/>
      <c r="AG227" s="895"/>
      <c r="AH227" s="895"/>
      <c r="AI227" s="896"/>
    </row>
    <row r="228" spans="1:35" ht="15.6" customHeight="1">
      <c r="A228" s="897" t="s">
        <v>765</v>
      </c>
      <c r="B228" s="898"/>
      <c r="C228" s="898"/>
      <c r="D228" s="898"/>
      <c r="E228" s="898"/>
      <c r="F228" s="898"/>
      <c r="G228" s="898"/>
      <c r="H228" s="898"/>
      <c r="I228" s="898"/>
      <c r="J228" s="898"/>
      <c r="K228" s="898"/>
      <c r="L228" s="898"/>
      <c r="M228" s="898"/>
      <c r="N228" s="898"/>
      <c r="O228" s="898"/>
      <c r="P228" s="898"/>
      <c r="Q228" s="898"/>
      <c r="R228" s="898"/>
      <c r="S228" s="898"/>
      <c r="T228" s="898"/>
      <c r="U228" s="898"/>
      <c r="V228" s="898"/>
      <c r="W228" s="898"/>
      <c r="X228" s="898"/>
      <c r="Y228" s="898"/>
      <c r="Z228" s="898"/>
      <c r="AA228" s="898"/>
      <c r="AB228" s="898"/>
      <c r="AC228" s="898"/>
      <c r="AD228" s="899"/>
      <c r="AE228" s="428">
        <v>1195</v>
      </c>
      <c r="AF228" s="1203"/>
      <c r="AG228" s="1204"/>
      <c r="AH228" s="1204"/>
      <c r="AI228" s="1205"/>
    </row>
    <row r="229" spans="1:35" ht="15.6" customHeight="1">
      <c r="A229" s="897" t="s">
        <v>766</v>
      </c>
      <c r="B229" s="898"/>
      <c r="C229" s="898"/>
      <c r="D229" s="898"/>
      <c r="E229" s="898"/>
      <c r="F229" s="898"/>
      <c r="G229" s="898"/>
      <c r="H229" s="898"/>
      <c r="I229" s="898"/>
      <c r="J229" s="898"/>
      <c r="K229" s="898"/>
      <c r="L229" s="898"/>
      <c r="M229" s="898"/>
      <c r="N229" s="898"/>
      <c r="O229" s="898"/>
      <c r="P229" s="898"/>
      <c r="Q229" s="898"/>
      <c r="R229" s="898"/>
      <c r="S229" s="898"/>
      <c r="T229" s="898"/>
      <c r="U229" s="898"/>
      <c r="V229" s="898"/>
      <c r="W229" s="898"/>
      <c r="X229" s="898"/>
      <c r="Y229" s="898"/>
      <c r="Z229" s="898"/>
      <c r="AA229" s="898"/>
      <c r="AB229" s="898"/>
      <c r="AC229" s="898"/>
      <c r="AD229" s="899"/>
      <c r="AE229" s="428">
        <v>1691</v>
      </c>
      <c r="AF229" s="1203"/>
      <c r="AG229" s="1204"/>
      <c r="AH229" s="1204"/>
      <c r="AI229" s="1205"/>
    </row>
    <row r="230" spans="1:35" ht="15.6" customHeight="1">
      <c r="A230" s="897" t="s">
        <v>767</v>
      </c>
      <c r="B230" s="898"/>
      <c r="C230" s="898"/>
      <c r="D230" s="898"/>
      <c r="E230" s="898"/>
      <c r="F230" s="898"/>
      <c r="G230" s="898"/>
      <c r="H230" s="898"/>
      <c r="I230" s="898"/>
      <c r="J230" s="898"/>
      <c r="K230" s="898"/>
      <c r="L230" s="898"/>
      <c r="M230" s="898"/>
      <c r="N230" s="898"/>
      <c r="O230" s="898"/>
      <c r="P230" s="898"/>
      <c r="Q230" s="898"/>
      <c r="R230" s="898"/>
      <c r="S230" s="898"/>
      <c r="T230" s="898"/>
      <c r="U230" s="898"/>
      <c r="V230" s="898"/>
      <c r="W230" s="898"/>
      <c r="X230" s="898"/>
      <c r="Y230" s="898"/>
      <c r="Z230" s="898"/>
      <c r="AA230" s="898"/>
      <c r="AB230" s="898"/>
      <c r="AC230" s="898"/>
      <c r="AD230" s="899"/>
      <c r="AE230" s="428">
        <v>1196</v>
      </c>
      <c r="AF230" s="1203"/>
      <c r="AG230" s="1204"/>
      <c r="AH230" s="1204"/>
      <c r="AI230" s="1205"/>
    </row>
    <row r="231" spans="1:35" ht="15.6" customHeight="1">
      <c r="A231" s="897" t="s">
        <v>768</v>
      </c>
      <c r="B231" s="898"/>
      <c r="C231" s="898"/>
      <c r="D231" s="898"/>
      <c r="E231" s="898"/>
      <c r="F231" s="898"/>
      <c r="G231" s="898"/>
      <c r="H231" s="898"/>
      <c r="I231" s="898"/>
      <c r="J231" s="898"/>
      <c r="K231" s="898"/>
      <c r="L231" s="898"/>
      <c r="M231" s="898"/>
      <c r="N231" s="898"/>
      <c r="O231" s="898"/>
      <c r="P231" s="898"/>
      <c r="Q231" s="898"/>
      <c r="R231" s="898"/>
      <c r="S231" s="898"/>
      <c r="T231" s="898"/>
      <c r="U231" s="898"/>
      <c r="V231" s="898"/>
      <c r="W231" s="898"/>
      <c r="X231" s="898"/>
      <c r="Y231" s="898"/>
      <c r="Z231" s="898"/>
      <c r="AA231" s="898"/>
      <c r="AB231" s="898"/>
      <c r="AC231" s="898"/>
      <c r="AD231" s="899"/>
      <c r="AE231" s="428">
        <v>1197</v>
      </c>
      <c r="AF231" s="1203"/>
      <c r="AG231" s="1204"/>
      <c r="AH231" s="1204"/>
      <c r="AI231" s="1205"/>
    </row>
    <row r="232" spans="1:35" ht="15.6" customHeight="1">
      <c r="A232" s="897" t="s">
        <v>769</v>
      </c>
      <c r="B232" s="898"/>
      <c r="C232" s="898"/>
      <c r="D232" s="898"/>
      <c r="E232" s="898"/>
      <c r="F232" s="898"/>
      <c r="G232" s="898"/>
      <c r="H232" s="898"/>
      <c r="I232" s="898"/>
      <c r="J232" s="898"/>
      <c r="K232" s="898"/>
      <c r="L232" s="898"/>
      <c r="M232" s="898"/>
      <c r="N232" s="898"/>
      <c r="O232" s="898"/>
      <c r="P232" s="898"/>
      <c r="Q232" s="898"/>
      <c r="R232" s="898"/>
      <c r="S232" s="898"/>
      <c r="T232" s="898"/>
      <c r="U232" s="898"/>
      <c r="V232" s="898"/>
      <c r="W232" s="898"/>
      <c r="X232" s="898"/>
      <c r="Y232" s="898"/>
      <c r="Z232" s="898"/>
      <c r="AA232" s="898"/>
      <c r="AB232" s="898"/>
      <c r="AC232" s="898"/>
      <c r="AD232" s="899"/>
      <c r="AE232" s="428">
        <v>238</v>
      </c>
      <c r="AF232" s="1203"/>
      <c r="AG232" s="1204"/>
      <c r="AH232" s="1204"/>
      <c r="AI232" s="1205"/>
    </row>
    <row r="233" spans="1:35" ht="15.6" customHeight="1">
      <c r="A233" s="897" t="s">
        <v>770</v>
      </c>
      <c r="B233" s="898"/>
      <c r="C233" s="898"/>
      <c r="D233" s="898"/>
      <c r="E233" s="898"/>
      <c r="F233" s="898"/>
      <c r="G233" s="898"/>
      <c r="H233" s="898"/>
      <c r="I233" s="898"/>
      <c r="J233" s="898"/>
      <c r="K233" s="898"/>
      <c r="L233" s="898"/>
      <c r="M233" s="898"/>
      <c r="N233" s="898"/>
      <c r="O233" s="898"/>
      <c r="P233" s="898"/>
      <c r="Q233" s="898"/>
      <c r="R233" s="898"/>
      <c r="S233" s="898"/>
      <c r="T233" s="898"/>
      <c r="U233" s="898"/>
      <c r="V233" s="898"/>
      <c r="W233" s="898"/>
      <c r="X233" s="898"/>
      <c r="Y233" s="898"/>
      <c r="Z233" s="898"/>
      <c r="AA233" s="898"/>
      <c r="AB233" s="898"/>
      <c r="AC233" s="898"/>
      <c r="AD233" s="899"/>
      <c r="AE233" s="428">
        <v>1586</v>
      </c>
      <c r="AF233" s="1203"/>
      <c r="AG233" s="1204"/>
      <c r="AH233" s="1204"/>
      <c r="AI233" s="1205"/>
    </row>
    <row r="234" spans="1:35">
      <c r="A234" s="894" t="s">
        <v>771</v>
      </c>
      <c r="B234" s="895"/>
      <c r="C234" s="895"/>
      <c r="D234" s="895"/>
      <c r="E234" s="895"/>
      <c r="F234" s="895"/>
      <c r="G234" s="895"/>
      <c r="H234" s="895"/>
      <c r="I234" s="895"/>
      <c r="J234" s="895"/>
      <c r="K234" s="895"/>
      <c r="L234" s="895"/>
      <c r="M234" s="895"/>
      <c r="N234" s="895"/>
      <c r="O234" s="895"/>
      <c r="P234" s="895"/>
      <c r="Q234" s="895"/>
      <c r="R234" s="895"/>
      <c r="S234" s="895"/>
      <c r="T234" s="895"/>
      <c r="U234" s="895"/>
      <c r="V234" s="895"/>
      <c r="W234" s="895"/>
      <c r="X234" s="895"/>
      <c r="Y234" s="895"/>
      <c r="Z234" s="895"/>
      <c r="AA234" s="895"/>
      <c r="AB234" s="895"/>
      <c r="AC234" s="895"/>
      <c r="AD234" s="895"/>
      <c r="AE234" s="895"/>
      <c r="AF234" s="895"/>
      <c r="AG234" s="895"/>
      <c r="AH234" s="895"/>
      <c r="AI234" s="896"/>
    </row>
    <row r="235" spans="1:35" ht="15.6" customHeight="1">
      <c r="A235" s="897" t="s">
        <v>772</v>
      </c>
      <c r="B235" s="898"/>
      <c r="C235" s="898"/>
      <c r="D235" s="898"/>
      <c r="E235" s="898"/>
      <c r="F235" s="898"/>
      <c r="G235" s="898"/>
      <c r="H235" s="898"/>
      <c r="I235" s="898"/>
      <c r="J235" s="898"/>
      <c r="K235" s="898"/>
      <c r="L235" s="898"/>
      <c r="M235" s="898"/>
      <c r="N235" s="898"/>
      <c r="O235" s="898"/>
      <c r="P235" s="898"/>
      <c r="Q235" s="898"/>
      <c r="R235" s="898"/>
      <c r="S235" s="898"/>
      <c r="T235" s="898"/>
      <c r="U235" s="898"/>
      <c r="V235" s="898"/>
      <c r="W235" s="898"/>
      <c r="X235" s="898"/>
      <c r="Y235" s="898"/>
      <c r="Z235" s="898"/>
      <c r="AA235" s="898"/>
      <c r="AB235" s="898"/>
      <c r="AC235" s="898"/>
      <c r="AD235" s="899"/>
      <c r="AE235" s="428">
        <v>1823</v>
      </c>
      <c r="AF235" s="900"/>
      <c r="AG235" s="901"/>
      <c r="AH235" s="901"/>
      <c r="AI235" s="1179"/>
    </row>
    <row r="236" spans="1:35" ht="15.6" customHeight="1">
      <c r="A236" s="897" t="s">
        <v>773</v>
      </c>
      <c r="B236" s="898"/>
      <c r="C236" s="898"/>
      <c r="D236" s="898"/>
      <c r="E236" s="898"/>
      <c r="F236" s="898"/>
      <c r="G236" s="898"/>
      <c r="H236" s="898"/>
      <c r="I236" s="898"/>
      <c r="J236" s="898"/>
      <c r="K236" s="898"/>
      <c r="L236" s="898"/>
      <c r="M236" s="898"/>
      <c r="N236" s="898"/>
      <c r="O236" s="898"/>
      <c r="P236" s="898"/>
      <c r="Q236" s="898"/>
      <c r="R236" s="898"/>
      <c r="S236" s="898"/>
      <c r="T236" s="898"/>
      <c r="U236" s="898"/>
      <c r="V236" s="898"/>
      <c r="W236" s="898"/>
      <c r="X236" s="898"/>
      <c r="Y236" s="898"/>
      <c r="Z236" s="898"/>
      <c r="AA236" s="898"/>
      <c r="AB236" s="898"/>
      <c r="AC236" s="898"/>
      <c r="AD236" s="899"/>
      <c r="AE236" s="432">
        <v>1824</v>
      </c>
      <c r="AF236" s="900"/>
      <c r="AG236" s="901"/>
      <c r="AH236" s="901"/>
      <c r="AI236" s="1179"/>
    </row>
    <row r="237" spans="1:35" ht="15.6" customHeight="1">
      <c r="A237" s="897" t="s">
        <v>774</v>
      </c>
      <c r="B237" s="898"/>
      <c r="C237" s="898"/>
      <c r="D237" s="898"/>
      <c r="E237" s="898"/>
      <c r="F237" s="898"/>
      <c r="G237" s="898"/>
      <c r="H237" s="898"/>
      <c r="I237" s="898"/>
      <c r="J237" s="898"/>
      <c r="K237" s="898"/>
      <c r="L237" s="898"/>
      <c r="M237" s="898"/>
      <c r="N237" s="898"/>
      <c r="O237" s="898"/>
      <c r="P237" s="898"/>
      <c r="Q237" s="898"/>
      <c r="R237" s="898"/>
      <c r="S237" s="898"/>
      <c r="T237" s="898"/>
      <c r="U237" s="898"/>
      <c r="V237" s="898"/>
      <c r="W237" s="898"/>
      <c r="X237" s="898"/>
      <c r="Y237" s="898"/>
      <c r="Z237" s="898"/>
      <c r="AA237" s="898"/>
      <c r="AB237" s="898"/>
      <c r="AC237" s="898"/>
      <c r="AD237" s="899"/>
      <c r="AE237" s="432">
        <v>1825</v>
      </c>
      <c r="AF237" s="900"/>
      <c r="AG237" s="901"/>
      <c r="AH237" s="901"/>
      <c r="AI237" s="1179"/>
    </row>
    <row r="238" spans="1:35" ht="15.6" customHeight="1">
      <c r="A238" s="1172" t="s">
        <v>775</v>
      </c>
      <c r="B238" s="1173"/>
      <c r="C238" s="1173"/>
      <c r="D238" s="1173"/>
      <c r="E238" s="1173"/>
      <c r="F238" s="1173"/>
      <c r="G238" s="1173"/>
      <c r="H238" s="1173"/>
      <c r="I238" s="1173"/>
      <c r="J238" s="1173"/>
      <c r="K238" s="1173"/>
      <c r="L238" s="1173"/>
      <c r="M238" s="1173"/>
      <c r="N238" s="1173"/>
      <c r="O238" s="1173"/>
      <c r="P238" s="1173"/>
      <c r="Q238" s="1173"/>
      <c r="R238" s="1173"/>
      <c r="S238" s="1173"/>
      <c r="T238" s="1173"/>
      <c r="U238" s="1173"/>
      <c r="V238" s="1173"/>
      <c r="W238" s="1173"/>
      <c r="X238" s="1173"/>
      <c r="Y238" s="1173"/>
      <c r="Z238" s="1173"/>
      <c r="AA238" s="1173"/>
      <c r="AB238" s="1173"/>
      <c r="AC238" s="1173"/>
      <c r="AD238" s="1174"/>
      <c r="AE238" s="434">
        <v>1826</v>
      </c>
      <c r="AF238" s="938"/>
      <c r="AG238" s="939"/>
      <c r="AH238" s="939"/>
      <c r="AI238" s="1175"/>
    </row>
    <row r="239" spans="1:35">
      <c r="A239" s="795" t="s">
        <v>776</v>
      </c>
      <c r="B239" s="796"/>
      <c r="C239" s="796"/>
      <c r="D239" s="796"/>
      <c r="E239" s="796"/>
      <c r="F239" s="796"/>
      <c r="G239" s="796"/>
      <c r="H239" s="796"/>
      <c r="I239" s="796"/>
      <c r="J239" s="796"/>
      <c r="K239" s="796"/>
      <c r="L239" s="796"/>
      <c r="M239" s="796"/>
      <c r="N239" s="796"/>
      <c r="O239" s="796"/>
      <c r="P239" s="796"/>
      <c r="Q239" s="796"/>
      <c r="R239" s="796"/>
      <c r="S239" s="796"/>
      <c r="T239" s="796"/>
      <c r="U239" s="796"/>
      <c r="V239" s="796"/>
      <c r="W239" s="796"/>
      <c r="X239" s="796"/>
      <c r="Y239" s="796"/>
      <c r="Z239" s="796"/>
      <c r="AA239" s="796"/>
      <c r="AB239" s="796"/>
      <c r="AC239" s="796"/>
      <c r="AD239" s="796"/>
      <c r="AE239" s="796"/>
      <c r="AF239" s="796"/>
      <c r="AG239" s="796"/>
      <c r="AH239" s="796"/>
      <c r="AI239" s="797"/>
    </row>
    <row r="240" spans="1:35">
      <c r="A240" s="882" t="s">
        <v>777</v>
      </c>
      <c r="B240" s="883"/>
      <c r="C240" s="883"/>
      <c r="D240" s="883"/>
      <c r="E240" s="883"/>
      <c r="F240" s="883"/>
      <c r="G240" s="883"/>
      <c r="H240" s="883"/>
      <c r="I240" s="883"/>
      <c r="J240" s="883"/>
      <c r="K240" s="883"/>
      <c r="L240" s="883"/>
      <c r="M240" s="883"/>
      <c r="N240" s="883"/>
      <c r="O240" s="883"/>
      <c r="P240" s="883"/>
      <c r="Q240" s="883"/>
      <c r="R240" s="883"/>
      <c r="S240" s="883"/>
      <c r="T240" s="883"/>
      <c r="U240" s="883"/>
      <c r="V240" s="883"/>
      <c r="W240" s="883"/>
      <c r="X240" s="883"/>
      <c r="Y240" s="883"/>
      <c r="Z240" s="883"/>
      <c r="AA240" s="883"/>
      <c r="AB240" s="883"/>
      <c r="AC240" s="883"/>
      <c r="AD240" s="883"/>
      <c r="AE240" s="883"/>
      <c r="AF240" s="883"/>
      <c r="AG240" s="883"/>
      <c r="AH240" s="883"/>
      <c r="AI240" s="884"/>
    </row>
    <row r="241" spans="1:35">
      <c r="A241" s="1218" t="s">
        <v>778</v>
      </c>
      <c r="B241" s="1219"/>
      <c r="C241" s="1219"/>
      <c r="D241" s="1219"/>
      <c r="E241" s="1219"/>
      <c r="F241" s="1219"/>
      <c r="G241" s="1219"/>
      <c r="H241" s="1219"/>
      <c r="I241" s="1219"/>
      <c r="J241" s="1219"/>
      <c r="K241" s="1219"/>
      <c r="L241" s="1220"/>
      <c r="M241" s="1224" t="s">
        <v>779</v>
      </c>
      <c r="N241" s="1225"/>
      <c r="O241" s="1225"/>
      <c r="P241" s="1225"/>
      <c r="Q241" s="1226"/>
      <c r="R241" s="1230" t="s">
        <v>780</v>
      </c>
      <c r="S241" s="1219"/>
      <c r="T241" s="1219"/>
      <c r="U241" s="1219"/>
      <c r="V241" s="1219"/>
      <c r="W241" s="1220"/>
      <c r="X241" s="1232" t="s">
        <v>781</v>
      </c>
      <c r="Y241" s="1233"/>
      <c r="Z241" s="1233"/>
      <c r="AA241" s="1233"/>
      <c r="AB241" s="1233"/>
      <c r="AC241" s="1233"/>
      <c r="AD241" s="1233"/>
      <c r="AE241" s="1233"/>
      <c r="AF241" s="1233"/>
      <c r="AG241" s="1233"/>
      <c r="AH241" s="1234"/>
      <c r="AI241" s="1235"/>
    </row>
    <row r="242" spans="1:35">
      <c r="A242" s="1221"/>
      <c r="B242" s="1222"/>
      <c r="C242" s="1222"/>
      <c r="D242" s="1222"/>
      <c r="E242" s="1222"/>
      <c r="F242" s="1222"/>
      <c r="G242" s="1222"/>
      <c r="H242" s="1222"/>
      <c r="I242" s="1222"/>
      <c r="J242" s="1222"/>
      <c r="K242" s="1222"/>
      <c r="L242" s="1223"/>
      <c r="M242" s="1227"/>
      <c r="N242" s="1228"/>
      <c r="O242" s="1228"/>
      <c r="P242" s="1228"/>
      <c r="Q242" s="1229"/>
      <c r="R242" s="1231"/>
      <c r="S242" s="1222"/>
      <c r="T242" s="1222"/>
      <c r="U242" s="1222"/>
      <c r="V242" s="1222"/>
      <c r="W242" s="1223"/>
      <c r="X242" s="1237" t="s">
        <v>782</v>
      </c>
      <c r="Y242" s="1238"/>
      <c r="Z242" s="1238"/>
      <c r="AA242" s="1238"/>
      <c r="AB242" s="1238"/>
      <c r="AC242" s="1239"/>
      <c r="AD242" s="1237" t="s">
        <v>783</v>
      </c>
      <c r="AE242" s="1238"/>
      <c r="AF242" s="1238"/>
      <c r="AG242" s="1238"/>
      <c r="AH242" s="1239"/>
      <c r="AI242" s="1236"/>
    </row>
    <row r="243" spans="1:35" s="472" customFormat="1" ht="24.6" customHeight="1">
      <c r="A243" s="906" t="s">
        <v>784</v>
      </c>
      <c r="B243" s="907"/>
      <c r="C243" s="907"/>
      <c r="D243" s="907"/>
      <c r="E243" s="907"/>
      <c r="F243" s="907"/>
      <c r="G243" s="907"/>
      <c r="H243" s="907"/>
      <c r="I243" s="907"/>
      <c r="J243" s="907"/>
      <c r="K243" s="907"/>
      <c r="L243" s="908"/>
      <c r="M243" s="470">
        <v>1008</v>
      </c>
      <c r="N243" s="909"/>
      <c r="O243" s="910"/>
      <c r="P243" s="910"/>
      <c r="Q243" s="911"/>
      <c r="R243" s="471">
        <v>1009</v>
      </c>
      <c r="S243" s="909"/>
      <c r="T243" s="910"/>
      <c r="U243" s="910"/>
      <c r="V243" s="910"/>
      <c r="W243" s="911"/>
      <c r="X243" s="470">
        <v>1010</v>
      </c>
      <c r="Y243" s="909"/>
      <c r="Z243" s="910"/>
      <c r="AA243" s="910"/>
      <c r="AB243" s="910"/>
      <c r="AC243" s="911"/>
      <c r="AD243" s="470">
        <v>1356</v>
      </c>
      <c r="AE243" s="909"/>
      <c r="AF243" s="910"/>
      <c r="AG243" s="910"/>
      <c r="AH243" s="911"/>
      <c r="AI243" s="430" t="s">
        <v>505</v>
      </c>
    </row>
    <row r="244" spans="1:35" s="472" customFormat="1">
      <c r="A244" s="897" t="s">
        <v>785</v>
      </c>
      <c r="B244" s="898"/>
      <c r="C244" s="898"/>
      <c r="D244" s="898"/>
      <c r="E244" s="898"/>
      <c r="F244" s="898"/>
      <c r="G244" s="898"/>
      <c r="H244" s="898"/>
      <c r="I244" s="898"/>
      <c r="J244" s="898"/>
      <c r="K244" s="898"/>
      <c r="L244" s="899"/>
      <c r="M244" s="470">
        <v>1011</v>
      </c>
      <c r="N244" s="900"/>
      <c r="O244" s="901"/>
      <c r="P244" s="901"/>
      <c r="Q244" s="902"/>
      <c r="R244" s="471">
        <v>1012</v>
      </c>
      <c r="S244" s="900"/>
      <c r="T244" s="901"/>
      <c r="U244" s="901"/>
      <c r="V244" s="901"/>
      <c r="W244" s="902"/>
      <c r="X244" s="470">
        <v>1013</v>
      </c>
      <c r="Y244" s="900"/>
      <c r="Z244" s="901"/>
      <c r="AA244" s="901"/>
      <c r="AB244" s="901"/>
      <c r="AC244" s="902"/>
      <c r="AD244" s="470">
        <v>1357</v>
      </c>
      <c r="AE244" s="900"/>
      <c r="AF244" s="901"/>
      <c r="AG244" s="901"/>
      <c r="AH244" s="902"/>
      <c r="AI244" s="430" t="s">
        <v>524</v>
      </c>
    </row>
    <row r="245" spans="1:35" s="472" customFormat="1" ht="24.6" customHeight="1">
      <c r="A245" s="906" t="s">
        <v>786</v>
      </c>
      <c r="B245" s="907"/>
      <c r="C245" s="907"/>
      <c r="D245" s="907"/>
      <c r="E245" s="907"/>
      <c r="F245" s="907"/>
      <c r="G245" s="907"/>
      <c r="H245" s="907"/>
      <c r="I245" s="907"/>
      <c r="J245" s="907"/>
      <c r="K245" s="907"/>
      <c r="L245" s="908"/>
      <c r="M245" s="470">
        <v>1358</v>
      </c>
      <c r="N245" s="909"/>
      <c r="O245" s="910"/>
      <c r="P245" s="910"/>
      <c r="Q245" s="911"/>
      <c r="R245" s="471">
        <v>1359</v>
      </c>
      <c r="S245" s="909"/>
      <c r="T245" s="910"/>
      <c r="U245" s="910"/>
      <c r="V245" s="910"/>
      <c r="W245" s="911"/>
      <c r="X245" s="470">
        <v>1360</v>
      </c>
      <c r="Y245" s="909"/>
      <c r="Z245" s="910"/>
      <c r="AA245" s="910"/>
      <c r="AB245" s="910"/>
      <c r="AC245" s="911"/>
      <c r="AD245" s="470">
        <v>1361</v>
      </c>
      <c r="AE245" s="909"/>
      <c r="AF245" s="910"/>
      <c r="AG245" s="910"/>
      <c r="AH245" s="911"/>
      <c r="AI245" s="430" t="s">
        <v>505</v>
      </c>
    </row>
    <row r="246" spans="1:35" s="472" customFormat="1">
      <c r="A246" s="897" t="s">
        <v>785</v>
      </c>
      <c r="B246" s="898"/>
      <c r="C246" s="898"/>
      <c r="D246" s="898"/>
      <c r="E246" s="898"/>
      <c r="F246" s="898"/>
      <c r="G246" s="898"/>
      <c r="H246" s="898"/>
      <c r="I246" s="898"/>
      <c r="J246" s="898"/>
      <c r="K246" s="898"/>
      <c r="L246" s="899"/>
      <c r="M246" s="470">
        <v>1184</v>
      </c>
      <c r="N246" s="900"/>
      <c r="O246" s="901"/>
      <c r="P246" s="901"/>
      <c r="Q246" s="902"/>
      <c r="R246" s="471">
        <v>1362</v>
      </c>
      <c r="S246" s="900"/>
      <c r="T246" s="901"/>
      <c r="U246" s="901"/>
      <c r="V246" s="901"/>
      <c r="W246" s="902"/>
      <c r="X246" s="470">
        <v>1363</v>
      </c>
      <c r="Y246" s="900"/>
      <c r="Z246" s="901"/>
      <c r="AA246" s="901"/>
      <c r="AB246" s="901"/>
      <c r="AC246" s="902"/>
      <c r="AD246" s="470">
        <v>1364</v>
      </c>
      <c r="AE246" s="900"/>
      <c r="AF246" s="901"/>
      <c r="AG246" s="901"/>
      <c r="AH246" s="902"/>
      <c r="AI246" s="430" t="s">
        <v>524</v>
      </c>
    </row>
    <row r="247" spans="1:35" s="472" customFormat="1" ht="24.6" customHeight="1">
      <c r="A247" s="906" t="s">
        <v>787</v>
      </c>
      <c r="B247" s="907"/>
      <c r="C247" s="907"/>
      <c r="D247" s="907"/>
      <c r="E247" s="907"/>
      <c r="F247" s="907"/>
      <c r="G247" s="907"/>
      <c r="H247" s="907"/>
      <c r="I247" s="907"/>
      <c r="J247" s="907"/>
      <c r="K247" s="907"/>
      <c r="L247" s="908"/>
      <c r="M247" s="470">
        <v>1365</v>
      </c>
      <c r="N247" s="909"/>
      <c r="O247" s="910"/>
      <c r="P247" s="910"/>
      <c r="Q247" s="911"/>
      <c r="R247" s="471">
        <v>1366</v>
      </c>
      <c r="S247" s="909"/>
      <c r="T247" s="910"/>
      <c r="U247" s="910"/>
      <c r="V247" s="910"/>
      <c r="W247" s="911"/>
      <c r="X247" s="470">
        <v>1367</v>
      </c>
      <c r="Y247" s="909"/>
      <c r="Z247" s="910"/>
      <c r="AA247" s="910"/>
      <c r="AB247" s="910"/>
      <c r="AC247" s="911"/>
      <c r="AD247" s="986"/>
      <c r="AE247" s="898"/>
      <c r="AF247" s="898"/>
      <c r="AG247" s="898"/>
      <c r="AH247" s="898"/>
      <c r="AI247" s="430" t="s">
        <v>505</v>
      </c>
    </row>
    <row r="248" spans="1:35" s="472" customFormat="1">
      <c r="A248" s="897" t="s">
        <v>785</v>
      </c>
      <c r="B248" s="898"/>
      <c r="C248" s="898"/>
      <c r="D248" s="898"/>
      <c r="E248" s="898"/>
      <c r="F248" s="898"/>
      <c r="G248" s="898"/>
      <c r="H248" s="898"/>
      <c r="I248" s="898"/>
      <c r="J248" s="898"/>
      <c r="K248" s="898"/>
      <c r="L248" s="899"/>
      <c r="M248" s="470">
        <v>1185</v>
      </c>
      <c r="N248" s="900"/>
      <c r="O248" s="901"/>
      <c r="P248" s="901"/>
      <c r="Q248" s="902"/>
      <c r="R248" s="471">
        <v>1369</v>
      </c>
      <c r="S248" s="900"/>
      <c r="T248" s="901"/>
      <c r="U248" s="901"/>
      <c r="V248" s="901"/>
      <c r="W248" s="902"/>
      <c r="X248" s="470">
        <v>1370</v>
      </c>
      <c r="Y248" s="900"/>
      <c r="Z248" s="901"/>
      <c r="AA248" s="901"/>
      <c r="AB248" s="901"/>
      <c r="AC248" s="902"/>
      <c r="AD248" s="986"/>
      <c r="AE248" s="898"/>
      <c r="AF248" s="898"/>
      <c r="AG248" s="898"/>
      <c r="AH248" s="898"/>
      <c r="AI248" s="430" t="s">
        <v>524</v>
      </c>
    </row>
    <row r="249" spans="1:35" s="472" customFormat="1">
      <c r="A249" s="1172" t="s">
        <v>788</v>
      </c>
      <c r="B249" s="1173"/>
      <c r="C249" s="1173"/>
      <c r="D249" s="1173"/>
      <c r="E249" s="1173"/>
      <c r="F249" s="1173"/>
      <c r="G249" s="1173"/>
      <c r="H249" s="1173"/>
      <c r="I249" s="1173"/>
      <c r="J249" s="1173"/>
      <c r="K249" s="1173"/>
      <c r="L249" s="1174"/>
      <c r="M249" s="473">
        <v>1096</v>
      </c>
      <c r="N249" s="938"/>
      <c r="O249" s="939"/>
      <c r="P249" s="939"/>
      <c r="Q249" s="940"/>
      <c r="R249" s="474">
        <v>1097</v>
      </c>
      <c r="S249" s="938"/>
      <c r="T249" s="939"/>
      <c r="U249" s="939"/>
      <c r="V249" s="939"/>
      <c r="W249" s="940"/>
      <c r="X249" s="473">
        <v>1106</v>
      </c>
      <c r="Y249" s="938"/>
      <c r="Z249" s="939"/>
      <c r="AA249" s="939"/>
      <c r="AB249" s="939"/>
      <c r="AC249" s="940"/>
      <c r="AD249" s="473">
        <v>1372</v>
      </c>
      <c r="AE249" s="938"/>
      <c r="AF249" s="939"/>
      <c r="AG249" s="939"/>
      <c r="AH249" s="940"/>
      <c r="AI249" s="441" t="s">
        <v>528</v>
      </c>
    </row>
    <row r="250" spans="1:35">
      <c r="A250" s="795" t="s">
        <v>789</v>
      </c>
      <c r="B250" s="796"/>
      <c r="C250" s="796"/>
      <c r="D250" s="796"/>
      <c r="E250" s="796"/>
      <c r="F250" s="796"/>
      <c r="G250" s="796"/>
      <c r="H250" s="796"/>
      <c r="I250" s="796"/>
      <c r="J250" s="796"/>
      <c r="K250" s="796"/>
      <c r="L250" s="796"/>
      <c r="M250" s="796"/>
      <c r="N250" s="796"/>
      <c r="O250" s="796"/>
      <c r="P250" s="796"/>
      <c r="Q250" s="796"/>
      <c r="R250" s="796"/>
      <c r="S250" s="796"/>
      <c r="T250" s="796"/>
      <c r="U250" s="796"/>
      <c r="V250" s="796"/>
      <c r="W250" s="796"/>
      <c r="X250" s="796"/>
      <c r="Y250" s="796"/>
      <c r="Z250" s="796"/>
      <c r="AA250" s="796"/>
      <c r="AB250" s="796"/>
      <c r="AC250" s="796"/>
      <c r="AD250" s="796"/>
      <c r="AE250" s="796"/>
      <c r="AF250" s="796"/>
      <c r="AG250" s="796"/>
      <c r="AH250" s="796"/>
      <c r="AI250" s="797"/>
    </row>
    <row r="251" spans="1:35">
      <c r="A251" s="882" t="s">
        <v>790</v>
      </c>
      <c r="B251" s="883"/>
      <c r="C251" s="883"/>
      <c r="D251" s="883"/>
      <c r="E251" s="883"/>
      <c r="F251" s="883"/>
      <c r="G251" s="883"/>
      <c r="H251" s="883"/>
      <c r="I251" s="883"/>
      <c r="J251" s="883"/>
      <c r="K251" s="883"/>
      <c r="L251" s="883"/>
      <c r="M251" s="883"/>
      <c r="N251" s="883"/>
      <c r="O251" s="883"/>
      <c r="P251" s="883"/>
      <c r="Q251" s="883"/>
      <c r="R251" s="883"/>
      <c r="S251" s="883"/>
      <c r="T251" s="883"/>
      <c r="U251" s="883"/>
      <c r="V251" s="883"/>
      <c r="W251" s="883"/>
      <c r="X251" s="883"/>
      <c r="Y251" s="883"/>
      <c r="Z251" s="883"/>
      <c r="AA251" s="883"/>
      <c r="AB251" s="883"/>
      <c r="AC251" s="883"/>
      <c r="AD251" s="883"/>
      <c r="AE251" s="883"/>
      <c r="AF251" s="883"/>
      <c r="AG251" s="883"/>
      <c r="AH251" s="883"/>
      <c r="AI251" s="884"/>
    </row>
    <row r="252" spans="1:35">
      <c r="A252" s="1176" t="s">
        <v>791</v>
      </c>
      <c r="B252" s="1177"/>
      <c r="C252" s="1177"/>
      <c r="D252" s="1177"/>
      <c r="E252" s="1177"/>
      <c r="F252" s="1177"/>
      <c r="G252" s="1177"/>
      <c r="H252" s="1177"/>
      <c r="I252" s="1177"/>
      <c r="J252" s="1177"/>
      <c r="K252" s="1177"/>
      <c r="L252" s="1177"/>
      <c r="M252" s="1177"/>
      <c r="N252" s="1177"/>
      <c r="O252" s="1177"/>
      <c r="P252" s="1177"/>
      <c r="Q252" s="1177"/>
      <c r="R252" s="1177"/>
      <c r="S252" s="1177"/>
      <c r="T252" s="1177"/>
      <c r="U252" s="1177"/>
      <c r="V252" s="1177"/>
      <c r="W252" s="1177"/>
      <c r="X252" s="1177"/>
      <c r="Y252" s="1177"/>
      <c r="Z252" s="1177"/>
      <c r="AA252" s="1177"/>
      <c r="AB252" s="1177"/>
      <c r="AC252" s="1177"/>
      <c r="AD252" s="1177"/>
      <c r="AE252" s="1177"/>
      <c r="AF252" s="1177"/>
      <c r="AG252" s="1177"/>
      <c r="AH252" s="1177"/>
      <c r="AI252" s="1178"/>
    </row>
    <row r="253" spans="1:35">
      <c r="A253" s="1207" t="s">
        <v>792</v>
      </c>
      <c r="B253" s="1208"/>
      <c r="C253" s="1208"/>
      <c r="D253" s="1208"/>
      <c r="E253" s="1208"/>
      <c r="F253" s="1208"/>
      <c r="G253" s="1208"/>
      <c r="H253" s="1208"/>
      <c r="I253" s="1208"/>
      <c r="J253" s="1208"/>
      <c r="K253" s="1208"/>
      <c r="L253" s="1208"/>
      <c r="M253" s="1208"/>
      <c r="N253" s="1208"/>
      <c r="O253" s="1208"/>
      <c r="P253" s="1208"/>
      <c r="Q253" s="1208"/>
      <c r="R253" s="1209"/>
      <c r="S253" s="1210" t="s">
        <v>793</v>
      </c>
      <c r="T253" s="1211"/>
      <c r="U253" s="1211"/>
      <c r="V253" s="1211"/>
      <c r="W253" s="1211"/>
      <c r="X253" s="1212"/>
      <c r="Y253" s="1213" t="s">
        <v>794</v>
      </c>
      <c r="Z253" s="1214"/>
      <c r="AA253" s="1214"/>
      <c r="AB253" s="1214"/>
      <c r="AC253" s="1214"/>
      <c r="AD253" s="1215"/>
      <c r="AE253" s="1216" t="s">
        <v>795</v>
      </c>
      <c r="AF253" s="1208"/>
      <c r="AG253" s="1208"/>
      <c r="AH253" s="1208"/>
      <c r="AI253" s="1217"/>
    </row>
    <row r="254" spans="1:35" ht="15.6" customHeight="1">
      <c r="A254" s="897" t="s">
        <v>796</v>
      </c>
      <c r="B254" s="898"/>
      <c r="C254" s="898"/>
      <c r="D254" s="898"/>
      <c r="E254" s="898"/>
      <c r="F254" s="898"/>
      <c r="G254" s="898"/>
      <c r="H254" s="898"/>
      <c r="I254" s="898"/>
      <c r="J254" s="898"/>
      <c r="K254" s="898"/>
      <c r="L254" s="898"/>
      <c r="M254" s="898"/>
      <c r="N254" s="898"/>
      <c r="O254" s="898"/>
      <c r="P254" s="898"/>
      <c r="Q254" s="898"/>
      <c r="R254" s="899"/>
      <c r="S254" s="429">
        <v>994</v>
      </c>
      <c r="T254" s="900"/>
      <c r="U254" s="901"/>
      <c r="V254" s="901"/>
      <c r="W254" s="901"/>
      <c r="X254" s="902"/>
      <c r="Y254" s="432">
        <v>876</v>
      </c>
      <c r="Z254" s="900"/>
      <c r="AA254" s="901"/>
      <c r="AB254" s="901"/>
      <c r="AC254" s="901"/>
      <c r="AD254" s="902"/>
      <c r="AE254" s="428">
        <v>898</v>
      </c>
      <c r="AF254" s="900"/>
      <c r="AG254" s="901"/>
      <c r="AH254" s="901"/>
      <c r="AI254" s="1179"/>
    </row>
    <row r="255" spans="1:35" ht="15.6" customHeight="1">
      <c r="A255" s="897" t="s">
        <v>797</v>
      </c>
      <c r="B255" s="898"/>
      <c r="C255" s="898"/>
      <c r="D255" s="898"/>
      <c r="E255" s="898"/>
      <c r="F255" s="898"/>
      <c r="G255" s="898"/>
      <c r="H255" s="898"/>
      <c r="I255" s="898"/>
      <c r="J255" s="898"/>
      <c r="K255" s="898"/>
      <c r="L255" s="898"/>
      <c r="M255" s="898"/>
      <c r="N255" s="898"/>
      <c r="O255" s="898"/>
      <c r="P255" s="898"/>
      <c r="Q255" s="898"/>
      <c r="R255" s="899"/>
      <c r="S255" s="429">
        <v>986</v>
      </c>
      <c r="T255" s="900"/>
      <c r="U255" s="901"/>
      <c r="V255" s="901"/>
      <c r="W255" s="901"/>
      <c r="X255" s="902"/>
      <c r="Y255" s="432">
        <v>990</v>
      </c>
      <c r="Z255" s="900"/>
      <c r="AA255" s="901"/>
      <c r="AB255" s="901"/>
      <c r="AC255" s="901"/>
      <c r="AD255" s="902"/>
      <c r="AE255" s="428">
        <v>373</v>
      </c>
      <c r="AF255" s="900"/>
      <c r="AG255" s="901"/>
      <c r="AH255" s="901"/>
      <c r="AI255" s="1179"/>
    </row>
    <row r="256" spans="1:35" ht="15.6" customHeight="1">
      <c r="A256" s="897" t="s">
        <v>798</v>
      </c>
      <c r="B256" s="898"/>
      <c r="C256" s="898"/>
      <c r="D256" s="898"/>
      <c r="E256" s="898"/>
      <c r="F256" s="898"/>
      <c r="G256" s="898"/>
      <c r="H256" s="898"/>
      <c r="I256" s="898"/>
      <c r="J256" s="898"/>
      <c r="K256" s="898"/>
      <c r="L256" s="898"/>
      <c r="M256" s="898"/>
      <c r="N256" s="898"/>
      <c r="O256" s="898"/>
      <c r="P256" s="898"/>
      <c r="Q256" s="898"/>
      <c r="R256" s="899"/>
      <c r="S256" s="429">
        <v>987</v>
      </c>
      <c r="T256" s="900"/>
      <c r="U256" s="901"/>
      <c r="V256" s="901"/>
      <c r="W256" s="901"/>
      <c r="X256" s="902"/>
      <c r="Y256" s="432">
        <v>991</v>
      </c>
      <c r="Z256" s="900"/>
      <c r="AA256" s="901"/>
      <c r="AB256" s="901"/>
      <c r="AC256" s="901"/>
      <c r="AD256" s="902"/>
      <c r="AE256" s="428">
        <v>382</v>
      </c>
      <c r="AF256" s="900"/>
      <c r="AG256" s="901"/>
      <c r="AH256" s="901"/>
      <c r="AI256" s="1179"/>
    </row>
    <row r="257" spans="1:35" ht="15.6" customHeight="1">
      <c r="A257" s="897" t="s">
        <v>799</v>
      </c>
      <c r="B257" s="898"/>
      <c r="C257" s="898"/>
      <c r="D257" s="898"/>
      <c r="E257" s="898"/>
      <c r="F257" s="898"/>
      <c r="G257" s="898"/>
      <c r="H257" s="898"/>
      <c r="I257" s="898"/>
      <c r="J257" s="898"/>
      <c r="K257" s="898"/>
      <c r="L257" s="898"/>
      <c r="M257" s="898"/>
      <c r="N257" s="898"/>
      <c r="O257" s="898"/>
      <c r="P257" s="898"/>
      <c r="Q257" s="898"/>
      <c r="R257" s="899"/>
      <c r="S257" s="429">
        <v>988</v>
      </c>
      <c r="T257" s="900"/>
      <c r="U257" s="901"/>
      <c r="V257" s="901"/>
      <c r="W257" s="901"/>
      <c r="X257" s="902"/>
      <c r="Y257" s="432">
        <v>1001</v>
      </c>
      <c r="Z257" s="900"/>
      <c r="AA257" s="901"/>
      <c r="AB257" s="901"/>
      <c r="AC257" s="901"/>
      <c r="AD257" s="902"/>
      <c r="AE257" s="428">
        <v>761</v>
      </c>
      <c r="AF257" s="900"/>
      <c r="AG257" s="901"/>
      <c r="AH257" s="901"/>
      <c r="AI257" s="1179"/>
    </row>
    <row r="258" spans="1:35" ht="15.6" customHeight="1">
      <c r="A258" s="897" t="s">
        <v>800</v>
      </c>
      <c r="B258" s="898"/>
      <c r="C258" s="898"/>
      <c r="D258" s="898"/>
      <c r="E258" s="898"/>
      <c r="F258" s="898"/>
      <c r="G258" s="898"/>
      <c r="H258" s="898"/>
      <c r="I258" s="898"/>
      <c r="J258" s="898"/>
      <c r="K258" s="898"/>
      <c r="L258" s="898"/>
      <c r="M258" s="898"/>
      <c r="N258" s="898"/>
      <c r="O258" s="898"/>
      <c r="P258" s="898"/>
      <c r="Q258" s="898"/>
      <c r="R258" s="899"/>
      <c r="S258" s="429">
        <v>792</v>
      </c>
      <c r="T258" s="900"/>
      <c r="U258" s="901"/>
      <c r="V258" s="901"/>
      <c r="W258" s="901"/>
      <c r="X258" s="902"/>
      <c r="Y258" s="432">
        <v>794</v>
      </c>
      <c r="Z258" s="900"/>
      <c r="AA258" s="901"/>
      <c r="AB258" s="901"/>
      <c r="AC258" s="901"/>
      <c r="AD258" s="902"/>
      <c r="AE258" s="428">
        <v>773</v>
      </c>
      <c r="AF258" s="900"/>
      <c r="AG258" s="901"/>
      <c r="AH258" s="901"/>
      <c r="AI258" s="1179"/>
    </row>
    <row r="259" spans="1:35" ht="15.6" customHeight="1">
      <c r="A259" s="897" t="s">
        <v>801</v>
      </c>
      <c r="B259" s="898"/>
      <c r="C259" s="898"/>
      <c r="D259" s="898"/>
      <c r="E259" s="898"/>
      <c r="F259" s="898"/>
      <c r="G259" s="898"/>
      <c r="H259" s="898"/>
      <c r="I259" s="898"/>
      <c r="J259" s="898"/>
      <c r="K259" s="898"/>
      <c r="L259" s="898"/>
      <c r="M259" s="898"/>
      <c r="N259" s="898"/>
      <c r="O259" s="898"/>
      <c r="P259" s="898"/>
      <c r="Q259" s="898"/>
      <c r="R259" s="898"/>
      <c r="S259" s="898"/>
      <c r="T259" s="898"/>
      <c r="U259" s="898"/>
      <c r="V259" s="898"/>
      <c r="W259" s="898"/>
      <c r="X259" s="898"/>
      <c r="Y259" s="898"/>
      <c r="Z259" s="898"/>
      <c r="AA259" s="898"/>
      <c r="AB259" s="898"/>
      <c r="AC259" s="898"/>
      <c r="AD259" s="899"/>
      <c r="AE259" s="428">
        <v>365</v>
      </c>
      <c r="AF259" s="900"/>
      <c r="AG259" s="901"/>
      <c r="AH259" s="901"/>
      <c r="AI259" s="1179"/>
    </row>
    <row r="260" spans="1:35" ht="15.6" customHeight="1">
      <c r="A260" s="897" t="s">
        <v>802</v>
      </c>
      <c r="B260" s="898"/>
      <c r="C260" s="898"/>
      <c r="D260" s="898"/>
      <c r="E260" s="898"/>
      <c r="F260" s="898"/>
      <c r="G260" s="898"/>
      <c r="H260" s="898"/>
      <c r="I260" s="898"/>
      <c r="J260" s="898"/>
      <c r="K260" s="898"/>
      <c r="L260" s="898"/>
      <c r="M260" s="898"/>
      <c r="N260" s="898"/>
      <c r="O260" s="898"/>
      <c r="P260" s="898"/>
      <c r="Q260" s="898"/>
      <c r="R260" s="898"/>
      <c r="S260" s="898"/>
      <c r="T260" s="898"/>
      <c r="U260" s="898"/>
      <c r="V260" s="898"/>
      <c r="W260" s="898"/>
      <c r="X260" s="898"/>
      <c r="Y260" s="898"/>
      <c r="Z260" s="898"/>
      <c r="AA260" s="898"/>
      <c r="AB260" s="898"/>
      <c r="AC260" s="898"/>
      <c r="AD260" s="899"/>
      <c r="AE260" s="428">
        <v>366</v>
      </c>
      <c r="AF260" s="900"/>
      <c r="AG260" s="901"/>
      <c r="AH260" s="901"/>
      <c r="AI260" s="1179"/>
    </row>
    <row r="261" spans="1:35" ht="15.6" customHeight="1">
      <c r="A261" s="897" t="s">
        <v>803</v>
      </c>
      <c r="B261" s="898"/>
      <c r="C261" s="898"/>
      <c r="D261" s="898"/>
      <c r="E261" s="898"/>
      <c r="F261" s="898"/>
      <c r="G261" s="898"/>
      <c r="H261" s="898"/>
      <c r="I261" s="898"/>
      <c r="J261" s="898"/>
      <c r="K261" s="898"/>
      <c r="L261" s="898"/>
      <c r="M261" s="898"/>
      <c r="N261" s="898"/>
      <c r="O261" s="898"/>
      <c r="P261" s="898"/>
      <c r="Q261" s="898"/>
      <c r="R261" s="898"/>
      <c r="S261" s="898"/>
      <c r="T261" s="898"/>
      <c r="U261" s="898"/>
      <c r="V261" s="898"/>
      <c r="W261" s="898"/>
      <c r="X261" s="898"/>
      <c r="Y261" s="898"/>
      <c r="Z261" s="898"/>
      <c r="AA261" s="898"/>
      <c r="AB261" s="898"/>
      <c r="AC261" s="898"/>
      <c r="AD261" s="899"/>
      <c r="AE261" s="428">
        <v>392</v>
      </c>
      <c r="AF261" s="900"/>
      <c r="AG261" s="901"/>
      <c r="AH261" s="901"/>
      <c r="AI261" s="1179"/>
    </row>
    <row r="262" spans="1:35" ht="15.6" customHeight="1">
      <c r="A262" s="897" t="s">
        <v>804</v>
      </c>
      <c r="B262" s="898"/>
      <c r="C262" s="898"/>
      <c r="D262" s="898"/>
      <c r="E262" s="898"/>
      <c r="F262" s="898"/>
      <c r="G262" s="898"/>
      <c r="H262" s="898"/>
      <c r="I262" s="898"/>
      <c r="J262" s="898"/>
      <c r="K262" s="898"/>
      <c r="L262" s="898"/>
      <c r="M262" s="898"/>
      <c r="N262" s="898"/>
      <c r="O262" s="898"/>
      <c r="P262" s="898"/>
      <c r="Q262" s="898"/>
      <c r="R262" s="898"/>
      <c r="S262" s="898"/>
      <c r="T262" s="898"/>
      <c r="U262" s="898"/>
      <c r="V262" s="898"/>
      <c r="W262" s="898"/>
      <c r="X262" s="898"/>
      <c r="Y262" s="898"/>
      <c r="Z262" s="898"/>
      <c r="AA262" s="898"/>
      <c r="AB262" s="898"/>
      <c r="AC262" s="898"/>
      <c r="AD262" s="899"/>
      <c r="AE262" s="428">
        <v>1153</v>
      </c>
      <c r="AF262" s="900"/>
      <c r="AG262" s="901"/>
      <c r="AH262" s="901"/>
      <c r="AI262" s="1179"/>
    </row>
    <row r="263" spans="1:35" ht="15.6" customHeight="1">
      <c r="A263" s="897" t="s">
        <v>805</v>
      </c>
      <c r="B263" s="898"/>
      <c r="C263" s="898"/>
      <c r="D263" s="898"/>
      <c r="E263" s="898"/>
      <c r="F263" s="898"/>
      <c r="G263" s="898"/>
      <c r="H263" s="898"/>
      <c r="I263" s="898"/>
      <c r="J263" s="898"/>
      <c r="K263" s="898"/>
      <c r="L263" s="898"/>
      <c r="M263" s="898"/>
      <c r="N263" s="898"/>
      <c r="O263" s="898"/>
      <c r="P263" s="898"/>
      <c r="Q263" s="898"/>
      <c r="R263" s="898"/>
      <c r="S263" s="898"/>
      <c r="T263" s="898"/>
      <c r="U263" s="898"/>
      <c r="V263" s="898"/>
      <c r="W263" s="898"/>
      <c r="X263" s="898"/>
      <c r="Y263" s="898"/>
      <c r="Z263" s="898"/>
      <c r="AA263" s="898"/>
      <c r="AB263" s="898"/>
      <c r="AC263" s="898"/>
      <c r="AD263" s="899"/>
      <c r="AE263" s="428">
        <v>984</v>
      </c>
      <c r="AF263" s="900"/>
      <c r="AG263" s="901"/>
      <c r="AH263" s="901"/>
      <c r="AI263" s="1179"/>
    </row>
    <row r="264" spans="1:35">
      <c r="A264" s="894" t="s">
        <v>806</v>
      </c>
      <c r="B264" s="895"/>
      <c r="C264" s="895"/>
      <c r="D264" s="895"/>
      <c r="E264" s="895"/>
      <c r="F264" s="895"/>
      <c r="G264" s="895"/>
      <c r="H264" s="895"/>
      <c r="I264" s="895"/>
      <c r="J264" s="895"/>
      <c r="K264" s="895"/>
      <c r="L264" s="895"/>
      <c r="M264" s="895"/>
      <c r="N264" s="895"/>
      <c r="O264" s="895"/>
      <c r="P264" s="895"/>
      <c r="Q264" s="895"/>
      <c r="R264" s="895"/>
      <c r="S264" s="895"/>
      <c r="T264" s="895"/>
      <c r="U264" s="895"/>
      <c r="V264" s="895"/>
      <c r="W264" s="895"/>
      <c r="X264" s="895"/>
      <c r="Y264" s="895"/>
      <c r="Z264" s="895"/>
      <c r="AA264" s="895"/>
      <c r="AB264" s="895"/>
      <c r="AC264" s="895"/>
      <c r="AD264" s="895"/>
      <c r="AE264" s="895"/>
      <c r="AF264" s="895"/>
      <c r="AG264" s="895"/>
      <c r="AH264" s="895"/>
      <c r="AI264" s="896"/>
    </row>
    <row r="265" spans="1:35" ht="14.45" customHeight="1">
      <c r="A265" s="897" t="s">
        <v>807</v>
      </c>
      <c r="B265" s="898"/>
      <c r="C265" s="898"/>
      <c r="D265" s="898"/>
      <c r="E265" s="898"/>
      <c r="F265" s="898"/>
      <c r="G265" s="898"/>
      <c r="H265" s="898"/>
      <c r="I265" s="898"/>
      <c r="J265" s="898"/>
      <c r="K265" s="898"/>
      <c r="L265" s="898"/>
      <c r="M265" s="898"/>
      <c r="N265" s="898"/>
      <c r="O265" s="898"/>
      <c r="P265" s="898"/>
      <c r="Q265" s="898"/>
      <c r="R265" s="898"/>
      <c r="S265" s="898"/>
      <c r="T265" s="898"/>
      <c r="U265" s="898"/>
      <c r="V265" s="898"/>
      <c r="W265" s="898"/>
      <c r="X265" s="898"/>
      <c r="Y265" s="898"/>
      <c r="Z265" s="898"/>
      <c r="AA265" s="898"/>
      <c r="AB265" s="898"/>
      <c r="AC265" s="898"/>
      <c r="AD265" s="899"/>
      <c r="AE265" s="428">
        <v>839</v>
      </c>
      <c r="AF265" s="900"/>
      <c r="AG265" s="901"/>
      <c r="AH265" s="901"/>
      <c r="AI265" s="1179"/>
    </row>
    <row r="266" spans="1:35" ht="14.45" customHeight="1">
      <c r="A266" s="897" t="s">
        <v>808</v>
      </c>
      <c r="B266" s="898"/>
      <c r="C266" s="898"/>
      <c r="D266" s="898"/>
      <c r="E266" s="898"/>
      <c r="F266" s="898"/>
      <c r="G266" s="898"/>
      <c r="H266" s="898"/>
      <c r="I266" s="898"/>
      <c r="J266" s="898"/>
      <c r="K266" s="898"/>
      <c r="L266" s="898"/>
      <c r="M266" s="898"/>
      <c r="N266" s="898"/>
      <c r="O266" s="898"/>
      <c r="P266" s="898"/>
      <c r="Q266" s="898"/>
      <c r="R266" s="899"/>
      <c r="S266" s="429">
        <v>989</v>
      </c>
      <c r="T266" s="900"/>
      <c r="U266" s="901"/>
      <c r="V266" s="901"/>
      <c r="W266" s="901"/>
      <c r="X266" s="902"/>
      <c r="Y266" s="432">
        <v>993</v>
      </c>
      <c r="Z266" s="900"/>
      <c r="AA266" s="901"/>
      <c r="AB266" s="901"/>
      <c r="AC266" s="901"/>
      <c r="AD266" s="902"/>
      <c r="AE266" s="428">
        <v>384</v>
      </c>
      <c r="AF266" s="900"/>
      <c r="AG266" s="901"/>
      <c r="AH266" s="901"/>
      <c r="AI266" s="1179"/>
    </row>
    <row r="267" spans="1:35" ht="14.45" customHeight="1">
      <c r="A267" s="897" t="s">
        <v>809</v>
      </c>
      <c r="B267" s="898"/>
      <c r="C267" s="898"/>
      <c r="D267" s="898"/>
      <c r="E267" s="898"/>
      <c r="F267" s="898"/>
      <c r="G267" s="899"/>
      <c r="H267" s="428">
        <v>815</v>
      </c>
      <c r="I267" s="900"/>
      <c r="J267" s="901"/>
      <c r="K267" s="901"/>
      <c r="L267" s="901"/>
      <c r="M267" s="902"/>
      <c r="N267" s="1015"/>
      <c r="O267" s="1016"/>
      <c r="P267" s="1016"/>
      <c r="Q267" s="1016"/>
      <c r="R267" s="1016"/>
      <c r="S267" s="1016"/>
      <c r="T267" s="1016"/>
      <c r="U267" s="1016"/>
      <c r="V267" s="1016"/>
      <c r="W267" s="1016"/>
      <c r="X267" s="1016"/>
      <c r="Y267" s="1016"/>
      <c r="Z267" s="1016"/>
      <c r="AA267" s="1016"/>
      <c r="AB267" s="1016"/>
      <c r="AC267" s="1016"/>
      <c r="AD267" s="1017"/>
      <c r="AE267" s="428">
        <v>390</v>
      </c>
      <c r="AF267" s="900"/>
      <c r="AG267" s="901"/>
      <c r="AH267" s="901"/>
      <c r="AI267" s="1179"/>
    </row>
    <row r="268" spans="1:35" ht="14.45" customHeight="1">
      <c r="A268" s="897" t="s">
        <v>810</v>
      </c>
      <c r="B268" s="898"/>
      <c r="C268" s="898"/>
      <c r="D268" s="898"/>
      <c r="E268" s="898"/>
      <c r="F268" s="898"/>
      <c r="G268" s="899"/>
      <c r="H268" s="428">
        <v>741</v>
      </c>
      <c r="I268" s="900"/>
      <c r="J268" s="901"/>
      <c r="K268" s="901"/>
      <c r="L268" s="901"/>
      <c r="M268" s="902"/>
      <c r="N268" s="1015"/>
      <c r="O268" s="1016"/>
      <c r="P268" s="1016"/>
      <c r="Q268" s="1016"/>
      <c r="R268" s="1016"/>
      <c r="S268" s="1016"/>
      <c r="T268" s="1016"/>
      <c r="U268" s="1016"/>
      <c r="V268" s="1016"/>
      <c r="W268" s="1016"/>
      <c r="X268" s="1016"/>
      <c r="Y268" s="1016"/>
      <c r="Z268" s="1016"/>
      <c r="AA268" s="1016"/>
      <c r="AB268" s="1016"/>
      <c r="AC268" s="1016"/>
      <c r="AD268" s="1017"/>
      <c r="AE268" s="428">
        <v>742</v>
      </c>
      <c r="AF268" s="900"/>
      <c r="AG268" s="901"/>
      <c r="AH268" s="901"/>
      <c r="AI268" s="1179"/>
    </row>
    <row r="269" spans="1:35" ht="14.45" customHeight="1">
      <c r="A269" s="897" t="s">
        <v>811</v>
      </c>
      <c r="B269" s="898"/>
      <c r="C269" s="898"/>
      <c r="D269" s="898"/>
      <c r="E269" s="898"/>
      <c r="F269" s="898"/>
      <c r="G269" s="898"/>
      <c r="H269" s="898"/>
      <c r="I269" s="898"/>
      <c r="J269" s="898"/>
      <c r="K269" s="898"/>
      <c r="L269" s="898"/>
      <c r="M269" s="898"/>
      <c r="N269" s="898"/>
      <c r="O269" s="898"/>
      <c r="P269" s="898"/>
      <c r="Q269" s="898"/>
      <c r="R269" s="898"/>
      <c r="S269" s="898"/>
      <c r="T269" s="898"/>
      <c r="U269" s="898"/>
      <c r="V269" s="898"/>
      <c r="W269" s="898"/>
      <c r="X269" s="898"/>
      <c r="Y269" s="898"/>
      <c r="Z269" s="898"/>
      <c r="AA269" s="898"/>
      <c r="AB269" s="898"/>
      <c r="AC269" s="898"/>
      <c r="AD269" s="899"/>
      <c r="AE269" s="428">
        <v>841</v>
      </c>
      <c r="AF269" s="900"/>
      <c r="AG269" s="901"/>
      <c r="AH269" s="901"/>
      <c r="AI269" s="1179"/>
    </row>
    <row r="270" spans="1:35" ht="14.45" customHeight="1">
      <c r="A270" s="897" t="s">
        <v>812</v>
      </c>
      <c r="B270" s="898"/>
      <c r="C270" s="898"/>
      <c r="D270" s="898"/>
      <c r="E270" s="898"/>
      <c r="F270" s="898"/>
      <c r="G270" s="898"/>
      <c r="H270" s="898"/>
      <c r="I270" s="898"/>
      <c r="J270" s="898"/>
      <c r="K270" s="898"/>
      <c r="L270" s="898"/>
      <c r="M270" s="898"/>
      <c r="N270" s="898"/>
      <c r="O270" s="898"/>
      <c r="P270" s="898"/>
      <c r="Q270" s="898"/>
      <c r="R270" s="898"/>
      <c r="S270" s="898"/>
      <c r="T270" s="898"/>
      <c r="U270" s="898"/>
      <c r="V270" s="898"/>
      <c r="W270" s="898"/>
      <c r="X270" s="898"/>
      <c r="Y270" s="898"/>
      <c r="Z270" s="898"/>
      <c r="AA270" s="898"/>
      <c r="AB270" s="898"/>
      <c r="AC270" s="898"/>
      <c r="AD270" s="899"/>
      <c r="AE270" s="428">
        <v>855</v>
      </c>
      <c r="AF270" s="900"/>
      <c r="AG270" s="901"/>
      <c r="AH270" s="901"/>
      <c r="AI270" s="1179"/>
    </row>
    <row r="271" spans="1:35">
      <c r="A271" s="894" t="s">
        <v>813</v>
      </c>
      <c r="B271" s="895"/>
      <c r="C271" s="895"/>
      <c r="D271" s="895"/>
      <c r="E271" s="895"/>
      <c r="F271" s="895"/>
      <c r="G271" s="895"/>
      <c r="H271" s="895"/>
      <c r="I271" s="895"/>
      <c r="J271" s="895"/>
      <c r="K271" s="895"/>
      <c r="L271" s="895"/>
      <c r="M271" s="895"/>
      <c r="N271" s="895"/>
      <c r="O271" s="895"/>
      <c r="P271" s="895"/>
      <c r="Q271" s="895"/>
      <c r="R271" s="895"/>
      <c r="S271" s="895"/>
      <c r="T271" s="895"/>
      <c r="U271" s="895"/>
      <c r="V271" s="895"/>
      <c r="W271" s="895"/>
      <c r="X271" s="895"/>
      <c r="Y271" s="895"/>
      <c r="Z271" s="895"/>
      <c r="AA271" s="895"/>
      <c r="AB271" s="895"/>
      <c r="AC271" s="895"/>
      <c r="AD271" s="895"/>
      <c r="AE271" s="895"/>
      <c r="AF271" s="895"/>
      <c r="AG271" s="895"/>
      <c r="AH271" s="895"/>
      <c r="AI271" s="896"/>
    </row>
    <row r="272" spans="1:35" s="469" customFormat="1" ht="22.5" customHeight="1">
      <c r="A272" s="897" t="s">
        <v>814</v>
      </c>
      <c r="B272" s="898"/>
      <c r="C272" s="898"/>
      <c r="D272" s="898"/>
      <c r="E272" s="898"/>
      <c r="F272" s="898"/>
      <c r="G272" s="899"/>
      <c r="H272" s="428">
        <v>828</v>
      </c>
      <c r="I272" s="909"/>
      <c r="J272" s="910"/>
      <c r="K272" s="910"/>
      <c r="L272" s="910"/>
      <c r="M272" s="911"/>
      <c r="N272" s="986" t="s">
        <v>815</v>
      </c>
      <c r="O272" s="898"/>
      <c r="P272" s="898"/>
      <c r="Q272" s="898"/>
      <c r="R272" s="899"/>
      <c r="S272" s="429">
        <v>830</v>
      </c>
      <c r="T272" s="909"/>
      <c r="U272" s="910"/>
      <c r="V272" s="910"/>
      <c r="W272" s="910"/>
      <c r="X272" s="911"/>
      <c r="Y272" s="1206" t="s">
        <v>816</v>
      </c>
      <c r="Z272" s="907"/>
      <c r="AA272" s="907"/>
      <c r="AB272" s="907"/>
      <c r="AC272" s="907"/>
      <c r="AD272" s="908"/>
      <c r="AE272" s="428">
        <v>829</v>
      </c>
      <c r="AF272" s="909"/>
      <c r="AG272" s="910"/>
      <c r="AH272" s="910"/>
      <c r="AI272" s="1198"/>
    </row>
    <row r="273" spans="1:35">
      <c r="A273" s="894" t="s">
        <v>817</v>
      </c>
      <c r="B273" s="895"/>
      <c r="C273" s="895"/>
      <c r="D273" s="895"/>
      <c r="E273" s="895"/>
      <c r="F273" s="895"/>
      <c r="G273" s="895"/>
      <c r="H273" s="895"/>
      <c r="I273" s="895"/>
      <c r="J273" s="895"/>
      <c r="K273" s="895"/>
      <c r="L273" s="895"/>
      <c r="M273" s="895"/>
      <c r="N273" s="895"/>
      <c r="O273" s="895"/>
      <c r="P273" s="895"/>
      <c r="Q273" s="895"/>
      <c r="R273" s="895"/>
      <c r="S273" s="895"/>
      <c r="T273" s="895"/>
      <c r="U273" s="895"/>
      <c r="V273" s="895"/>
      <c r="W273" s="895"/>
      <c r="X273" s="895"/>
      <c r="Y273" s="895"/>
      <c r="Z273" s="895"/>
      <c r="AA273" s="895"/>
      <c r="AB273" s="895"/>
      <c r="AC273" s="895"/>
      <c r="AD273" s="895"/>
      <c r="AE273" s="895"/>
      <c r="AF273" s="895"/>
      <c r="AG273" s="895"/>
      <c r="AH273" s="895"/>
      <c r="AI273" s="896"/>
    </row>
    <row r="274" spans="1:35">
      <c r="A274" s="1199" t="s">
        <v>818</v>
      </c>
      <c r="B274" s="1016"/>
      <c r="C274" s="1016"/>
      <c r="D274" s="1016"/>
      <c r="E274" s="1016"/>
      <c r="F274" s="1016"/>
      <c r="G274" s="1016"/>
      <c r="H274" s="1016"/>
      <c r="I274" s="1016"/>
      <c r="J274" s="1016"/>
      <c r="K274" s="1016"/>
      <c r="L274" s="1016"/>
      <c r="M274" s="1016"/>
      <c r="N274" s="1016"/>
      <c r="O274" s="1016"/>
      <c r="P274" s="1016"/>
      <c r="Q274" s="1016"/>
      <c r="R274" s="1017"/>
      <c r="S274" s="1195" t="s">
        <v>819</v>
      </c>
      <c r="T274" s="1196"/>
      <c r="U274" s="1196"/>
      <c r="V274" s="1196"/>
      <c r="W274" s="1196"/>
      <c r="X274" s="1197"/>
      <c r="Y274" s="1200" t="s">
        <v>820</v>
      </c>
      <c r="Z274" s="1201"/>
      <c r="AA274" s="1201"/>
      <c r="AB274" s="1201"/>
      <c r="AC274" s="1201"/>
      <c r="AD274" s="1202"/>
      <c r="AE274" s="1203"/>
      <c r="AF274" s="1204"/>
      <c r="AG274" s="1204"/>
      <c r="AH274" s="1204"/>
      <c r="AI274" s="1205"/>
    </row>
    <row r="275" spans="1:35" ht="14.45" customHeight="1">
      <c r="A275" s="897" t="s">
        <v>821</v>
      </c>
      <c r="B275" s="898"/>
      <c r="C275" s="898"/>
      <c r="D275" s="898"/>
      <c r="E275" s="898"/>
      <c r="F275" s="898"/>
      <c r="G275" s="898"/>
      <c r="H275" s="898"/>
      <c r="I275" s="898"/>
      <c r="J275" s="898"/>
      <c r="K275" s="898"/>
      <c r="L275" s="898"/>
      <c r="M275" s="898"/>
      <c r="N275" s="898"/>
      <c r="O275" s="898"/>
      <c r="P275" s="898"/>
      <c r="Q275" s="898"/>
      <c r="R275" s="899"/>
      <c r="S275" s="475">
        <v>772</v>
      </c>
      <c r="T275" s="900"/>
      <c r="U275" s="901"/>
      <c r="V275" s="901"/>
      <c r="W275" s="901"/>
      <c r="X275" s="902"/>
      <c r="Y275" s="470">
        <v>811</v>
      </c>
      <c r="Z275" s="900"/>
      <c r="AA275" s="901"/>
      <c r="AB275" s="901"/>
      <c r="AC275" s="901"/>
      <c r="AD275" s="902"/>
      <c r="AE275" s="900"/>
      <c r="AF275" s="901"/>
      <c r="AG275" s="901"/>
      <c r="AH275" s="901"/>
      <c r="AI275" s="1179"/>
    </row>
    <row r="276" spans="1:35" ht="14.45" customHeight="1">
      <c r="A276" s="897" t="s">
        <v>822</v>
      </c>
      <c r="B276" s="898"/>
      <c r="C276" s="898"/>
      <c r="D276" s="898"/>
      <c r="E276" s="898"/>
      <c r="F276" s="898"/>
      <c r="G276" s="898"/>
      <c r="H276" s="898"/>
      <c r="I276" s="898"/>
      <c r="J276" s="898"/>
      <c r="K276" s="898"/>
      <c r="L276" s="898"/>
      <c r="M276" s="898"/>
      <c r="N276" s="898"/>
      <c r="O276" s="898"/>
      <c r="P276" s="898"/>
      <c r="Q276" s="898"/>
      <c r="R276" s="899"/>
      <c r="S276" s="475">
        <v>873</v>
      </c>
      <c r="T276" s="900"/>
      <c r="U276" s="901"/>
      <c r="V276" s="901"/>
      <c r="W276" s="901"/>
      <c r="X276" s="902"/>
      <c r="Y276" s="470">
        <v>1002</v>
      </c>
      <c r="Z276" s="900"/>
      <c r="AA276" s="901"/>
      <c r="AB276" s="901"/>
      <c r="AC276" s="901"/>
      <c r="AD276" s="902"/>
      <c r="AE276" s="900"/>
      <c r="AF276" s="901"/>
      <c r="AG276" s="901"/>
      <c r="AH276" s="901"/>
      <c r="AI276" s="1179"/>
    </row>
    <row r="277" spans="1:35" ht="14.45" customHeight="1">
      <c r="A277" s="897" t="s">
        <v>823</v>
      </c>
      <c r="B277" s="898"/>
      <c r="C277" s="898"/>
      <c r="D277" s="898"/>
      <c r="E277" s="898"/>
      <c r="F277" s="898"/>
      <c r="G277" s="898"/>
      <c r="H277" s="898"/>
      <c r="I277" s="898"/>
      <c r="J277" s="898"/>
      <c r="K277" s="898"/>
      <c r="L277" s="898"/>
      <c r="M277" s="898"/>
      <c r="N277" s="898"/>
      <c r="O277" s="898"/>
      <c r="P277" s="898"/>
      <c r="Q277" s="898"/>
      <c r="R277" s="899"/>
      <c r="S277" s="475">
        <v>1120</v>
      </c>
      <c r="T277" s="900"/>
      <c r="U277" s="901"/>
      <c r="V277" s="901"/>
      <c r="W277" s="901"/>
      <c r="X277" s="902"/>
      <c r="Y277" s="470">
        <v>1121</v>
      </c>
      <c r="Z277" s="900"/>
      <c r="AA277" s="901"/>
      <c r="AB277" s="901"/>
      <c r="AC277" s="901"/>
      <c r="AD277" s="902"/>
      <c r="AE277" s="900"/>
      <c r="AF277" s="901"/>
      <c r="AG277" s="901"/>
      <c r="AH277" s="901"/>
      <c r="AI277" s="1179"/>
    </row>
    <row r="278" spans="1:35" ht="14.45" customHeight="1">
      <c r="A278" s="897" t="s">
        <v>824</v>
      </c>
      <c r="B278" s="898"/>
      <c r="C278" s="898"/>
      <c r="D278" s="898"/>
      <c r="E278" s="898"/>
      <c r="F278" s="898"/>
      <c r="G278" s="898"/>
      <c r="H278" s="898"/>
      <c r="I278" s="898"/>
      <c r="J278" s="898"/>
      <c r="K278" s="898"/>
      <c r="L278" s="898"/>
      <c r="M278" s="898"/>
      <c r="N278" s="898"/>
      <c r="O278" s="898"/>
      <c r="P278" s="898"/>
      <c r="Q278" s="898"/>
      <c r="R278" s="899"/>
      <c r="S278" s="475">
        <v>1122</v>
      </c>
      <c r="T278" s="900"/>
      <c r="U278" s="901"/>
      <c r="V278" s="901"/>
      <c r="W278" s="901"/>
      <c r="X278" s="902"/>
      <c r="Y278" s="470">
        <v>1124</v>
      </c>
      <c r="Z278" s="900"/>
      <c r="AA278" s="901"/>
      <c r="AB278" s="901"/>
      <c r="AC278" s="901"/>
      <c r="AD278" s="902"/>
      <c r="AE278" s="900"/>
      <c r="AF278" s="901"/>
      <c r="AG278" s="901"/>
      <c r="AH278" s="901"/>
      <c r="AI278" s="1179"/>
    </row>
    <row r="279" spans="1:35" ht="14.45" customHeight="1">
      <c r="A279" s="897" t="s">
        <v>825</v>
      </c>
      <c r="B279" s="898"/>
      <c r="C279" s="898"/>
      <c r="D279" s="898"/>
      <c r="E279" s="898"/>
      <c r="F279" s="898"/>
      <c r="G279" s="898"/>
      <c r="H279" s="898"/>
      <c r="I279" s="898"/>
      <c r="J279" s="898"/>
      <c r="K279" s="898"/>
      <c r="L279" s="898"/>
      <c r="M279" s="898"/>
      <c r="N279" s="898"/>
      <c r="O279" s="898"/>
      <c r="P279" s="898"/>
      <c r="Q279" s="898"/>
      <c r="R279" s="899"/>
      <c r="S279" s="475">
        <v>1838</v>
      </c>
      <c r="T279" s="900"/>
      <c r="U279" s="901"/>
      <c r="V279" s="901"/>
      <c r="W279" s="901"/>
      <c r="X279" s="902"/>
      <c r="Y279" s="470">
        <v>1839</v>
      </c>
      <c r="Z279" s="900"/>
      <c r="AA279" s="901"/>
      <c r="AB279" s="901"/>
      <c r="AC279" s="901"/>
      <c r="AD279" s="902"/>
      <c r="AE279" s="900"/>
      <c r="AF279" s="901"/>
      <c r="AG279" s="901"/>
      <c r="AH279" s="901"/>
      <c r="AI279" s="1179"/>
    </row>
    <row r="280" spans="1:35" ht="14.45" customHeight="1">
      <c r="A280" s="897" t="s">
        <v>826</v>
      </c>
      <c r="B280" s="898"/>
      <c r="C280" s="898"/>
      <c r="D280" s="898"/>
      <c r="E280" s="898"/>
      <c r="F280" s="898"/>
      <c r="G280" s="898"/>
      <c r="H280" s="898"/>
      <c r="I280" s="898"/>
      <c r="J280" s="898"/>
      <c r="K280" s="898"/>
      <c r="L280" s="898"/>
      <c r="M280" s="898"/>
      <c r="N280" s="898"/>
      <c r="O280" s="898"/>
      <c r="P280" s="898"/>
      <c r="Q280" s="898"/>
      <c r="R280" s="899"/>
      <c r="S280" s="475">
        <v>1775</v>
      </c>
      <c r="T280" s="900"/>
      <c r="U280" s="901"/>
      <c r="V280" s="901"/>
      <c r="W280" s="901"/>
      <c r="X280" s="902"/>
      <c r="Y280" s="1195"/>
      <c r="Z280" s="1196"/>
      <c r="AA280" s="1196"/>
      <c r="AB280" s="1196"/>
      <c r="AC280" s="1196"/>
      <c r="AD280" s="1197"/>
      <c r="AE280" s="900"/>
      <c r="AF280" s="901"/>
      <c r="AG280" s="901"/>
      <c r="AH280" s="901"/>
      <c r="AI280" s="1179"/>
    </row>
    <row r="281" spans="1:35">
      <c r="A281" s="1190" t="s">
        <v>827</v>
      </c>
      <c r="B281" s="975"/>
      <c r="C281" s="975"/>
      <c r="D281" s="975"/>
      <c r="E281" s="975"/>
      <c r="F281" s="975"/>
      <c r="G281" s="975"/>
      <c r="H281" s="975"/>
      <c r="I281" s="975"/>
      <c r="J281" s="975"/>
      <c r="K281" s="975"/>
      <c r="L281" s="975"/>
      <c r="M281" s="975"/>
      <c r="N281" s="975"/>
      <c r="O281" s="975"/>
      <c r="P281" s="975"/>
      <c r="Q281" s="975"/>
      <c r="R281" s="976"/>
      <c r="S281" s="986" t="s">
        <v>828</v>
      </c>
      <c r="T281" s="898"/>
      <c r="U281" s="898"/>
      <c r="V281" s="898"/>
      <c r="W281" s="898"/>
      <c r="X281" s="899"/>
      <c r="Y281" s="986" t="s">
        <v>829</v>
      </c>
      <c r="Z281" s="898"/>
      <c r="AA281" s="898"/>
      <c r="AB281" s="898"/>
      <c r="AC281" s="898"/>
      <c r="AD281" s="899"/>
      <c r="AE281" s="986" t="s">
        <v>830</v>
      </c>
      <c r="AF281" s="898"/>
      <c r="AG281" s="898"/>
      <c r="AH281" s="898"/>
      <c r="AI281" s="1194"/>
    </row>
    <row r="282" spans="1:35">
      <c r="A282" s="1191"/>
      <c r="B282" s="1192"/>
      <c r="C282" s="1192"/>
      <c r="D282" s="1192"/>
      <c r="E282" s="1192"/>
      <c r="F282" s="1192"/>
      <c r="G282" s="1192"/>
      <c r="H282" s="1192"/>
      <c r="I282" s="1192"/>
      <c r="J282" s="1192"/>
      <c r="K282" s="1192"/>
      <c r="L282" s="1192"/>
      <c r="M282" s="1192"/>
      <c r="N282" s="1192"/>
      <c r="O282" s="1192"/>
      <c r="P282" s="1192"/>
      <c r="Q282" s="1192"/>
      <c r="R282" s="1193"/>
      <c r="S282" s="476">
        <v>999</v>
      </c>
      <c r="T282" s="938"/>
      <c r="U282" s="939"/>
      <c r="V282" s="939"/>
      <c r="W282" s="939"/>
      <c r="X282" s="940"/>
      <c r="Y282" s="473">
        <v>998</v>
      </c>
      <c r="Z282" s="938"/>
      <c r="AA282" s="939"/>
      <c r="AB282" s="939"/>
      <c r="AC282" s="939"/>
      <c r="AD282" s="940"/>
      <c r="AE282" s="474">
        <v>953</v>
      </c>
      <c r="AF282" s="938"/>
      <c r="AG282" s="939"/>
      <c r="AH282" s="939"/>
      <c r="AI282" s="1175"/>
    </row>
    <row r="283" spans="1:35">
      <c r="A283" s="795" t="s">
        <v>831</v>
      </c>
      <c r="B283" s="796"/>
      <c r="C283" s="796"/>
      <c r="D283" s="796"/>
      <c r="E283" s="796"/>
      <c r="F283" s="796"/>
      <c r="G283" s="796"/>
      <c r="H283" s="796"/>
      <c r="I283" s="796"/>
      <c r="J283" s="796"/>
      <c r="K283" s="796"/>
      <c r="L283" s="796"/>
      <c r="M283" s="796"/>
      <c r="N283" s="796"/>
      <c r="O283" s="796"/>
      <c r="P283" s="796"/>
      <c r="Q283" s="796"/>
      <c r="R283" s="796"/>
      <c r="S283" s="796"/>
      <c r="T283" s="796"/>
      <c r="U283" s="796"/>
      <c r="V283" s="796"/>
      <c r="W283" s="796"/>
      <c r="X283" s="796"/>
      <c r="Y283" s="796"/>
      <c r="Z283" s="796"/>
      <c r="AA283" s="796"/>
      <c r="AB283" s="796"/>
      <c r="AC283" s="796"/>
      <c r="AD283" s="796"/>
      <c r="AE283" s="796"/>
      <c r="AF283" s="796"/>
      <c r="AG283" s="796"/>
      <c r="AH283" s="796"/>
      <c r="AI283" s="797"/>
    </row>
    <row r="284" spans="1:35">
      <c r="A284" s="882" t="s">
        <v>832</v>
      </c>
      <c r="B284" s="883"/>
      <c r="C284" s="883"/>
      <c r="D284" s="883"/>
      <c r="E284" s="883"/>
      <c r="F284" s="883"/>
      <c r="G284" s="883"/>
      <c r="H284" s="883"/>
      <c r="I284" s="883"/>
      <c r="J284" s="883"/>
      <c r="K284" s="883"/>
      <c r="L284" s="883"/>
      <c r="M284" s="883"/>
      <c r="N284" s="883"/>
      <c r="O284" s="883"/>
      <c r="P284" s="883"/>
      <c r="Q284" s="883"/>
      <c r="R284" s="883"/>
      <c r="S284" s="883"/>
      <c r="T284" s="883"/>
      <c r="U284" s="883"/>
      <c r="V284" s="883"/>
      <c r="W284" s="883"/>
      <c r="X284" s="883"/>
      <c r="Y284" s="883"/>
      <c r="Z284" s="883"/>
      <c r="AA284" s="883"/>
      <c r="AB284" s="883"/>
      <c r="AC284" s="883"/>
      <c r="AD284" s="883"/>
      <c r="AE284" s="883"/>
      <c r="AF284" s="883"/>
      <c r="AG284" s="883"/>
      <c r="AH284" s="883"/>
      <c r="AI284" s="884"/>
    </row>
    <row r="285" spans="1:35" ht="15.6" customHeight="1">
      <c r="A285" s="916" t="s">
        <v>833</v>
      </c>
      <c r="B285" s="917"/>
      <c r="C285" s="917"/>
      <c r="D285" s="917"/>
      <c r="E285" s="917"/>
      <c r="F285" s="917"/>
      <c r="G285" s="917"/>
      <c r="H285" s="917"/>
      <c r="I285" s="917"/>
      <c r="J285" s="917"/>
      <c r="K285" s="917"/>
      <c r="L285" s="917"/>
      <c r="M285" s="917"/>
      <c r="N285" s="917"/>
      <c r="O285" s="917"/>
      <c r="P285" s="917"/>
      <c r="Q285" s="917"/>
      <c r="R285" s="917"/>
      <c r="S285" s="917"/>
      <c r="T285" s="917"/>
      <c r="U285" s="917"/>
      <c r="V285" s="917"/>
      <c r="W285" s="917"/>
      <c r="X285" s="917"/>
      <c r="Y285" s="917"/>
      <c r="Z285" s="917"/>
      <c r="AA285" s="917"/>
      <c r="AB285" s="917"/>
      <c r="AC285" s="918"/>
      <c r="AD285" s="465">
        <v>1160</v>
      </c>
      <c r="AE285" s="1169"/>
      <c r="AF285" s="1170"/>
      <c r="AG285" s="1170"/>
      <c r="AH285" s="1171"/>
      <c r="AI285" s="466" t="s">
        <v>505</v>
      </c>
    </row>
    <row r="286" spans="1:35" ht="15.6" customHeight="1">
      <c r="A286" s="897" t="s">
        <v>834</v>
      </c>
      <c r="B286" s="898"/>
      <c r="C286" s="898"/>
      <c r="D286" s="898"/>
      <c r="E286" s="898"/>
      <c r="F286" s="898"/>
      <c r="G286" s="898"/>
      <c r="H286" s="898"/>
      <c r="I286" s="898"/>
      <c r="J286" s="898"/>
      <c r="K286" s="898"/>
      <c r="L286" s="898"/>
      <c r="M286" s="898"/>
      <c r="N286" s="898"/>
      <c r="O286" s="898"/>
      <c r="P286" s="898"/>
      <c r="Q286" s="898"/>
      <c r="R286" s="898"/>
      <c r="S286" s="898"/>
      <c r="T286" s="898"/>
      <c r="U286" s="898"/>
      <c r="V286" s="898"/>
      <c r="W286" s="898"/>
      <c r="X286" s="898"/>
      <c r="Y286" s="898"/>
      <c r="Z286" s="898"/>
      <c r="AA286" s="898"/>
      <c r="AB286" s="898"/>
      <c r="AC286" s="899"/>
      <c r="AD286" s="432">
        <v>1161</v>
      </c>
      <c r="AE286" s="900"/>
      <c r="AF286" s="901"/>
      <c r="AG286" s="901"/>
      <c r="AH286" s="902"/>
      <c r="AI286" s="430" t="s">
        <v>524</v>
      </c>
    </row>
    <row r="287" spans="1:35" ht="15.6" customHeight="1">
      <c r="A287" s="897" t="s">
        <v>835</v>
      </c>
      <c r="B287" s="898"/>
      <c r="C287" s="898"/>
      <c r="D287" s="898"/>
      <c r="E287" s="898"/>
      <c r="F287" s="898"/>
      <c r="G287" s="898"/>
      <c r="H287" s="898"/>
      <c r="I287" s="898"/>
      <c r="J287" s="898"/>
      <c r="K287" s="898"/>
      <c r="L287" s="898"/>
      <c r="M287" s="898"/>
      <c r="N287" s="898"/>
      <c r="O287" s="898"/>
      <c r="P287" s="898"/>
      <c r="Q287" s="898"/>
      <c r="R287" s="898"/>
      <c r="S287" s="898"/>
      <c r="T287" s="898"/>
      <c r="U287" s="898"/>
      <c r="V287" s="898"/>
      <c r="W287" s="898"/>
      <c r="X287" s="898"/>
      <c r="Y287" s="898"/>
      <c r="Z287" s="898"/>
      <c r="AA287" s="898"/>
      <c r="AB287" s="898"/>
      <c r="AC287" s="899"/>
      <c r="AD287" s="432">
        <v>1162</v>
      </c>
      <c r="AE287" s="900"/>
      <c r="AF287" s="901"/>
      <c r="AG287" s="901"/>
      <c r="AH287" s="902"/>
      <c r="AI287" s="430" t="s">
        <v>524</v>
      </c>
    </row>
    <row r="288" spans="1:35" ht="15.6" customHeight="1">
      <c r="A288" s="897" t="s">
        <v>836</v>
      </c>
      <c r="B288" s="898"/>
      <c r="C288" s="898"/>
      <c r="D288" s="898"/>
      <c r="E288" s="898"/>
      <c r="F288" s="898"/>
      <c r="G288" s="898"/>
      <c r="H288" s="898"/>
      <c r="I288" s="898"/>
      <c r="J288" s="898"/>
      <c r="K288" s="898"/>
      <c r="L288" s="898"/>
      <c r="M288" s="898"/>
      <c r="N288" s="898"/>
      <c r="O288" s="898"/>
      <c r="P288" s="898"/>
      <c r="Q288" s="898"/>
      <c r="R288" s="898"/>
      <c r="S288" s="898"/>
      <c r="T288" s="898"/>
      <c r="U288" s="898"/>
      <c r="V288" s="898"/>
      <c r="W288" s="898"/>
      <c r="X288" s="898"/>
      <c r="Y288" s="898"/>
      <c r="Z288" s="898"/>
      <c r="AA288" s="898"/>
      <c r="AB288" s="898"/>
      <c r="AC288" s="899"/>
      <c r="AD288" s="432">
        <v>1163</v>
      </c>
      <c r="AE288" s="900"/>
      <c r="AF288" s="901"/>
      <c r="AG288" s="901"/>
      <c r="AH288" s="902"/>
      <c r="AI288" s="430" t="s">
        <v>524</v>
      </c>
    </row>
    <row r="289" spans="1:35" ht="15.6" customHeight="1">
      <c r="A289" s="897" t="s">
        <v>837</v>
      </c>
      <c r="B289" s="898"/>
      <c r="C289" s="898"/>
      <c r="D289" s="898"/>
      <c r="E289" s="898"/>
      <c r="F289" s="898"/>
      <c r="G289" s="898"/>
      <c r="H289" s="898"/>
      <c r="I289" s="898"/>
      <c r="J289" s="898"/>
      <c r="K289" s="898"/>
      <c r="L289" s="898"/>
      <c r="M289" s="898"/>
      <c r="N289" s="898"/>
      <c r="O289" s="898"/>
      <c r="P289" s="898"/>
      <c r="Q289" s="898"/>
      <c r="R289" s="898"/>
      <c r="S289" s="898"/>
      <c r="T289" s="898"/>
      <c r="U289" s="898"/>
      <c r="V289" s="898"/>
      <c r="W289" s="898"/>
      <c r="X289" s="898"/>
      <c r="Y289" s="898"/>
      <c r="Z289" s="898"/>
      <c r="AA289" s="898"/>
      <c r="AB289" s="898"/>
      <c r="AC289" s="899"/>
      <c r="AD289" s="432">
        <v>1164</v>
      </c>
      <c r="AE289" s="900"/>
      <c r="AF289" s="901"/>
      <c r="AG289" s="901"/>
      <c r="AH289" s="902"/>
      <c r="AI289" s="430" t="s">
        <v>524</v>
      </c>
    </row>
    <row r="290" spans="1:35" ht="15.6" customHeight="1">
      <c r="A290" s="897" t="s">
        <v>838</v>
      </c>
      <c r="B290" s="898"/>
      <c r="C290" s="898"/>
      <c r="D290" s="898"/>
      <c r="E290" s="898"/>
      <c r="F290" s="898"/>
      <c r="G290" s="898"/>
      <c r="H290" s="898"/>
      <c r="I290" s="898"/>
      <c r="J290" s="898"/>
      <c r="K290" s="898"/>
      <c r="L290" s="898"/>
      <c r="M290" s="898"/>
      <c r="N290" s="898"/>
      <c r="O290" s="898"/>
      <c r="P290" s="898"/>
      <c r="Q290" s="898"/>
      <c r="R290" s="898"/>
      <c r="S290" s="898"/>
      <c r="T290" s="898"/>
      <c r="U290" s="898"/>
      <c r="V290" s="898"/>
      <c r="W290" s="898"/>
      <c r="X290" s="898"/>
      <c r="Y290" s="898"/>
      <c r="Z290" s="898"/>
      <c r="AA290" s="898"/>
      <c r="AB290" s="898"/>
      <c r="AC290" s="899"/>
      <c r="AD290" s="432">
        <v>1166</v>
      </c>
      <c r="AE290" s="900"/>
      <c r="AF290" s="901"/>
      <c r="AG290" s="901"/>
      <c r="AH290" s="902"/>
      <c r="AI290" s="430" t="s">
        <v>505</v>
      </c>
    </row>
    <row r="291" spans="1:35" ht="15.6" customHeight="1">
      <c r="A291" s="897" t="s">
        <v>839</v>
      </c>
      <c r="B291" s="898"/>
      <c r="C291" s="898"/>
      <c r="D291" s="898"/>
      <c r="E291" s="898"/>
      <c r="F291" s="898"/>
      <c r="G291" s="898"/>
      <c r="H291" s="898"/>
      <c r="I291" s="898"/>
      <c r="J291" s="898"/>
      <c r="K291" s="898"/>
      <c r="L291" s="898"/>
      <c r="M291" s="898"/>
      <c r="N291" s="898"/>
      <c r="O291" s="898"/>
      <c r="P291" s="898"/>
      <c r="Q291" s="898"/>
      <c r="R291" s="898"/>
      <c r="S291" s="898"/>
      <c r="T291" s="898"/>
      <c r="U291" s="898"/>
      <c r="V291" s="898"/>
      <c r="W291" s="898"/>
      <c r="X291" s="898"/>
      <c r="Y291" s="898"/>
      <c r="Z291" s="898"/>
      <c r="AA291" s="898"/>
      <c r="AB291" s="898"/>
      <c r="AC291" s="899"/>
      <c r="AD291" s="432">
        <v>1167</v>
      </c>
      <c r="AE291" s="900"/>
      <c r="AF291" s="901"/>
      <c r="AG291" s="901"/>
      <c r="AH291" s="902"/>
      <c r="AI291" s="430" t="s">
        <v>505</v>
      </c>
    </row>
    <row r="292" spans="1:35" ht="15.6" customHeight="1">
      <c r="A292" s="897" t="s">
        <v>840</v>
      </c>
      <c r="B292" s="898"/>
      <c r="C292" s="898"/>
      <c r="D292" s="898"/>
      <c r="E292" s="898"/>
      <c r="F292" s="898"/>
      <c r="G292" s="898"/>
      <c r="H292" s="898"/>
      <c r="I292" s="898"/>
      <c r="J292" s="898"/>
      <c r="K292" s="898"/>
      <c r="L292" s="898"/>
      <c r="M292" s="898"/>
      <c r="N292" s="898"/>
      <c r="O292" s="898"/>
      <c r="P292" s="898"/>
      <c r="Q292" s="898"/>
      <c r="R292" s="898"/>
      <c r="S292" s="898"/>
      <c r="T292" s="898"/>
      <c r="U292" s="898"/>
      <c r="V292" s="898"/>
      <c r="W292" s="898"/>
      <c r="X292" s="898"/>
      <c r="Y292" s="898"/>
      <c r="Z292" s="898"/>
      <c r="AA292" s="898"/>
      <c r="AB292" s="898"/>
      <c r="AC292" s="899"/>
      <c r="AD292" s="432">
        <v>1168</v>
      </c>
      <c r="AE292" s="900"/>
      <c r="AF292" s="901"/>
      <c r="AG292" s="901"/>
      <c r="AH292" s="902"/>
      <c r="AI292" s="430" t="s">
        <v>528</v>
      </c>
    </row>
    <row r="293" spans="1:35" ht="15.6" customHeight="1">
      <c r="A293" s="897" t="s">
        <v>841</v>
      </c>
      <c r="B293" s="898"/>
      <c r="C293" s="898"/>
      <c r="D293" s="898"/>
      <c r="E293" s="898"/>
      <c r="F293" s="898"/>
      <c r="G293" s="898"/>
      <c r="H293" s="898"/>
      <c r="I293" s="898"/>
      <c r="J293" s="898"/>
      <c r="K293" s="898"/>
      <c r="L293" s="898"/>
      <c r="M293" s="898"/>
      <c r="N293" s="898"/>
      <c r="O293" s="898"/>
      <c r="P293" s="898"/>
      <c r="Q293" s="898"/>
      <c r="R293" s="898"/>
      <c r="S293" s="898"/>
      <c r="T293" s="898"/>
      <c r="U293" s="898"/>
      <c r="V293" s="898"/>
      <c r="W293" s="898"/>
      <c r="X293" s="898"/>
      <c r="Y293" s="898"/>
      <c r="Z293" s="898"/>
      <c r="AA293" s="898"/>
      <c r="AB293" s="898"/>
      <c r="AC293" s="899"/>
      <c r="AD293" s="432">
        <v>1169</v>
      </c>
      <c r="AE293" s="900"/>
      <c r="AF293" s="901"/>
      <c r="AG293" s="901"/>
      <c r="AH293" s="902"/>
      <c r="AI293" s="430" t="s">
        <v>528</v>
      </c>
    </row>
    <row r="294" spans="1:35" ht="15.6" customHeight="1">
      <c r="A294" s="897" t="s">
        <v>842</v>
      </c>
      <c r="B294" s="898"/>
      <c r="C294" s="898"/>
      <c r="D294" s="898"/>
      <c r="E294" s="898"/>
      <c r="F294" s="898"/>
      <c r="G294" s="898"/>
      <c r="H294" s="898"/>
      <c r="I294" s="898"/>
      <c r="J294" s="898"/>
      <c r="K294" s="898"/>
      <c r="L294" s="898"/>
      <c r="M294" s="898"/>
      <c r="N294" s="898"/>
      <c r="O294" s="898"/>
      <c r="P294" s="898"/>
      <c r="Q294" s="898"/>
      <c r="R294" s="898"/>
      <c r="S294" s="898"/>
      <c r="T294" s="898"/>
      <c r="U294" s="898"/>
      <c r="V294" s="898"/>
      <c r="W294" s="898"/>
      <c r="X294" s="898"/>
      <c r="Y294" s="898"/>
      <c r="Z294" s="898"/>
      <c r="AA294" s="898"/>
      <c r="AB294" s="898"/>
      <c r="AC294" s="899"/>
      <c r="AD294" s="432">
        <v>1170</v>
      </c>
      <c r="AE294" s="900"/>
      <c r="AF294" s="901"/>
      <c r="AG294" s="901"/>
      <c r="AH294" s="902"/>
      <c r="AI294" s="430" t="s">
        <v>528</v>
      </c>
    </row>
    <row r="295" spans="1:35" ht="15.6" customHeight="1">
      <c r="A295" s="897" t="s">
        <v>843</v>
      </c>
      <c r="B295" s="898"/>
      <c r="C295" s="898"/>
      <c r="D295" s="898"/>
      <c r="E295" s="898"/>
      <c r="F295" s="898"/>
      <c r="G295" s="898"/>
      <c r="H295" s="898"/>
      <c r="I295" s="898"/>
      <c r="J295" s="898"/>
      <c r="K295" s="898"/>
      <c r="L295" s="898"/>
      <c r="M295" s="898"/>
      <c r="N295" s="898"/>
      <c r="O295" s="898"/>
      <c r="P295" s="898"/>
      <c r="Q295" s="898"/>
      <c r="R295" s="898"/>
      <c r="S295" s="898"/>
      <c r="T295" s="898"/>
      <c r="U295" s="898"/>
      <c r="V295" s="898"/>
      <c r="W295" s="898"/>
      <c r="X295" s="898"/>
      <c r="Y295" s="898"/>
      <c r="Z295" s="898"/>
      <c r="AA295" s="898"/>
      <c r="AB295" s="898"/>
      <c r="AC295" s="899"/>
      <c r="AD295" s="432">
        <v>1171</v>
      </c>
      <c r="AE295" s="900"/>
      <c r="AF295" s="901"/>
      <c r="AG295" s="901"/>
      <c r="AH295" s="902"/>
      <c r="AI295" s="430" t="s">
        <v>505</v>
      </c>
    </row>
    <row r="296" spans="1:35" ht="15.6" customHeight="1">
      <c r="A296" s="897" t="s">
        <v>844</v>
      </c>
      <c r="B296" s="898"/>
      <c r="C296" s="898"/>
      <c r="D296" s="898"/>
      <c r="E296" s="898"/>
      <c r="F296" s="898"/>
      <c r="G296" s="898"/>
      <c r="H296" s="898"/>
      <c r="I296" s="898"/>
      <c r="J296" s="898"/>
      <c r="K296" s="898"/>
      <c r="L296" s="898"/>
      <c r="M296" s="898"/>
      <c r="N296" s="898"/>
      <c r="O296" s="898"/>
      <c r="P296" s="898"/>
      <c r="Q296" s="898"/>
      <c r="R296" s="898"/>
      <c r="S296" s="898"/>
      <c r="T296" s="898"/>
      <c r="U296" s="898"/>
      <c r="V296" s="898"/>
      <c r="W296" s="898"/>
      <c r="X296" s="898"/>
      <c r="Y296" s="898"/>
      <c r="Z296" s="898"/>
      <c r="AA296" s="898"/>
      <c r="AB296" s="898"/>
      <c r="AC296" s="899"/>
      <c r="AD296" s="432">
        <v>1172</v>
      </c>
      <c r="AE296" s="900"/>
      <c r="AF296" s="901"/>
      <c r="AG296" s="901"/>
      <c r="AH296" s="902"/>
      <c r="AI296" s="430" t="s">
        <v>524</v>
      </c>
    </row>
    <row r="297" spans="1:35" ht="15.6" customHeight="1">
      <c r="A297" s="897" t="s">
        <v>845</v>
      </c>
      <c r="B297" s="898"/>
      <c r="C297" s="898"/>
      <c r="D297" s="898"/>
      <c r="E297" s="898"/>
      <c r="F297" s="898"/>
      <c r="G297" s="898"/>
      <c r="H297" s="898"/>
      <c r="I297" s="898"/>
      <c r="J297" s="898"/>
      <c r="K297" s="898"/>
      <c r="L297" s="898"/>
      <c r="M297" s="898"/>
      <c r="N297" s="898"/>
      <c r="O297" s="898"/>
      <c r="P297" s="898"/>
      <c r="Q297" s="898"/>
      <c r="R297" s="898"/>
      <c r="S297" s="898"/>
      <c r="T297" s="898"/>
      <c r="U297" s="898"/>
      <c r="V297" s="898"/>
      <c r="W297" s="898"/>
      <c r="X297" s="898"/>
      <c r="Y297" s="898"/>
      <c r="Z297" s="898"/>
      <c r="AA297" s="898"/>
      <c r="AB297" s="898"/>
      <c r="AC297" s="899"/>
      <c r="AD297" s="432">
        <v>1173</v>
      </c>
      <c r="AE297" s="900"/>
      <c r="AF297" s="901"/>
      <c r="AG297" s="901"/>
      <c r="AH297" s="902"/>
      <c r="AI297" s="430" t="s">
        <v>505</v>
      </c>
    </row>
    <row r="298" spans="1:35" ht="15.6" customHeight="1">
      <c r="A298" s="1172" t="s">
        <v>846</v>
      </c>
      <c r="B298" s="1173"/>
      <c r="C298" s="1173"/>
      <c r="D298" s="1173"/>
      <c r="E298" s="1173"/>
      <c r="F298" s="1173"/>
      <c r="G298" s="1173"/>
      <c r="H298" s="1173"/>
      <c r="I298" s="1173"/>
      <c r="J298" s="1173"/>
      <c r="K298" s="1173"/>
      <c r="L298" s="1173"/>
      <c r="M298" s="1173"/>
      <c r="N298" s="1173"/>
      <c r="O298" s="1173"/>
      <c r="P298" s="1173"/>
      <c r="Q298" s="1173"/>
      <c r="R298" s="1173"/>
      <c r="S298" s="1173"/>
      <c r="T298" s="1173"/>
      <c r="U298" s="1173"/>
      <c r="V298" s="1173"/>
      <c r="W298" s="1173"/>
      <c r="X298" s="1173"/>
      <c r="Y298" s="1173"/>
      <c r="Z298" s="1173"/>
      <c r="AA298" s="1173"/>
      <c r="AB298" s="1173"/>
      <c r="AC298" s="1174"/>
      <c r="AD298" s="434">
        <v>1174</v>
      </c>
      <c r="AE298" s="938"/>
      <c r="AF298" s="939"/>
      <c r="AG298" s="939"/>
      <c r="AH298" s="940"/>
      <c r="AI298" s="441" t="s">
        <v>528</v>
      </c>
    </row>
    <row r="299" spans="1:35">
      <c r="A299" s="795" t="s">
        <v>847</v>
      </c>
      <c r="B299" s="796"/>
      <c r="C299" s="796"/>
      <c r="D299" s="796"/>
      <c r="E299" s="796"/>
      <c r="F299" s="796"/>
      <c r="G299" s="796"/>
      <c r="H299" s="796"/>
      <c r="I299" s="796"/>
      <c r="J299" s="796"/>
      <c r="K299" s="796"/>
      <c r="L299" s="796"/>
      <c r="M299" s="796"/>
      <c r="N299" s="796"/>
      <c r="O299" s="796"/>
      <c r="P299" s="796"/>
      <c r="Q299" s="796"/>
      <c r="R299" s="796"/>
      <c r="S299" s="796"/>
      <c r="T299" s="796"/>
      <c r="U299" s="796"/>
      <c r="V299" s="796"/>
      <c r="W299" s="796"/>
      <c r="X299" s="796"/>
      <c r="Y299" s="796"/>
      <c r="Z299" s="796"/>
      <c r="AA299" s="796"/>
      <c r="AB299" s="796"/>
      <c r="AC299" s="796"/>
      <c r="AD299" s="796"/>
      <c r="AE299" s="796"/>
      <c r="AF299" s="796"/>
      <c r="AG299" s="796"/>
      <c r="AH299" s="796"/>
      <c r="AI299" s="797"/>
    </row>
    <row r="300" spans="1:35">
      <c r="A300" s="882" t="s">
        <v>848</v>
      </c>
      <c r="B300" s="883"/>
      <c r="C300" s="883"/>
      <c r="D300" s="883"/>
      <c r="E300" s="883"/>
      <c r="F300" s="883"/>
      <c r="G300" s="883"/>
      <c r="H300" s="883"/>
      <c r="I300" s="883"/>
      <c r="J300" s="883"/>
      <c r="K300" s="883"/>
      <c r="L300" s="883"/>
      <c r="M300" s="883"/>
      <c r="N300" s="883"/>
      <c r="O300" s="883"/>
      <c r="P300" s="883"/>
      <c r="Q300" s="883"/>
      <c r="R300" s="883"/>
      <c r="S300" s="883"/>
      <c r="T300" s="883"/>
      <c r="U300" s="883"/>
      <c r="V300" s="883"/>
      <c r="W300" s="883"/>
      <c r="X300" s="883"/>
      <c r="Y300" s="883"/>
      <c r="Z300" s="883"/>
      <c r="AA300" s="883"/>
      <c r="AB300" s="883"/>
      <c r="AC300" s="883"/>
      <c r="AD300" s="883"/>
      <c r="AE300" s="883"/>
      <c r="AF300" s="883"/>
      <c r="AG300" s="883"/>
      <c r="AH300" s="883"/>
      <c r="AI300" s="884"/>
    </row>
    <row r="301" spans="1:35" ht="15.6" customHeight="1">
      <c r="A301" s="1184" t="s">
        <v>849</v>
      </c>
      <c r="B301" s="1185"/>
      <c r="C301" s="1185"/>
      <c r="D301" s="1185"/>
      <c r="E301" s="1185"/>
      <c r="F301" s="1185"/>
      <c r="G301" s="1185"/>
      <c r="H301" s="1185"/>
      <c r="I301" s="1185"/>
      <c r="J301" s="1185"/>
      <c r="K301" s="1185"/>
      <c r="L301" s="1185"/>
      <c r="M301" s="1185"/>
      <c r="N301" s="1185"/>
      <c r="O301" s="1185"/>
      <c r="P301" s="1185"/>
      <c r="Q301" s="1185"/>
      <c r="R301" s="1185"/>
      <c r="S301" s="1185"/>
      <c r="T301" s="1185"/>
      <c r="U301" s="1185"/>
      <c r="V301" s="1185"/>
      <c r="W301" s="1185"/>
      <c r="X301" s="1185"/>
      <c r="Y301" s="1185"/>
      <c r="Z301" s="1185"/>
      <c r="AA301" s="1185"/>
      <c r="AB301" s="1185"/>
      <c r="AC301" s="1186"/>
      <c r="AD301" s="465">
        <v>940</v>
      </c>
      <c r="AE301" s="1187"/>
      <c r="AF301" s="1188"/>
      <c r="AG301" s="1188"/>
      <c r="AH301" s="1189"/>
      <c r="AI301" s="477"/>
    </row>
    <row r="302" spans="1:35" ht="15.6" customHeight="1">
      <c r="A302" s="1009" t="s">
        <v>850</v>
      </c>
      <c r="B302" s="1010"/>
      <c r="C302" s="1010"/>
      <c r="D302" s="1010"/>
      <c r="E302" s="1010"/>
      <c r="F302" s="1010"/>
      <c r="G302" s="1010"/>
      <c r="H302" s="1010"/>
      <c r="I302" s="1010"/>
      <c r="J302" s="1010"/>
      <c r="K302" s="1010"/>
      <c r="L302" s="1010"/>
      <c r="M302" s="1010"/>
      <c r="N302" s="1010"/>
      <c r="O302" s="1010"/>
      <c r="P302" s="1010"/>
      <c r="Q302" s="1010"/>
      <c r="R302" s="1010"/>
      <c r="S302" s="1010"/>
      <c r="T302" s="1010"/>
      <c r="U302" s="1010"/>
      <c r="V302" s="1010"/>
      <c r="W302" s="1010"/>
      <c r="X302" s="1010"/>
      <c r="Y302" s="1010"/>
      <c r="Z302" s="1010"/>
      <c r="AA302" s="1010"/>
      <c r="AB302" s="1010"/>
      <c r="AC302" s="1011"/>
      <c r="AD302" s="432">
        <v>938</v>
      </c>
      <c r="AE302" s="971"/>
      <c r="AF302" s="972"/>
      <c r="AG302" s="972"/>
      <c r="AH302" s="973"/>
      <c r="AI302" s="478" t="s">
        <v>505</v>
      </c>
    </row>
    <row r="303" spans="1:35" ht="15.6" customHeight="1">
      <c r="A303" s="1009" t="s">
        <v>851</v>
      </c>
      <c r="B303" s="1010"/>
      <c r="C303" s="1010"/>
      <c r="D303" s="1010"/>
      <c r="E303" s="1010"/>
      <c r="F303" s="1010"/>
      <c r="G303" s="1010"/>
      <c r="H303" s="1010"/>
      <c r="I303" s="1010"/>
      <c r="J303" s="1010"/>
      <c r="K303" s="1010"/>
      <c r="L303" s="1010"/>
      <c r="M303" s="1010"/>
      <c r="N303" s="1010"/>
      <c r="O303" s="1010"/>
      <c r="P303" s="1010"/>
      <c r="Q303" s="1010"/>
      <c r="R303" s="1010"/>
      <c r="S303" s="1010"/>
      <c r="T303" s="1010"/>
      <c r="U303" s="1010"/>
      <c r="V303" s="1010"/>
      <c r="W303" s="1010"/>
      <c r="X303" s="1010"/>
      <c r="Y303" s="1010"/>
      <c r="Z303" s="1010"/>
      <c r="AA303" s="1010"/>
      <c r="AB303" s="1010"/>
      <c r="AC303" s="1011"/>
      <c r="AD303" s="432">
        <v>949</v>
      </c>
      <c r="AE303" s="971"/>
      <c r="AF303" s="972"/>
      <c r="AG303" s="972"/>
      <c r="AH303" s="973"/>
      <c r="AI303" s="478" t="s">
        <v>505</v>
      </c>
    </row>
    <row r="304" spans="1:35" ht="15.6" customHeight="1">
      <c r="A304" s="1009" t="s">
        <v>852</v>
      </c>
      <c r="B304" s="1010"/>
      <c r="C304" s="1010"/>
      <c r="D304" s="1010"/>
      <c r="E304" s="1010"/>
      <c r="F304" s="1010"/>
      <c r="G304" s="1010"/>
      <c r="H304" s="1010"/>
      <c r="I304" s="1010"/>
      <c r="J304" s="1010"/>
      <c r="K304" s="1010"/>
      <c r="L304" s="1010"/>
      <c r="M304" s="1010"/>
      <c r="N304" s="1010"/>
      <c r="O304" s="1010"/>
      <c r="P304" s="1010"/>
      <c r="Q304" s="1010"/>
      <c r="R304" s="1010"/>
      <c r="S304" s="1010"/>
      <c r="T304" s="1010"/>
      <c r="U304" s="1010"/>
      <c r="V304" s="1010"/>
      <c r="W304" s="1010"/>
      <c r="X304" s="1010"/>
      <c r="Y304" s="1010"/>
      <c r="Z304" s="1010"/>
      <c r="AA304" s="1010"/>
      <c r="AB304" s="1010"/>
      <c r="AC304" s="1011"/>
      <c r="AD304" s="432">
        <v>1158</v>
      </c>
      <c r="AE304" s="971"/>
      <c r="AF304" s="972"/>
      <c r="AG304" s="972"/>
      <c r="AH304" s="973"/>
      <c r="AI304" s="478" t="s">
        <v>505</v>
      </c>
    </row>
    <row r="305" spans="1:35" ht="15.6" customHeight="1">
      <c r="A305" s="1009" t="s">
        <v>853</v>
      </c>
      <c r="B305" s="1010"/>
      <c r="C305" s="1010"/>
      <c r="D305" s="1010"/>
      <c r="E305" s="1010"/>
      <c r="F305" s="1010"/>
      <c r="G305" s="1010"/>
      <c r="H305" s="1010"/>
      <c r="I305" s="1010"/>
      <c r="J305" s="1010"/>
      <c r="K305" s="1010"/>
      <c r="L305" s="1010"/>
      <c r="M305" s="1010"/>
      <c r="N305" s="1010"/>
      <c r="O305" s="1010"/>
      <c r="P305" s="1010"/>
      <c r="Q305" s="1010"/>
      <c r="R305" s="1010"/>
      <c r="S305" s="1010"/>
      <c r="T305" s="1010"/>
      <c r="U305" s="1010"/>
      <c r="V305" s="1010"/>
      <c r="W305" s="1010"/>
      <c r="X305" s="1010"/>
      <c r="Y305" s="1010"/>
      <c r="Z305" s="1010"/>
      <c r="AA305" s="1010"/>
      <c r="AB305" s="1010"/>
      <c r="AC305" s="1011"/>
      <c r="AD305" s="432">
        <v>950</v>
      </c>
      <c r="AE305" s="971"/>
      <c r="AF305" s="972"/>
      <c r="AG305" s="972"/>
      <c r="AH305" s="973"/>
      <c r="AI305" s="478" t="s">
        <v>524</v>
      </c>
    </row>
    <row r="306" spans="1:35" ht="15.6" customHeight="1">
      <c r="A306" s="1003" t="s">
        <v>854</v>
      </c>
      <c r="B306" s="1004"/>
      <c r="C306" s="1004"/>
      <c r="D306" s="1004"/>
      <c r="E306" s="1004"/>
      <c r="F306" s="1004"/>
      <c r="G306" s="1004"/>
      <c r="H306" s="1004"/>
      <c r="I306" s="1004"/>
      <c r="J306" s="1004"/>
      <c r="K306" s="1004"/>
      <c r="L306" s="1004"/>
      <c r="M306" s="1004"/>
      <c r="N306" s="1004"/>
      <c r="O306" s="1004"/>
      <c r="P306" s="1004"/>
      <c r="Q306" s="1004"/>
      <c r="R306" s="1004"/>
      <c r="S306" s="1004"/>
      <c r="T306" s="1004"/>
      <c r="U306" s="1004"/>
      <c r="V306" s="1004"/>
      <c r="W306" s="1004"/>
      <c r="X306" s="1004"/>
      <c r="Y306" s="1004"/>
      <c r="Z306" s="1004"/>
      <c r="AA306" s="1004"/>
      <c r="AB306" s="1004"/>
      <c r="AC306" s="1005"/>
      <c r="AD306" s="434">
        <v>1066</v>
      </c>
      <c r="AE306" s="1180"/>
      <c r="AF306" s="1181"/>
      <c r="AG306" s="1181"/>
      <c r="AH306" s="1182"/>
      <c r="AI306" s="479" t="s">
        <v>528</v>
      </c>
    </row>
    <row r="307" spans="1:35">
      <c r="A307" s="795" t="s">
        <v>855</v>
      </c>
      <c r="B307" s="796"/>
      <c r="C307" s="796"/>
      <c r="D307" s="796"/>
      <c r="E307" s="796"/>
      <c r="F307" s="796"/>
      <c r="G307" s="796"/>
      <c r="H307" s="796"/>
      <c r="I307" s="796"/>
      <c r="J307" s="796"/>
      <c r="K307" s="796"/>
      <c r="L307" s="796"/>
      <c r="M307" s="796"/>
      <c r="N307" s="796"/>
      <c r="O307" s="796"/>
      <c r="P307" s="796"/>
      <c r="Q307" s="796"/>
      <c r="R307" s="796"/>
      <c r="S307" s="796"/>
      <c r="T307" s="796"/>
      <c r="U307" s="796"/>
      <c r="V307" s="796"/>
      <c r="W307" s="796"/>
      <c r="X307" s="796"/>
      <c r="Y307" s="796"/>
      <c r="Z307" s="796"/>
      <c r="AA307" s="796"/>
      <c r="AB307" s="796"/>
      <c r="AC307" s="796"/>
      <c r="AD307" s="796"/>
      <c r="AE307" s="796"/>
      <c r="AF307" s="796"/>
      <c r="AG307" s="796"/>
      <c r="AH307" s="796"/>
      <c r="AI307" s="797"/>
    </row>
    <row r="308" spans="1:35">
      <c r="A308" s="882" t="s">
        <v>856</v>
      </c>
      <c r="B308" s="883"/>
      <c r="C308" s="883"/>
      <c r="D308" s="883"/>
      <c r="E308" s="883"/>
      <c r="F308" s="883"/>
      <c r="G308" s="883"/>
      <c r="H308" s="883"/>
      <c r="I308" s="883"/>
      <c r="J308" s="883"/>
      <c r="K308" s="883"/>
      <c r="L308" s="883"/>
      <c r="M308" s="883"/>
      <c r="N308" s="883"/>
      <c r="O308" s="883"/>
      <c r="P308" s="883"/>
      <c r="Q308" s="883"/>
      <c r="R308" s="883"/>
      <c r="S308" s="883"/>
      <c r="T308" s="883"/>
      <c r="U308" s="883"/>
      <c r="V308" s="883"/>
      <c r="W308" s="883"/>
      <c r="X308" s="883"/>
      <c r="Y308" s="883"/>
      <c r="Z308" s="883"/>
      <c r="AA308" s="883"/>
      <c r="AB308" s="883"/>
      <c r="AC308" s="883"/>
      <c r="AD308" s="883"/>
      <c r="AE308" s="883"/>
      <c r="AF308" s="883"/>
      <c r="AG308" s="883"/>
      <c r="AH308" s="883"/>
      <c r="AI308" s="884"/>
    </row>
    <row r="309" spans="1:35" ht="15.6" customHeight="1">
      <c r="A309" s="916" t="s">
        <v>857</v>
      </c>
      <c r="B309" s="917"/>
      <c r="C309" s="917"/>
      <c r="D309" s="917"/>
      <c r="E309" s="917"/>
      <c r="F309" s="917"/>
      <c r="G309" s="917"/>
      <c r="H309" s="917"/>
      <c r="I309" s="917"/>
      <c r="J309" s="917"/>
      <c r="K309" s="917"/>
      <c r="L309" s="917"/>
      <c r="M309" s="917"/>
      <c r="N309" s="917"/>
      <c r="O309" s="917"/>
      <c r="P309" s="917"/>
      <c r="Q309" s="917"/>
      <c r="R309" s="917"/>
      <c r="S309" s="917"/>
      <c r="T309" s="917"/>
      <c r="U309" s="917"/>
      <c r="V309" s="917"/>
      <c r="W309" s="917"/>
      <c r="X309" s="917"/>
      <c r="Y309" s="917"/>
      <c r="Z309" s="917"/>
      <c r="AA309" s="917"/>
      <c r="AB309" s="917"/>
      <c r="AC309" s="917"/>
      <c r="AD309" s="918"/>
      <c r="AE309" s="480">
        <v>884</v>
      </c>
      <c r="AF309" s="1169"/>
      <c r="AG309" s="1170"/>
      <c r="AH309" s="1170"/>
      <c r="AI309" s="1183"/>
    </row>
    <row r="310" spans="1:35" ht="15.6" customHeight="1">
      <c r="A310" s="897" t="s">
        <v>858</v>
      </c>
      <c r="B310" s="898"/>
      <c r="C310" s="898"/>
      <c r="D310" s="898"/>
      <c r="E310" s="898"/>
      <c r="F310" s="898"/>
      <c r="G310" s="898"/>
      <c r="H310" s="898"/>
      <c r="I310" s="898"/>
      <c r="J310" s="898"/>
      <c r="K310" s="898"/>
      <c r="L310" s="898"/>
      <c r="M310" s="898"/>
      <c r="N310" s="898"/>
      <c r="O310" s="898"/>
      <c r="P310" s="898"/>
      <c r="Q310" s="898"/>
      <c r="R310" s="898"/>
      <c r="S310" s="898"/>
      <c r="T310" s="898"/>
      <c r="U310" s="898"/>
      <c r="V310" s="898"/>
      <c r="W310" s="898"/>
      <c r="X310" s="898"/>
      <c r="Y310" s="898"/>
      <c r="Z310" s="898"/>
      <c r="AA310" s="898"/>
      <c r="AB310" s="898"/>
      <c r="AC310" s="898"/>
      <c r="AD310" s="899"/>
      <c r="AE310" s="428">
        <v>885</v>
      </c>
      <c r="AF310" s="900"/>
      <c r="AG310" s="901"/>
      <c r="AH310" s="901"/>
      <c r="AI310" s="1179"/>
    </row>
    <row r="311" spans="1:35" ht="15.6" customHeight="1">
      <c r="A311" s="897" t="s">
        <v>859</v>
      </c>
      <c r="B311" s="898"/>
      <c r="C311" s="898"/>
      <c r="D311" s="898"/>
      <c r="E311" s="898"/>
      <c r="F311" s="898"/>
      <c r="G311" s="898"/>
      <c r="H311" s="898"/>
      <c r="I311" s="898"/>
      <c r="J311" s="898"/>
      <c r="K311" s="898"/>
      <c r="L311" s="898"/>
      <c r="M311" s="898"/>
      <c r="N311" s="898"/>
      <c r="O311" s="898"/>
      <c r="P311" s="898"/>
      <c r="Q311" s="898"/>
      <c r="R311" s="898"/>
      <c r="S311" s="898"/>
      <c r="T311" s="898"/>
      <c r="U311" s="898"/>
      <c r="V311" s="898"/>
      <c r="W311" s="898"/>
      <c r="X311" s="898"/>
      <c r="Y311" s="898"/>
      <c r="Z311" s="898"/>
      <c r="AA311" s="898"/>
      <c r="AB311" s="898"/>
      <c r="AC311" s="898"/>
      <c r="AD311" s="899"/>
      <c r="AE311" s="428">
        <v>886</v>
      </c>
      <c r="AF311" s="900"/>
      <c r="AG311" s="901"/>
      <c r="AH311" s="901"/>
      <c r="AI311" s="1179"/>
    </row>
    <row r="312" spans="1:35" ht="15.6" customHeight="1">
      <c r="A312" s="897" t="s">
        <v>860</v>
      </c>
      <c r="B312" s="898"/>
      <c r="C312" s="898"/>
      <c r="D312" s="898"/>
      <c r="E312" s="898"/>
      <c r="F312" s="898"/>
      <c r="G312" s="898"/>
      <c r="H312" s="898"/>
      <c r="I312" s="898"/>
      <c r="J312" s="898"/>
      <c r="K312" s="898"/>
      <c r="L312" s="898"/>
      <c r="M312" s="898"/>
      <c r="N312" s="898"/>
      <c r="O312" s="898"/>
      <c r="P312" s="898"/>
      <c r="Q312" s="898"/>
      <c r="R312" s="898"/>
      <c r="S312" s="898"/>
      <c r="T312" s="898"/>
      <c r="U312" s="898"/>
      <c r="V312" s="898"/>
      <c r="W312" s="898"/>
      <c r="X312" s="898"/>
      <c r="Y312" s="898"/>
      <c r="Z312" s="898"/>
      <c r="AA312" s="898"/>
      <c r="AB312" s="898"/>
      <c r="AC312" s="898"/>
      <c r="AD312" s="899"/>
      <c r="AE312" s="428">
        <v>985</v>
      </c>
      <c r="AF312" s="900"/>
      <c r="AG312" s="901"/>
      <c r="AH312" s="901"/>
      <c r="AI312" s="1179"/>
    </row>
    <row r="313" spans="1:35" ht="15.6" customHeight="1">
      <c r="A313" s="1172" t="s">
        <v>861</v>
      </c>
      <c r="B313" s="1173"/>
      <c r="C313" s="1173"/>
      <c r="D313" s="1173"/>
      <c r="E313" s="1173"/>
      <c r="F313" s="1173"/>
      <c r="G313" s="1173"/>
      <c r="H313" s="1173"/>
      <c r="I313" s="1173"/>
      <c r="J313" s="1173"/>
      <c r="K313" s="1173"/>
      <c r="L313" s="1173"/>
      <c r="M313" s="1173"/>
      <c r="N313" s="1173"/>
      <c r="O313" s="1173"/>
      <c r="P313" s="1173"/>
      <c r="Q313" s="1173"/>
      <c r="R313" s="1173"/>
      <c r="S313" s="1173"/>
      <c r="T313" s="1173"/>
      <c r="U313" s="1173"/>
      <c r="V313" s="1173"/>
      <c r="W313" s="1173"/>
      <c r="X313" s="1173"/>
      <c r="Y313" s="1173"/>
      <c r="Z313" s="1173"/>
      <c r="AA313" s="1173"/>
      <c r="AB313" s="1173"/>
      <c r="AC313" s="1173"/>
      <c r="AD313" s="1174"/>
      <c r="AE313" s="435">
        <v>887</v>
      </c>
      <c r="AF313" s="938"/>
      <c r="AG313" s="939"/>
      <c r="AH313" s="939"/>
      <c r="AI313" s="1175"/>
    </row>
    <row r="314" spans="1:35">
      <c r="A314" s="795" t="s">
        <v>862</v>
      </c>
      <c r="B314" s="796"/>
      <c r="C314" s="796"/>
      <c r="D314" s="796"/>
      <c r="E314" s="796"/>
      <c r="F314" s="796"/>
      <c r="G314" s="796"/>
      <c r="H314" s="796"/>
      <c r="I314" s="796"/>
      <c r="J314" s="796"/>
      <c r="K314" s="796"/>
      <c r="L314" s="796"/>
      <c r="M314" s="796"/>
      <c r="N314" s="796"/>
      <c r="O314" s="796"/>
      <c r="P314" s="796"/>
      <c r="Q314" s="796"/>
      <c r="R314" s="796"/>
      <c r="S314" s="796"/>
      <c r="T314" s="796"/>
      <c r="U314" s="796"/>
      <c r="V314" s="796"/>
      <c r="W314" s="796"/>
      <c r="X314" s="796"/>
      <c r="Y314" s="796"/>
      <c r="Z314" s="796"/>
      <c r="AA314" s="796"/>
      <c r="AB314" s="796"/>
      <c r="AC314" s="796"/>
      <c r="AD314" s="796"/>
      <c r="AE314" s="796"/>
      <c r="AF314" s="796"/>
      <c r="AG314" s="796"/>
      <c r="AH314" s="796"/>
      <c r="AI314" s="797"/>
    </row>
    <row r="315" spans="1:35">
      <c r="A315" s="882" t="s">
        <v>863</v>
      </c>
      <c r="B315" s="883"/>
      <c r="C315" s="883"/>
      <c r="D315" s="883"/>
      <c r="E315" s="883"/>
      <c r="F315" s="883"/>
      <c r="G315" s="883"/>
      <c r="H315" s="883"/>
      <c r="I315" s="883"/>
      <c r="J315" s="883"/>
      <c r="K315" s="883"/>
      <c r="L315" s="883"/>
      <c r="M315" s="883"/>
      <c r="N315" s="883"/>
      <c r="O315" s="883"/>
      <c r="P315" s="883"/>
      <c r="Q315" s="883"/>
      <c r="R315" s="883"/>
      <c r="S315" s="883"/>
      <c r="T315" s="883"/>
      <c r="U315" s="883"/>
      <c r="V315" s="883"/>
      <c r="W315" s="883"/>
      <c r="X315" s="883"/>
      <c r="Y315" s="883"/>
      <c r="Z315" s="883"/>
      <c r="AA315" s="883"/>
      <c r="AB315" s="883"/>
      <c r="AC315" s="883"/>
      <c r="AD315" s="883"/>
      <c r="AE315" s="883"/>
      <c r="AF315" s="883"/>
      <c r="AG315" s="883"/>
      <c r="AH315" s="883"/>
      <c r="AI315" s="884"/>
    </row>
    <row r="316" spans="1:35">
      <c r="A316" s="1176" t="s">
        <v>864</v>
      </c>
      <c r="B316" s="1177"/>
      <c r="C316" s="1177"/>
      <c r="D316" s="1177"/>
      <c r="E316" s="1177"/>
      <c r="F316" s="1177"/>
      <c r="G316" s="1177"/>
      <c r="H316" s="1177"/>
      <c r="I316" s="1177"/>
      <c r="J316" s="1177"/>
      <c r="K316" s="1177"/>
      <c r="L316" s="1177"/>
      <c r="M316" s="1177"/>
      <c r="N316" s="1177"/>
      <c r="O316" s="1177"/>
      <c r="P316" s="1177"/>
      <c r="Q316" s="1177"/>
      <c r="R316" s="1177"/>
      <c r="S316" s="1177"/>
      <c r="T316" s="1177"/>
      <c r="U316" s="1177"/>
      <c r="V316" s="1177"/>
      <c r="W316" s="1177"/>
      <c r="X316" s="1177"/>
      <c r="Y316" s="1177"/>
      <c r="Z316" s="1177"/>
      <c r="AA316" s="1177"/>
      <c r="AB316" s="1177"/>
      <c r="AC316" s="1177"/>
      <c r="AD316" s="1177"/>
      <c r="AE316" s="1177"/>
      <c r="AF316" s="1177"/>
      <c r="AG316" s="1177"/>
      <c r="AH316" s="1177"/>
      <c r="AI316" s="1178"/>
    </row>
    <row r="317" spans="1:35" ht="15.6" customHeight="1">
      <c r="A317" s="897" t="s">
        <v>865</v>
      </c>
      <c r="B317" s="898"/>
      <c r="C317" s="898"/>
      <c r="D317" s="898"/>
      <c r="E317" s="898"/>
      <c r="F317" s="898"/>
      <c r="G317" s="898"/>
      <c r="H317" s="898"/>
      <c r="I317" s="898"/>
      <c r="J317" s="898"/>
      <c r="K317" s="898"/>
      <c r="L317" s="898"/>
      <c r="M317" s="898"/>
      <c r="N317" s="898"/>
      <c r="O317" s="898"/>
      <c r="P317" s="898"/>
      <c r="Q317" s="898"/>
      <c r="R317" s="898"/>
      <c r="S317" s="898"/>
      <c r="T317" s="898"/>
      <c r="U317" s="898"/>
      <c r="V317" s="898"/>
      <c r="W317" s="898"/>
      <c r="X317" s="898"/>
      <c r="Y317" s="898"/>
      <c r="Z317" s="898"/>
      <c r="AA317" s="898"/>
      <c r="AB317" s="898"/>
      <c r="AC317" s="899"/>
      <c r="AD317" s="432">
        <v>1657</v>
      </c>
      <c r="AE317" s="900"/>
      <c r="AF317" s="901"/>
      <c r="AG317" s="901"/>
      <c r="AH317" s="902"/>
      <c r="AI317" s="430" t="s">
        <v>505</v>
      </c>
    </row>
    <row r="318" spans="1:35" ht="15.6" customHeight="1">
      <c r="A318" s="897" t="s">
        <v>866</v>
      </c>
      <c r="B318" s="898"/>
      <c r="C318" s="898"/>
      <c r="D318" s="898"/>
      <c r="E318" s="898"/>
      <c r="F318" s="898"/>
      <c r="G318" s="898"/>
      <c r="H318" s="898"/>
      <c r="I318" s="898"/>
      <c r="J318" s="898"/>
      <c r="K318" s="898"/>
      <c r="L318" s="898"/>
      <c r="M318" s="898"/>
      <c r="N318" s="898"/>
      <c r="O318" s="898"/>
      <c r="P318" s="898"/>
      <c r="Q318" s="898"/>
      <c r="R318" s="898"/>
      <c r="S318" s="898"/>
      <c r="T318" s="898"/>
      <c r="U318" s="898"/>
      <c r="V318" s="898"/>
      <c r="W318" s="898"/>
      <c r="X318" s="898"/>
      <c r="Y318" s="898"/>
      <c r="Z318" s="898"/>
      <c r="AA318" s="898"/>
      <c r="AB318" s="898"/>
      <c r="AC318" s="899"/>
      <c r="AD318" s="432">
        <v>1658</v>
      </c>
      <c r="AE318" s="900"/>
      <c r="AF318" s="901"/>
      <c r="AG318" s="901"/>
      <c r="AH318" s="902"/>
      <c r="AI318" s="430" t="s">
        <v>505</v>
      </c>
    </row>
    <row r="319" spans="1:35" ht="15.6" customHeight="1">
      <c r="A319" s="897" t="s">
        <v>867</v>
      </c>
      <c r="B319" s="898"/>
      <c r="C319" s="898"/>
      <c r="D319" s="898"/>
      <c r="E319" s="898"/>
      <c r="F319" s="898"/>
      <c r="G319" s="898"/>
      <c r="H319" s="898"/>
      <c r="I319" s="898"/>
      <c r="J319" s="898"/>
      <c r="K319" s="898"/>
      <c r="L319" s="898"/>
      <c r="M319" s="898"/>
      <c r="N319" s="898"/>
      <c r="O319" s="898"/>
      <c r="P319" s="898"/>
      <c r="Q319" s="898"/>
      <c r="R319" s="898"/>
      <c r="S319" s="898"/>
      <c r="T319" s="898"/>
      <c r="U319" s="898"/>
      <c r="V319" s="898"/>
      <c r="W319" s="898"/>
      <c r="X319" s="898"/>
      <c r="Y319" s="898"/>
      <c r="Z319" s="898"/>
      <c r="AA319" s="898"/>
      <c r="AB319" s="898"/>
      <c r="AC319" s="899"/>
      <c r="AD319" s="432">
        <v>1659</v>
      </c>
      <c r="AE319" s="900"/>
      <c r="AF319" s="901"/>
      <c r="AG319" s="901"/>
      <c r="AH319" s="902"/>
      <c r="AI319" s="430" t="s">
        <v>505</v>
      </c>
    </row>
    <row r="320" spans="1:35" ht="15.6" customHeight="1">
      <c r="A320" s="897" t="s">
        <v>868</v>
      </c>
      <c r="B320" s="898"/>
      <c r="C320" s="898"/>
      <c r="D320" s="898"/>
      <c r="E320" s="898"/>
      <c r="F320" s="898"/>
      <c r="G320" s="898"/>
      <c r="H320" s="898"/>
      <c r="I320" s="898"/>
      <c r="J320" s="898"/>
      <c r="K320" s="898"/>
      <c r="L320" s="898"/>
      <c r="M320" s="898"/>
      <c r="N320" s="898"/>
      <c r="O320" s="898"/>
      <c r="P320" s="898"/>
      <c r="Q320" s="898"/>
      <c r="R320" s="898"/>
      <c r="S320" s="898"/>
      <c r="T320" s="898"/>
      <c r="U320" s="898"/>
      <c r="V320" s="898"/>
      <c r="W320" s="898"/>
      <c r="X320" s="898"/>
      <c r="Y320" s="898"/>
      <c r="Z320" s="898"/>
      <c r="AA320" s="898"/>
      <c r="AB320" s="898"/>
      <c r="AC320" s="899"/>
      <c r="AD320" s="432">
        <v>1660</v>
      </c>
      <c r="AE320" s="900"/>
      <c r="AF320" s="901"/>
      <c r="AG320" s="901"/>
      <c r="AH320" s="902"/>
      <c r="AI320" s="430" t="s">
        <v>505</v>
      </c>
    </row>
    <row r="321" spans="1:35" ht="15.6" customHeight="1">
      <c r="A321" s="897" t="s">
        <v>869</v>
      </c>
      <c r="B321" s="898"/>
      <c r="C321" s="898"/>
      <c r="D321" s="898"/>
      <c r="E321" s="898"/>
      <c r="F321" s="898"/>
      <c r="G321" s="898"/>
      <c r="H321" s="898"/>
      <c r="I321" s="898"/>
      <c r="J321" s="898"/>
      <c r="K321" s="898"/>
      <c r="L321" s="898"/>
      <c r="M321" s="898"/>
      <c r="N321" s="898"/>
      <c r="O321" s="898"/>
      <c r="P321" s="898"/>
      <c r="Q321" s="898"/>
      <c r="R321" s="898"/>
      <c r="S321" s="898"/>
      <c r="T321" s="898"/>
      <c r="U321" s="898"/>
      <c r="V321" s="898"/>
      <c r="W321" s="898"/>
      <c r="X321" s="898"/>
      <c r="Y321" s="898"/>
      <c r="Z321" s="898"/>
      <c r="AA321" s="898"/>
      <c r="AB321" s="898"/>
      <c r="AC321" s="899"/>
      <c r="AD321" s="432">
        <v>1661</v>
      </c>
      <c r="AE321" s="900"/>
      <c r="AF321" s="901"/>
      <c r="AG321" s="901"/>
      <c r="AH321" s="902"/>
      <c r="AI321" s="430" t="s">
        <v>524</v>
      </c>
    </row>
    <row r="322" spans="1:35" ht="15.6" customHeight="1">
      <c r="A322" s="897" t="s">
        <v>870</v>
      </c>
      <c r="B322" s="898"/>
      <c r="C322" s="898"/>
      <c r="D322" s="898"/>
      <c r="E322" s="898"/>
      <c r="F322" s="898"/>
      <c r="G322" s="898"/>
      <c r="H322" s="898"/>
      <c r="I322" s="898"/>
      <c r="J322" s="898"/>
      <c r="K322" s="898"/>
      <c r="L322" s="898"/>
      <c r="M322" s="898"/>
      <c r="N322" s="898"/>
      <c r="O322" s="898"/>
      <c r="P322" s="898"/>
      <c r="Q322" s="898"/>
      <c r="R322" s="898"/>
      <c r="S322" s="898"/>
      <c r="T322" s="898"/>
      <c r="U322" s="898"/>
      <c r="V322" s="898"/>
      <c r="W322" s="898"/>
      <c r="X322" s="898"/>
      <c r="Y322" s="898"/>
      <c r="Z322" s="898"/>
      <c r="AA322" s="898"/>
      <c r="AB322" s="898"/>
      <c r="AC322" s="899"/>
      <c r="AD322" s="432">
        <v>1662</v>
      </c>
      <c r="AE322" s="900"/>
      <c r="AF322" s="901"/>
      <c r="AG322" s="901"/>
      <c r="AH322" s="902"/>
      <c r="AI322" s="430" t="s">
        <v>524</v>
      </c>
    </row>
    <row r="323" spans="1:35" ht="15.6" customHeight="1">
      <c r="A323" s="897" t="s">
        <v>871</v>
      </c>
      <c r="B323" s="898"/>
      <c r="C323" s="898"/>
      <c r="D323" s="898"/>
      <c r="E323" s="898"/>
      <c r="F323" s="898"/>
      <c r="G323" s="898"/>
      <c r="H323" s="898"/>
      <c r="I323" s="898"/>
      <c r="J323" s="898"/>
      <c r="K323" s="898"/>
      <c r="L323" s="898"/>
      <c r="M323" s="898"/>
      <c r="N323" s="898"/>
      <c r="O323" s="898"/>
      <c r="P323" s="898"/>
      <c r="Q323" s="898"/>
      <c r="R323" s="898"/>
      <c r="S323" s="898"/>
      <c r="T323" s="898"/>
      <c r="U323" s="898"/>
      <c r="V323" s="898"/>
      <c r="W323" s="898"/>
      <c r="X323" s="898"/>
      <c r="Y323" s="898"/>
      <c r="Z323" s="898"/>
      <c r="AA323" s="898"/>
      <c r="AB323" s="898"/>
      <c r="AC323" s="899"/>
      <c r="AD323" s="432">
        <v>1140</v>
      </c>
      <c r="AE323" s="900"/>
      <c r="AF323" s="901"/>
      <c r="AG323" s="901"/>
      <c r="AH323" s="902"/>
      <c r="AI323" s="430" t="s">
        <v>524</v>
      </c>
    </row>
    <row r="324" spans="1:35" ht="15.6" customHeight="1">
      <c r="A324" s="897" t="s">
        <v>872</v>
      </c>
      <c r="B324" s="898"/>
      <c r="C324" s="898"/>
      <c r="D324" s="898"/>
      <c r="E324" s="898"/>
      <c r="F324" s="898"/>
      <c r="G324" s="898"/>
      <c r="H324" s="898"/>
      <c r="I324" s="898"/>
      <c r="J324" s="898"/>
      <c r="K324" s="898"/>
      <c r="L324" s="898"/>
      <c r="M324" s="898"/>
      <c r="N324" s="898"/>
      <c r="O324" s="898"/>
      <c r="P324" s="898"/>
      <c r="Q324" s="898"/>
      <c r="R324" s="898"/>
      <c r="S324" s="898"/>
      <c r="T324" s="898"/>
      <c r="U324" s="898"/>
      <c r="V324" s="898"/>
      <c r="W324" s="898"/>
      <c r="X324" s="898"/>
      <c r="Y324" s="898"/>
      <c r="Z324" s="898"/>
      <c r="AA324" s="898"/>
      <c r="AB324" s="898"/>
      <c r="AC324" s="899"/>
      <c r="AD324" s="432">
        <v>1663</v>
      </c>
      <c r="AE324" s="900"/>
      <c r="AF324" s="901"/>
      <c r="AG324" s="901"/>
      <c r="AH324" s="902"/>
      <c r="AI324" s="430" t="s">
        <v>524</v>
      </c>
    </row>
    <row r="325" spans="1:35" ht="15.6" customHeight="1">
      <c r="A325" s="897" t="s">
        <v>873</v>
      </c>
      <c r="B325" s="898"/>
      <c r="C325" s="898"/>
      <c r="D325" s="898"/>
      <c r="E325" s="898"/>
      <c r="F325" s="898"/>
      <c r="G325" s="898"/>
      <c r="H325" s="898"/>
      <c r="I325" s="898"/>
      <c r="J325" s="898"/>
      <c r="K325" s="898"/>
      <c r="L325" s="898"/>
      <c r="M325" s="898"/>
      <c r="N325" s="898"/>
      <c r="O325" s="898"/>
      <c r="P325" s="898"/>
      <c r="Q325" s="898"/>
      <c r="R325" s="898"/>
      <c r="S325" s="898"/>
      <c r="T325" s="898"/>
      <c r="U325" s="898"/>
      <c r="V325" s="898"/>
      <c r="W325" s="898"/>
      <c r="X325" s="898"/>
      <c r="Y325" s="898"/>
      <c r="Z325" s="898"/>
      <c r="AA325" s="898"/>
      <c r="AB325" s="898"/>
      <c r="AC325" s="899"/>
      <c r="AD325" s="432">
        <v>1664</v>
      </c>
      <c r="AE325" s="900"/>
      <c r="AF325" s="901"/>
      <c r="AG325" s="901"/>
      <c r="AH325" s="902"/>
      <c r="AI325" s="430" t="s">
        <v>524</v>
      </c>
    </row>
    <row r="326" spans="1:35" ht="15.6" customHeight="1">
      <c r="A326" s="897" t="s">
        <v>874</v>
      </c>
      <c r="B326" s="898"/>
      <c r="C326" s="898"/>
      <c r="D326" s="898"/>
      <c r="E326" s="898"/>
      <c r="F326" s="898"/>
      <c r="G326" s="898"/>
      <c r="H326" s="898"/>
      <c r="I326" s="898"/>
      <c r="J326" s="898"/>
      <c r="K326" s="898"/>
      <c r="L326" s="898"/>
      <c r="M326" s="898"/>
      <c r="N326" s="898"/>
      <c r="O326" s="898"/>
      <c r="P326" s="898"/>
      <c r="Q326" s="898"/>
      <c r="R326" s="898"/>
      <c r="S326" s="898"/>
      <c r="T326" s="898"/>
      <c r="U326" s="898"/>
      <c r="V326" s="898"/>
      <c r="W326" s="898"/>
      <c r="X326" s="898"/>
      <c r="Y326" s="898"/>
      <c r="Z326" s="898"/>
      <c r="AA326" s="898"/>
      <c r="AB326" s="898"/>
      <c r="AC326" s="899"/>
      <c r="AD326" s="432">
        <v>1665</v>
      </c>
      <c r="AE326" s="900"/>
      <c r="AF326" s="901"/>
      <c r="AG326" s="901"/>
      <c r="AH326" s="902"/>
      <c r="AI326" s="430" t="s">
        <v>524</v>
      </c>
    </row>
    <row r="327" spans="1:35" ht="15.6" customHeight="1">
      <c r="A327" s="897" t="s">
        <v>875</v>
      </c>
      <c r="B327" s="898"/>
      <c r="C327" s="898"/>
      <c r="D327" s="898"/>
      <c r="E327" s="898"/>
      <c r="F327" s="898"/>
      <c r="G327" s="898"/>
      <c r="H327" s="898"/>
      <c r="I327" s="898"/>
      <c r="J327" s="898"/>
      <c r="K327" s="898"/>
      <c r="L327" s="898"/>
      <c r="M327" s="898"/>
      <c r="N327" s="898"/>
      <c r="O327" s="898"/>
      <c r="P327" s="898"/>
      <c r="Q327" s="898"/>
      <c r="R327" s="898"/>
      <c r="S327" s="898"/>
      <c r="T327" s="898"/>
      <c r="U327" s="898"/>
      <c r="V327" s="898"/>
      <c r="W327" s="898"/>
      <c r="X327" s="898"/>
      <c r="Y327" s="898"/>
      <c r="Z327" s="898"/>
      <c r="AA327" s="898"/>
      <c r="AB327" s="898"/>
      <c r="AC327" s="899"/>
      <c r="AD327" s="432">
        <v>1666</v>
      </c>
      <c r="AE327" s="900"/>
      <c r="AF327" s="901"/>
      <c r="AG327" s="901"/>
      <c r="AH327" s="902"/>
      <c r="AI327" s="430" t="s">
        <v>524</v>
      </c>
    </row>
    <row r="328" spans="1:35" ht="15.6" customHeight="1">
      <c r="A328" s="897" t="s">
        <v>876</v>
      </c>
      <c r="B328" s="898"/>
      <c r="C328" s="898"/>
      <c r="D328" s="898"/>
      <c r="E328" s="898"/>
      <c r="F328" s="898"/>
      <c r="G328" s="898"/>
      <c r="H328" s="898"/>
      <c r="I328" s="898"/>
      <c r="J328" s="898"/>
      <c r="K328" s="898"/>
      <c r="L328" s="898"/>
      <c r="M328" s="898"/>
      <c r="N328" s="898"/>
      <c r="O328" s="898"/>
      <c r="P328" s="898"/>
      <c r="Q328" s="898"/>
      <c r="R328" s="898"/>
      <c r="S328" s="898"/>
      <c r="T328" s="898"/>
      <c r="U328" s="898"/>
      <c r="V328" s="898"/>
      <c r="W328" s="898"/>
      <c r="X328" s="898"/>
      <c r="Y328" s="898"/>
      <c r="Z328" s="898"/>
      <c r="AA328" s="898"/>
      <c r="AB328" s="898"/>
      <c r="AC328" s="899"/>
      <c r="AD328" s="432">
        <v>1667</v>
      </c>
      <c r="AE328" s="900"/>
      <c r="AF328" s="901"/>
      <c r="AG328" s="901"/>
      <c r="AH328" s="902"/>
      <c r="AI328" s="430" t="s">
        <v>524</v>
      </c>
    </row>
    <row r="329" spans="1:35" ht="15.6" customHeight="1">
      <c r="A329" s="897" t="s">
        <v>877</v>
      </c>
      <c r="B329" s="898"/>
      <c r="C329" s="898"/>
      <c r="D329" s="898"/>
      <c r="E329" s="898"/>
      <c r="F329" s="898"/>
      <c r="G329" s="898"/>
      <c r="H329" s="898"/>
      <c r="I329" s="898"/>
      <c r="J329" s="898"/>
      <c r="K329" s="898"/>
      <c r="L329" s="898"/>
      <c r="M329" s="898"/>
      <c r="N329" s="898"/>
      <c r="O329" s="898"/>
      <c r="P329" s="898"/>
      <c r="Q329" s="898"/>
      <c r="R329" s="898"/>
      <c r="S329" s="898"/>
      <c r="T329" s="898"/>
      <c r="U329" s="898"/>
      <c r="V329" s="898"/>
      <c r="W329" s="898"/>
      <c r="X329" s="898"/>
      <c r="Y329" s="898"/>
      <c r="Z329" s="898"/>
      <c r="AA329" s="898"/>
      <c r="AB329" s="898"/>
      <c r="AC329" s="899"/>
      <c r="AD329" s="432">
        <v>1668</v>
      </c>
      <c r="AE329" s="900"/>
      <c r="AF329" s="901"/>
      <c r="AG329" s="901"/>
      <c r="AH329" s="902"/>
      <c r="AI329" s="430" t="s">
        <v>524</v>
      </c>
    </row>
    <row r="330" spans="1:35" ht="15.6" customHeight="1">
      <c r="A330" s="897" t="s">
        <v>878</v>
      </c>
      <c r="B330" s="898"/>
      <c r="C330" s="898"/>
      <c r="D330" s="898"/>
      <c r="E330" s="898"/>
      <c r="F330" s="898"/>
      <c r="G330" s="898"/>
      <c r="H330" s="898"/>
      <c r="I330" s="898"/>
      <c r="J330" s="898"/>
      <c r="K330" s="898"/>
      <c r="L330" s="898"/>
      <c r="M330" s="898"/>
      <c r="N330" s="898"/>
      <c r="O330" s="898"/>
      <c r="P330" s="898"/>
      <c r="Q330" s="898"/>
      <c r="R330" s="898"/>
      <c r="S330" s="898"/>
      <c r="T330" s="898"/>
      <c r="U330" s="898"/>
      <c r="V330" s="898"/>
      <c r="W330" s="898"/>
      <c r="X330" s="898"/>
      <c r="Y330" s="898"/>
      <c r="Z330" s="898"/>
      <c r="AA330" s="898"/>
      <c r="AB330" s="898"/>
      <c r="AC330" s="899"/>
      <c r="AD330" s="432">
        <v>1141</v>
      </c>
      <c r="AE330" s="900"/>
      <c r="AF330" s="901"/>
      <c r="AG330" s="901"/>
      <c r="AH330" s="902"/>
      <c r="AI330" s="430" t="s">
        <v>524</v>
      </c>
    </row>
    <row r="331" spans="1:35" ht="15.6" customHeight="1">
      <c r="A331" s="897" t="s">
        <v>879</v>
      </c>
      <c r="B331" s="898"/>
      <c r="C331" s="898"/>
      <c r="D331" s="898"/>
      <c r="E331" s="898"/>
      <c r="F331" s="898"/>
      <c r="G331" s="898"/>
      <c r="H331" s="898"/>
      <c r="I331" s="898"/>
      <c r="J331" s="898"/>
      <c r="K331" s="898"/>
      <c r="L331" s="898"/>
      <c r="M331" s="898"/>
      <c r="N331" s="898"/>
      <c r="O331" s="898"/>
      <c r="P331" s="898"/>
      <c r="Q331" s="898"/>
      <c r="R331" s="898"/>
      <c r="S331" s="898"/>
      <c r="T331" s="898"/>
      <c r="U331" s="898"/>
      <c r="V331" s="898"/>
      <c r="W331" s="898"/>
      <c r="X331" s="898"/>
      <c r="Y331" s="898"/>
      <c r="Z331" s="898"/>
      <c r="AA331" s="898"/>
      <c r="AB331" s="898"/>
      <c r="AC331" s="899"/>
      <c r="AD331" s="432">
        <v>1142</v>
      </c>
      <c r="AE331" s="900"/>
      <c r="AF331" s="901"/>
      <c r="AG331" s="901"/>
      <c r="AH331" s="902"/>
      <c r="AI331" s="430" t="s">
        <v>524</v>
      </c>
    </row>
    <row r="332" spans="1:35" ht="15.6" customHeight="1">
      <c r="A332" s="897" t="s">
        <v>880</v>
      </c>
      <c r="B332" s="898"/>
      <c r="C332" s="898"/>
      <c r="D332" s="898"/>
      <c r="E332" s="898"/>
      <c r="F332" s="898"/>
      <c r="G332" s="898"/>
      <c r="H332" s="898"/>
      <c r="I332" s="898"/>
      <c r="J332" s="898"/>
      <c r="K332" s="898"/>
      <c r="L332" s="898"/>
      <c r="M332" s="898"/>
      <c r="N332" s="898"/>
      <c r="O332" s="898"/>
      <c r="P332" s="898"/>
      <c r="Q332" s="898"/>
      <c r="R332" s="898"/>
      <c r="S332" s="898"/>
      <c r="T332" s="898"/>
      <c r="U332" s="898"/>
      <c r="V332" s="898"/>
      <c r="W332" s="898"/>
      <c r="X332" s="898"/>
      <c r="Y332" s="898"/>
      <c r="Z332" s="898"/>
      <c r="AA332" s="898"/>
      <c r="AB332" s="898"/>
      <c r="AC332" s="899"/>
      <c r="AD332" s="432">
        <v>1669</v>
      </c>
      <c r="AE332" s="900"/>
      <c r="AF332" s="901"/>
      <c r="AG332" s="901"/>
      <c r="AH332" s="902"/>
      <c r="AI332" s="430" t="s">
        <v>524</v>
      </c>
    </row>
    <row r="333" spans="1:35" ht="15.6" customHeight="1">
      <c r="A333" s="897" t="s">
        <v>881</v>
      </c>
      <c r="B333" s="898"/>
      <c r="C333" s="898"/>
      <c r="D333" s="898"/>
      <c r="E333" s="898"/>
      <c r="F333" s="898"/>
      <c r="G333" s="898"/>
      <c r="H333" s="898"/>
      <c r="I333" s="898"/>
      <c r="J333" s="898"/>
      <c r="K333" s="898"/>
      <c r="L333" s="898"/>
      <c r="M333" s="898"/>
      <c r="N333" s="898"/>
      <c r="O333" s="898"/>
      <c r="P333" s="898"/>
      <c r="Q333" s="898"/>
      <c r="R333" s="898"/>
      <c r="S333" s="898"/>
      <c r="T333" s="898"/>
      <c r="U333" s="898"/>
      <c r="V333" s="898"/>
      <c r="W333" s="898"/>
      <c r="X333" s="898"/>
      <c r="Y333" s="898"/>
      <c r="Z333" s="898"/>
      <c r="AA333" s="898"/>
      <c r="AB333" s="898"/>
      <c r="AC333" s="899"/>
      <c r="AD333" s="432">
        <v>1670</v>
      </c>
      <c r="AE333" s="900"/>
      <c r="AF333" s="901"/>
      <c r="AG333" s="901"/>
      <c r="AH333" s="902"/>
      <c r="AI333" s="430" t="s">
        <v>524</v>
      </c>
    </row>
    <row r="334" spans="1:35" ht="15.6" customHeight="1">
      <c r="A334" s="897" t="s">
        <v>882</v>
      </c>
      <c r="B334" s="898"/>
      <c r="C334" s="898"/>
      <c r="D334" s="898"/>
      <c r="E334" s="898"/>
      <c r="F334" s="898"/>
      <c r="G334" s="898"/>
      <c r="H334" s="898"/>
      <c r="I334" s="898"/>
      <c r="J334" s="898"/>
      <c r="K334" s="898"/>
      <c r="L334" s="898"/>
      <c r="M334" s="898"/>
      <c r="N334" s="898"/>
      <c r="O334" s="898"/>
      <c r="P334" s="898"/>
      <c r="Q334" s="898"/>
      <c r="R334" s="898"/>
      <c r="S334" s="898"/>
      <c r="T334" s="898"/>
      <c r="U334" s="898"/>
      <c r="V334" s="898"/>
      <c r="W334" s="898"/>
      <c r="X334" s="898"/>
      <c r="Y334" s="898"/>
      <c r="Z334" s="898"/>
      <c r="AA334" s="898"/>
      <c r="AB334" s="898"/>
      <c r="AC334" s="899"/>
      <c r="AD334" s="432">
        <v>1671</v>
      </c>
      <c r="AE334" s="900"/>
      <c r="AF334" s="901"/>
      <c r="AG334" s="901"/>
      <c r="AH334" s="902"/>
      <c r="AI334" s="430" t="s">
        <v>524</v>
      </c>
    </row>
    <row r="335" spans="1:35" ht="15.6" customHeight="1">
      <c r="A335" s="897" t="s">
        <v>883</v>
      </c>
      <c r="B335" s="898"/>
      <c r="C335" s="898"/>
      <c r="D335" s="898"/>
      <c r="E335" s="898"/>
      <c r="F335" s="898"/>
      <c r="G335" s="898"/>
      <c r="H335" s="898"/>
      <c r="I335" s="898"/>
      <c r="J335" s="898"/>
      <c r="K335" s="898"/>
      <c r="L335" s="898"/>
      <c r="M335" s="898"/>
      <c r="N335" s="898"/>
      <c r="O335" s="898"/>
      <c r="P335" s="898"/>
      <c r="Q335" s="898"/>
      <c r="R335" s="898"/>
      <c r="S335" s="898"/>
      <c r="T335" s="898"/>
      <c r="U335" s="898"/>
      <c r="V335" s="898"/>
      <c r="W335" s="898"/>
      <c r="X335" s="898"/>
      <c r="Y335" s="898"/>
      <c r="Z335" s="898"/>
      <c r="AA335" s="898"/>
      <c r="AB335" s="898"/>
      <c r="AC335" s="899"/>
      <c r="AD335" s="432">
        <v>1672</v>
      </c>
      <c r="AE335" s="900"/>
      <c r="AF335" s="901"/>
      <c r="AG335" s="901"/>
      <c r="AH335" s="902"/>
      <c r="AI335" s="430" t="s">
        <v>528</v>
      </c>
    </row>
    <row r="336" spans="1:35">
      <c r="A336" s="894" t="s">
        <v>884</v>
      </c>
      <c r="B336" s="895"/>
      <c r="C336" s="895"/>
      <c r="D336" s="895"/>
      <c r="E336" s="895"/>
      <c r="F336" s="895"/>
      <c r="G336" s="895"/>
      <c r="H336" s="895"/>
      <c r="I336" s="895"/>
      <c r="J336" s="895"/>
      <c r="K336" s="895"/>
      <c r="L336" s="895"/>
      <c r="M336" s="895"/>
      <c r="N336" s="895"/>
      <c r="O336" s="895"/>
      <c r="P336" s="895"/>
      <c r="Q336" s="895"/>
      <c r="R336" s="895"/>
      <c r="S336" s="895"/>
      <c r="T336" s="895"/>
      <c r="U336" s="895"/>
      <c r="V336" s="895"/>
      <c r="W336" s="895"/>
      <c r="X336" s="895"/>
      <c r="Y336" s="895"/>
      <c r="Z336" s="895"/>
      <c r="AA336" s="895"/>
      <c r="AB336" s="895"/>
      <c r="AC336" s="895"/>
      <c r="AD336" s="895"/>
      <c r="AE336" s="895"/>
      <c r="AF336" s="895"/>
      <c r="AG336" s="895"/>
      <c r="AH336" s="895"/>
      <c r="AI336" s="896"/>
    </row>
    <row r="337" spans="1:35" ht="15.6" customHeight="1">
      <c r="A337" s="897" t="s">
        <v>885</v>
      </c>
      <c r="B337" s="898"/>
      <c r="C337" s="898"/>
      <c r="D337" s="898"/>
      <c r="E337" s="898"/>
      <c r="F337" s="898"/>
      <c r="G337" s="898"/>
      <c r="H337" s="898"/>
      <c r="I337" s="898"/>
      <c r="J337" s="898"/>
      <c r="K337" s="898"/>
      <c r="L337" s="898"/>
      <c r="M337" s="898"/>
      <c r="N337" s="898"/>
      <c r="O337" s="898"/>
      <c r="P337" s="898"/>
      <c r="Q337" s="898"/>
      <c r="R337" s="898"/>
      <c r="S337" s="898"/>
      <c r="T337" s="898"/>
      <c r="U337" s="898"/>
      <c r="V337" s="898"/>
      <c r="W337" s="898"/>
      <c r="X337" s="898"/>
      <c r="Y337" s="898"/>
      <c r="Z337" s="898"/>
      <c r="AA337" s="898"/>
      <c r="AB337" s="898"/>
      <c r="AC337" s="899"/>
      <c r="AD337" s="432">
        <v>1673</v>
      </c>
      <c r="AE337" s="900"/>
      <c r="AF337" s="901"/>
      <c r="AG337" s="901"/>
      <c r="AH337" s="902"/>
      <c r="AI337" s="430" t="s">
        <v>524</v>
      </c>
    </row>
    <row r="338" spans="1:35" ht="15.6" customHeight="1">
      <c r="A338" s="897" t="s">
        <v>886</v>
      </c>
      <c r="B338" s="898"/>
      <c r="C338" s="898"/>
      <c r="D338" s="898"/>
      <c r="E338" s="898"/>
      <c r="F338" s="898"/>
      <c r="G338" s="898"/>
      <c r="H338" s="898"/>
      <c r="I338" s="898"/>
      <c r="J338" s="898"/>
      <c r="K338" s="898"/>
      <c r="L338" s="898"/>
      <c r="M338" s="898"/>
      <c r="N338" s="898"/>
      <c r="O338" s="898"/>
      <c r="P338" s="898"/>
      <c r="Q338" s="898"/>
      <c r="R338" s="898"/>
      <c r="S338" s="898"/>
      <c r="T338" s="898"/>
      <c r="U338" s="898"/>
      <c r="V338" s="898"/>
      <c r="W338" s="898"/>
      <c r="X338" s="898"/>
      <c r="Y338" s="898"/>
      <c r="Z338" s="898"/>
      <c r="AA338" s="898"/>
      <c r="AB338" s="898"/>
      <c r="AC338" s="899"/>
      <c r="AD338" s="432">
        <v>1674</v>
      </c>
      <c r="AE338" s="900"/>
      <c r="AF338" s="901"/>
      <c r="AG338" s="901"/>
      <c r="AH338" s="902"/>
      <c r="AI338" s="430" t="s">
        <v>505</v>
      </c>
    </row>
    <row r="339" spans="1:35" ht="15.6" customHeight="1">
      <c r="A339" s="897" t="s">
        <v>887</v>
      </c>
      <c r="B339" s="898"/>
      <c r="C339" s="898"/>
      <c r="D339" s="898"/>
      <c r="E339" s="898"/>
      <c r="F339" s="898"/>
      <c r="G339" s="898"/>
      <c r="H339" s="898"/>
      <c r="I339" s="898"/>
      <c r="J339" s="898"/>
      <c r="K339" s="898"/>
      <c r="L339" s="898"/>
      <c r="M339" s="898"/>
      <c r="N339" s="898"/>
      <c r="O339" s="898"/>
      <c r="P339" s="898"/>
      <c r="Q339" s="898"/>
      <c r="R339" s="898"/>
      <c r="S339" s="898"/>
      <c r="T339" s="898"/>
      <c r="U339" s="898"/>
      <c r="V339" s="898"/>
      <c r="W339" s="898"/>
      <c r="X339" s="898"/>
      <c r="Y339" s="898"/>
      <c r="Z339" s="898"/>
      <c r="AA339" s="898"/>
      <c r="AB339" s="898"/>
      <c r="AC339" s="899"/>
      <c r="AD339" s="432">
        <v>1144</v>
      </c>
      <c r="AE339" s="900"/>
      <c r="AF339" s="901"/>
      <c r="AG339" s="901"/>
      <c r="AH339" s="902"/>
      <c r="AI339" s="430" t="s">
        <v>505</v>
      </c>
    </row>
    <row r="340" spans="1:35" ht="15.6" customHeight="1">
      <c r="A340" s="897" t="s">
        <v>872</v>
      </c>
      <c r="B340" s="898"/>
      <c r="C340" s="898"/>
      <c r="D340" s="898"/>
      <c r="E340" s="898"/>
      <c r="F340" s="898"/>
      <c r="G340" s="898"/>
      <c r="H340" s="898"/>
      <c r="I340" s="898"/>
      <c r="J340" s="898"/>
      <c r="K340" s="898"/>
      <c r="L340" s="898"/>
      <c r="M340" s="898"/>
      <c r="N340" s="898"/>
      <c r="O340" s="898"/>
      <c r="P340" s="898"/>
      <c r="Q340" s="898"/>
      <c r="R340" s="898"/>
      <c r="S340" s="898"/>
      <c r="T340" s="898"/>
      <c r="U340" s="898"/>
      <c r="V340" s="898"/>
      <c r="W340" s="898"/>
      <c r="X340" s="898"/>
      <c r="Y340" s="898"/>
      <c r="Z340" s="898"/>
      <c r="AA340" s="898"/>
      <c r="AB340" s="898"/>
      <c r="AC340" s="899"/>
      <c r="AD340" s="432">
        <v>1675</v>
      </c>
      <c r="AE340" s="900"/>
      <c r="AF340" s="901"/>
      <c r="AG340" s="901"/>
      <c r="AH340" s="902"/>
      <c r="AI340" s="430" t="s">
        <v>505</v>
      </c>
    </row>
    <row r="341" spans="1:35" ht="15.6" customHeight="1">
      <c r="A341" s="897" t="s">
        <v>888</v>
      </c>
      <c r="B341" s="898"/>
      <c r="C341" s="898"/>
      <c r="D341" s="898"/>
      <c r="E341" s="898"/>
      <c r="F341" s="898"/>
      <c r="G341" s="898"/>
      <c r="H341" s="898"/>
      <c r="I341" s="898"/>
      <c r="J341" s="898"/>
      <c r="K341" s="898"/>
      <c r="L341" s="898"/>
      <c r="M341" s="898"/>
      <c r="N341" s="898"/>
      <c r="O341" s="898"/>
      <c r="P341" s="898"/>
      <c r="Q341" s="898"/>
      <c r="R341" s="898"/>
      <c r="S341" s="898"/>
      <c r="T341" s="898"/>
      <c r="U341" s="898"/>
      <c r="V341" s="898"/>
      <c r="W341" s="898"/>
      <c r="X341" s="898"/>
      <c r="Y341" s="898"/>
      <c r="Z341" s="898"/>
      <c r="AA341" s="898"/>
      <c r="AB341" s="898"/>
      <c r="AC341" s="899"/>
      <c r="AD341" s="432">
        <v>1175</v>
      </c>
      <c r="AE341" s="900"/>
      <c r="AF341" s="901"/>
      <c r="AG341" s="901"/>
      <c r="AH341" s="902"/>
      <c r="AI341" s="430" t="s">
        <v>505</v>
      </c>
    </row>
    <row r="342" spans="1:35" ht="15.6" customHeight="1">
      <c r="A342" s="897" t="s">
        <v>889</v>
      </c>
      <c r="B342" s="898"/>
      <c r="C342" s="898"/>
      <c r="D342" s="898"/>
      <c r="E342" s="898"/>
      <c r="F342" s="898"/>
      <c r="G342" s="898"/>
      <c r="H342" s="898"/>
      <c r="I342" s="898"/>
      <c r="J342" s="898"/>
      <c r="K342" s="898"/>
      <c r="L342" s="898"/>
      <c r="M342" s="898"/>
      <c r="N342" s="898"/>
      <c r="O342" s="898"/>
      <c r="P342" s="898"/>
      <c r="Q342" s="898"/>
      <c r="R342" s="898"/>
      <c r="S342" s="898"/>
      <c r="T342" s="898"/>
      <c r="U342" s="898"/>
      <c r="V342" s="898"/>
      <c r="W342" s="898"/>
      <c r="X342" s="898"/>
      <c r="Y342" s="898"/>
      <c r="Z342" s="898"/>
      <c r="AA342" s="898"/>
      <c r="AB342" s="898"/>
      <c r="AC342" s="899"/>
      <c r="AD342" s="432">
        <v>1676</v>
      </c>
      <c r="AE342" s="900"/>
      <c r="AF342" s="901"/>
      <c r="AG342" s="901"/>
      <c r="AH342" s="902"/>
      <c r="AI342" s="430" t="s">
        <v>505</v>
      </c>
    </row>
    <row r="343" spans="1:35" ht="15.6" customHeight="1">
      <c r="A343" s="897" t="s">
        <v>890</v>
      </c>
      <c r="B343" s="898"/>
      <c r="C343" s="898"/>
      <c r="D343" s="898"/>
      <c r="E343" s="898"/>
      <c r="F343" s="898"/>
      <c r="G343" s="898"/>
      <c r="H343" s="898"/>
      <c r="I343" s="898"/>
      <c r="J343" s="898"/>
      <c r="K343" s="898"/>
      <c r="L343" s="898"/>
      <c r="M343" s="898"/>
      <c r="N343" s="898"/>
      <c r="O343" s="898"/>
      <c r="P343" s="898"/>
      <c r="Q343" s="898"/>
      <c r="R343" s="898"/>
      <c r="S343" s="898"/>
      <c r="T343" s="898"/>
      <c r="U343" s="898"/>
      <c r="V343" s="898"/>
      <c r="W343" s="898"/>
      <c r="X343" s="898"/>
      <c r="Y343" s="898"/>
      <c r="Z343" s="898"/>
      <c r="AA343" s="898"/>
      <c r="AB343" s="898"/>
      <c r="AC343" s="899"/>
      <c r="AD343" s="432">
        <v>1677</v>
      </c>
      <c r="AE343" s="900"/>
      <c r="AF343" s="901"/>
      <c r="AG343" s="901"/>
      <c r="AH343" s="902"/>
      <c r="AI343" s="430" t="s">
        <v>505</v>
      </c>
    </row>
    <row r="344" spans="1:35" ht="15.6" customHeight="1">
      <c r="A344" s="897" t="s">
        <v>891</v>
      </c>
      <c r="B344" s="898"/>
      <c r="C344" s="898"/>
      <c r="D344" s="898"/>
      <c r="E344" s="898"/>
      <c r="F344" s="898"/>
      <c r="G344" s="898"/>
      <c r="H344" s="898"/>
      <c r="I344" s="898"/>
      <c r="J344" s="898"/>
      <c r="K344" s="898"/>
      <c r="L344" s="898"/>
      <c r="M344" s="898"/>
      <c r="N344" s="898"/>
      <c r="O344" s="898"/>
      <c r="P344" s="898"/>
      <c r="Q344" s="898"/>
      <c r="R344" s="898"/>
      <c r="S344" s="898"/>
      <c r="T344" s="898"/>
      <c r="U344" s="898"/>
      <c r="V344" s="898"/>
      <c r="W344" s="898"/>
      <c r="X344" s="898"/>
      <c r="Y344" s="898"/>
      <c r="Z344" s="898"/>
      <c r="AA344" s="898"/>
      <c r="AB344" s="898"/>
      <c r="AC344" s="899"/>
      <c r="AD344" s="432">
        <v>1678</v>
      </c>
      <c r="AE344" s="900"/>
      <c r="AF344" s="901"/>
      <c r="AG344" s="901"/>
      <c r="AH344" s="902"/>
      <c r="AI344" s="430" t="s">
        <v>505</v>
      </c>
    </row>
    <row r="345" spans="1:35" ht="15.6" customHeight="1">
      <c r="A345" s="897" t="s">
        <v>892</v>
      </c>
      <c r="B345" s="898"/>
      <c r="C345" s="898"/>
      <c r="D345" s="898"/>
      <c r="E345" s="898"/>
      <c r="F345" s="898"/>
      <c r="G345" s="898"/>
      <c r="H345" s="898"/>
      <c r="I345" s="898"/>
      <c r="J345" s="898"/>
      <c r="K345" s="898"/>
      <c r="L345" s="898"/>
      <c r="M345" s="898"/>
      <c r="N345" s="898"/>
      <c r="O345" s="898"/>
      <c r="P345" s="898"/>
      <c r="Q345" s="898"/>
      <c r="R345" s="898"/>
      <c r="S345" s="898"/>
      <c r="T345" s="898"/>
      <c r="U345" s="898"/>
      <c r="V345" s="898"/>
      <c r="W345" s="898"/>
      <c r="X345" s="898"/>
      <c r="Y345" s="898"/>
      <c r="Z345" s="898"/>
      <c r="AA345" s="898"/>
      <c r="AB345" s="898"/>
      <c r="AC345" s="899"/>
      <c r="AD345" s="432">
        <v>1150</v>
      </c>
      <c r="AE345" s="900"/>
      <c r="AF345" s="901"/>
      <c r="AG345" s="901"/>
      <c r="AH345" s="902"/>
      <c r="AI345" s="430" t="s">
        <v>505</v>
      </c>
    </row>
    <row r="346" spans="1:35" ht="15.6" customHeight="1">
      <c r="A346" s="897" t="s">
        <v>893</v>
      </c>
      <c r="B346" s="898"/>
      <c r="C346" s="898"/>
      <c r="D346" s="898"/>
      <c r="E346" s="898"/>
      <c r="F346" s="898"/>
      <c r="G346" s="898"/>
      <c r="H346" s="898"/>
      <c r="I346" s="898"/>
      <c r="J346" s="898"/>
      <c r="K346" s="898"/>
      <c r="L346" s="898"/>
      <c r="M346" s="898"/>
      <c r="N346" s="898"/>
      <c r="O346" s="898"/>
      <c r="P346" s="898"/>
      <c r="Q346" s="898"/>
      <c r="R346" s="898"/>
      <c r="S346" s="898"/>
      <c r="T346" s="898"/>
      <c r="U346" s="898"/>
      <c r="V346" s="898"/>
      <c r="W346" s="898"/>
      <c r="X346" s="898"/>
      <c r="Y346" s="898"/>
      <c r="Z346" s="898"/>
      <c r="AA346" s="898"/>
      <c r="AB346" s="898"/>
      <c r="AC346" s="899"/>
      <c r="AD346" s="432">
        <v>1147</v>
      </c>
      <c r="AE346" s="900"/>
      <c r="AF346" s="901"/>
      <c r="AG346" s="901"/>
      <c r="AH346" s="902"/>
      <c r="AI346" s="430" t="s">
        <v>505</v>
      </c>
    </row>
    <row r="347" spans="1:35" ht="15.6" customHeight="1">
      <c r="A347" s="897" t="s">
        <v>894</v>
      </c>
      <c r="B347" s="898"/>
      <c r="C347" s="898"/>
      <c r="D347" s="898"/>
      <c r="E347" s="898"/>
      <c r="F347" s="898"/>
      <c r="G347" s="898"/>
      <c r="H347" s="898"/>
      <c r="I347" s="898"/>
      <c r="J347" s="898"/>
      <c r="K347" s="898"/>
      <c r="L347" s="898"/>
      <c r="M347" s="898"/>
      <c r="N347" s="898"/>
      <c r="O347" s="898"/>
      <c r="P347" s="898"/>
      <c r="Q347" s="898"/>
      <c r="R347" s="898"/>
      <c r="S347" s="898"/>
      <c r="T347" s="898"/>
      <c r="U347" s="898"/>
      <c r="V347" s="898"/>
      <c r="W347" s="898"/>
      <c r="X347" s="898"/>
      <c r="Y347" s="898"/>
      <c r="Z347" s="898"/>
      <c r="AA347" s="898"/>
      <c r="AB347" s="898"/>
      <c r="AC347" s="899"/>
      <c r="AD347" s="432">
        <v>1148</v>
      </c>
      <c r="AE347" s="900"/>
      <c r="AF347" s="901"/>
      <c r="AG347" s="901"/>
      <c r="AH347" s="902"/>
      <c r="AI347" s="430" t="s">
        <v>505</v>
      </c>
    </row>
    <row r="348" spans="1:35" ht="15.6" customHeight="1">
      <c r="A348" s="897" t="s">
        <v>895</v>
      </c>
      <c r="B348" s="898"/>
      <c r="C348" s="898"/>
      <c r="D348" s="898"/>
      <c r="E348" s="898"/>
      <c r="F348" s="898"/>
      <c r="G348" s="898"/>
      <c r="H348" s="898"/>
      <c r="I348" s="898"/>
      <c r="J348" s="898"/>
      <c r="K348" s="898"/>
      <c r="L348" s="898"/>
      <c r="M348" s="898"/>
      <c r="N348" s="898"/>
      <c r="O348" s="898"/>
      <c r="P348" s="898"/>
      <c r="Q348" s="898"/>
      <c r="R348" s="898"/>
      <c r="S348" s="898"/>
      <c r="T348" s="898"/>
      <c r="U348" s="898"/>
      <c r="V348" s="898"/>
      <c r="W348" s="898"/>
      <c r="X348" s="898"/>
      <c r="Y348" s="898"/>
      <c r="Z348" s="898"/>
      <c r="AA348" s="898"/>
      <c r="AB348" s="898"/>
      <c r="AC348" s="899"/>
      <c r="AD348" s="432">
        <v>1149</v>
      </c>
      <c r="AE348" s="900"/>
      <c r="AF348" s="901"/>
      <c r="AG348" s="901"/>
      <c r="AH348" s="902"/>
      <c r="AI348" s="430" t="s">
        <v>505</v>
      </c>
    </row>
    <row r="349" spans="1:35" ht="15.6" customHeight="1">
      <c r="A349" s="897" t="s">
        <v>896</v>
      </c>
      <c r="B349" s="898"/>
      <c r="C349" s="898"/>
      <c r="D349" s="898"/>
      <c r="E349" s="898"/>
      <c r="F349" s="898"/>
      <c r="G349" s="898"/>
      <c r="H349" s="898"/>
      <c r="I349" s="898"/>
      <c r="J349" s="898"/>
      <c r="K349" s="898"/>
      <c r="L349" s="898"/>
      <c r="M349" s="898"/>
      <c r="N349" s="898"/>
      <c r="O349" s="898"/>
      <c r="P349" s="898"/>
      <c r="Q349" s="898"/>
      <c r="R349" s="898"/>
      <c r="S349" s="898"/>
      <c r="T349" s="898"/>
      <c r="U349" s="898"/>
      <c r="V349" s="898"/>
      <c r="W349" s="898"/>
      <c r="X349" s="898"/>
      <c r="Y349" s="898"/>
      <c r="Z349" s="898"/>
      <c r="AA349" s="898"/>
      <c r="AB349" s="898"/>
      <c r="AC349" s="899"/>
      <c r="AD349" s="432">
        <v>1151</v>
      </c>
      <c r="AE349" s="900"/>
      <c r="AF349" s="901"/>
      <c r="AG349" s="901"/>
      <c r="AH349" s="902"/>
      <c r="AI349" s="430" t="s">
        <v>505</v>
      </c>
    </row>
    <row r="350" spans="1:35" ht="15.6" customHeight="1">
      <c r="A350" s="897" t="s">
        <v>897</v>
      </c>
      <c r="B350" s="898"/>
      <c r="C350" s="898"/>
      <c r="D350" s="898"/>
      <c r="E350" s="898"/>
      <c r="F350" s="898"/>
      <c r="G350" s="898"/>
      <c r="H350" s="898"/>
      <c r="I350" s="898"/>
      <c r="J350" s="898"/>
      <c r="K350" s="898"/>
      <c r="L350" s="898"/>
      <c r="M350" s="898"/>
      <c r="N350" s="898"/>
      <c r="O350" s="898"/>
      <c r="P350" s="898"/>
      <c r="Q350" s="898"/>
      <c r="R350" s="898"/>
      <c r="S350" s="898"/>
      <c r="T350" s="898"/>
      <c r="U350" s="898"/>
      <c r="V350" s="898"/>
      <c r="W350" s="898"/>
      <c r="X350" s="898"/>
      <c r="Y350" s="898"/>
      <c r="Z350" s="898"/>
      <c r="AA350" s="898"/>
      <c r="AB350" s="898"/>
      <c r="AC350" s="899"/>
      <c r="AD350" s="432">
        <v>1152</v>
      </c>
      <c r="AE350" s="900"/>
      <c r="AF350" s="901"/>
      <c r="AG350" s="901"/>
      <c r="AH350" s="902"/>
      <c r="AI350" s="430" t="s">
        <v>524</v>
      </c>
    </row>
    <row r="351" spans="1:35" ht="15.6" customHeight="1">
      <c r="A351" s="897" t="s">
        <v>898</v>
      </c>
      <c r="B351" s="898"/>
      <c r="C351" s="898"/>
      <c r="D351" s="898"/>
      <c r="E351" s="898"/>
      <c r="F351" s="898"/>
      <c r="G351" s="898"/>
      <c r="H351" s="898"/>
      <c r="I351" s="898"/>
      <c r="J351" s="898"/>
      <c r="K351" s="898"/>
      <c r="L351" s="898"/>
      <c r="M351" s="898"/>
      <c r="N351" s="898"/>
      <c r="O351" s="898"/>
      <c r="P351" s="898"/>
      <c r="Q351" s="898"/>
      <c r="R351" s="898"/>
      <c r="S351" s="898"/>
      <c r="T351" s="898"/>
      <c r="U351" s="898"/>
      <c r="V351" s="898"/>
      <c r="W351" s="898"/>
      <c r="X351" s="898"/>
      <c r="Y351" s="898"/>
      <c r="Z351" s="898"/>
      <c r="AA351" s="898"/>
      <c r="AB351" s="898"/>
      <c r="AC351" s="899"/>
      <c r="AD351" s="432">
        <v>1176</v>
      </c>
      <c r="AE351" s="900"/>
      <c r="AF351" s="901"/>
      <c r="AG351" s="901"/>
      <c r="AH351" s="902"/>
      <c r="AI351" s="430" t="s">
        <v>524</v>
      </c>
    </row>
    <row r="352" spans="1:35" ht="15.6" customHeight="1">
      <c r="A352" s="897" t="s">
        <v>899</v>
      </c>
      <c r="B352" s="898"/>
      <c r="C352" s="898"/>
      <c r="D352" s="898"/>
      <c r="E352" s="898"/>
      <c r="F352" s="898"/>
      <c r="G352" s="898"/>
      <c r="H352" s="898"/>
      <c r="I352" s="898"/>
      <c r="J352" s="898"/>
      <c r="K352" s="898"/>
      <c r="L352" s="898"/>
      <c r="M352" s="898"/>
      <c r="N352" s="898"/>
      <c r="O352" s="898"/>
      <c r="P352" s="898"/>
      <c r="Q352" s="898"/>
      <c r="R352" s="898"/>
      <c r="S352" s="898"/>
      <c r="T352" s="898"/>
      <c r="U352" s="898"/>
      <c r="V352" s="898"/>
      <c r="W352" s="898"/>
      <c r="X352" s="898"/>
      <c r="Y352" s="898"/>
      <c r="Z352" s="898"/>
      <c r="AA352" s="898"/>
      <c r="AB352" s="898"/>
      <c r="AC352" s="899"/>
      <c r="AD352" s="432">
        <v>1159</v>
      </c>
      <c r="AE352" s="900"/>
      <c r="AF352" s="901"/>
      <c r="AG352" s="901"/>
      <c r="AH352" s="902"/>
      <c r="AI352" s="430" t="s">
        <v>524</v>
      </c>
    </row>
    <row r="353" spans="1:35" ht="15.6" customHeight="1">
      <c r="A353" s="897" t="s">
        <v>900</v>
      </c>
      <c r="B353" s="898"/>
      <c r="C353" s="898"/>
      <c r="D353" s="898"/>
      <c r="E353" s="898"/>
      <c r="F353" s="898"/>
      <c r="G353" s="898"/>
      <c r="H353" s="898"/>
      <c r="I353" s="898"/>
      <c r="J353" s="898"/>
      <c r="K353" s="898"/>
      <c r="L353" s="898"/>
      <c r="M353" s="898"/>
      <c r="N353" s="898"/>
      <c r="O353" s="898"/>
      <c r="P353" s="898"/>
      <c r="Q353" s="898"/>
      <c r="R353" s="898"/>
      <c r="S353" s="898"/>
      <c r="T353" s="898"/>
      <c r="U353" s="898"/>
      <c r="V353" s="898"/>
      <c r="W353" s="898"/>
      <c r="X353" s="898"/>
      <c r="Y353" s="898"/>
      <c r="Z353" s="898"/>
      <c r="AA353" s="898"/>
      <c r="AB353" s="898"/>
      <c r="AC353" s="899"/>
      <c r="AD353" s="432">
        <v>1679</v>
      </c>
      <c r="AE353" s="900"/>
      <c r="AF353" s="901"/>
      <c r="AG353" s="901"/>
      <c r="AH353" s="902"/>
      <c r="AI353" s="430" t="s">
        <v>524</v>
      </c>
    </row>
    <row r="354" spans="1:35" ht="15.6" customHeight="1">
      <c r="A354" s="897" t="s">
        <v>901</v>
      </c>
      <c r="B354" s="898"/>
      <c r="C354" s="898"/>
      <c r="D354" s="898"/>
      <c r="E354" s="898"/>
      <c r="F354" s="898"/>
      <c r="G354" s="898"/>
      <c r="H354" s="898"/>
      <c r="I354" s="898"/>
      <c r="J354" s="898"/>
      <c r="K354" s="898"/>
      <c r="L354" s="898"/>
      <c r="M354" s="898"/>
      <c r="N354" s="898"/>
      <c r="O354" s="898"/>
      <c r="P354" s="898"/>
      <c r="Q354" s="898"/>
      <c r="R354" s="898"/>
      <c r="S354" s="898"/>
      <c r="T354" s="898"/>
      <c r="U354" s="898"/>
      <c r="V354" s="898"/>
      <c r="W354" s="898"/>
      <c r="X354" s="898"/>
      <c r="Y354" s="898"/>
      <c r="Z354" s="898"/>
      <c r="AA354" s="898"/>
      <c r="AB354" s="898"/>
      <c r="AC354" s="899"/>
      <c r="AD354" s="432">
        <v>1680</v>
      </c>
      <c r="AE354" s="900"/>
      <c r="AF354" s="901"/>
      <c r="AG354" s="901"/>
      <c r="AH354" s="902"/>
      <c r="AI354" s="430" t="s">
        <v>524</v>
      </c>
    </row>
    <row r="355" spans="1:35" ht="15.6" customHeight="1">
      <c r="A355" s="897" t="s">
        <v>902</v>
      </c>
      <c r="B355" s="898"/>
      <c r="C355" s="898"/>
      <c r="D355" s="898"/>
      <c r="E355" s="898"/>
      <c r="F355" s="898"/>
      <c r="G355" s="898"/>
      <c r="H355" s="898"/>
      <c r="I355" s="898"/>
      <c r="J355" s="898"/>
      <c r="K355" s="898"/>
      <c r="L355" s="898"/>
      <c r="M355" s="898"/>
      <c r="N355" s="898"/>
      <c r="O355" s="898"/>
      <c r="P355" s="898"/>
      <c r="Q355" s="898"/>
      <c r="R355" s="898"/>
      <c r="S355" s="898"/>
      <c r="T355" s="898"/>
      <c r="U355" s="898"/>
      <c r="V355" s="898"/>
      <c r="W355" s="898"/>
      <c r="X355" s="898"/>
      <c r="Y355" s="898"/>
      <c r="Z355" s="898"/>
      <c r="AA355" s="898"/>
      <c r="AB355" s="898"/>
      <c r="AC355" s="899"/>
      <c r="AD355" s="432">
        <v>1681</v>
      </c>
      <c r="AE355" s="900"/>
      <c r="AF355" s="901"/>
      <c r="AG355" s="901"/>
      <c r="AH355" s="902"/>
      <c r="AI355" s="430" t="s">
        <v>524</v>
      </c>
    </row>
    <row r="356" spans="1:35" ht="15.6" customHeight="1">
      <c r="A356" s="897" t="s">
        <v>903</v>
      </c>
      <c r="B356" s="898"/>
      <c r="C356" s="898"/>
      <c r="D356" s="898"/>
      <c r="E356" s="898"/>
      <c r="F356" s="898"/>
      <c r="G356" s="898"/>
      <c r="H356" s="898"/>
      <c r="I356" s="898"/>
      <c r="J356" s="898"/>
      <c r="K356" s="898"/>
      <c r="L356" s="898"/>
      <c r="M356" s="898"/>
      <c r="N356" s="898"/>
      <c r="O356" s="898"/>
      <c r="P356" s="898"/>
      <c r="Q356" s="898"/>
      <c r="R356" s="898"/>
      <c r="S356" s="898"/>
      <c r="T356" s="898"/>
      <c r="U356" s="898"/>
      <c r="V356" s="898"/>
      <c r="W356" s="898"/>
      <c r="X356" s="898"/>
      <c r="Y356" s="898"/>
      <c r="Z356" s="898"/>
      <c r="AA356" s="898"/>
      <c r="AB356" s="898"/>
      <c r="AC356" s="899"/>
      <c r="AD356" s="432">
        <v>1682</v>
      </c>
      <c r="AE356" s="900"/>
      <c r="AF356" s="901"/>
      <c r="AG356" s="901"/>
      <c r="AH356" s="902"/>
      <c r="AI356" s="430" t="s">
        <v>524</v>
      </c>
    </row>
    <row r="357" spans="1:35" ht="15.6" customHeight="1">
      <c r="A357" s="897" t="s">
        <v>904</v>
      </c>
      <c r="B357" s="898"/>
      <c r="C357" s="898"/>
      <c r="D357" s="898"/>
      <c r="E357" s="898"/>
      <c r="F357" s="898"/>
      <c r="G357" s="898"/>
      <c r="H357" s="898"/>
      <c r="I357" s="898"/>
      <c r="J357" s="898"/>
      <c r="K357" s="898"/>
      <c r="L357" s="898"/>
      <c r="M357" s="898"/>
      <c r="N357" s="898"/>
      <c r="O357" s="898"/>
      <c r="P357" s="898"/>
      <c r="Q357" s="898"/>
      <c r="R357" s="898"/>
      <c r="S357" s="898"/>
      <c r="T357" s="898"/>
      <c r="U357" s="898"/>
      <c r="V357" s="898"/>
      <c r="W357" s="898"/>
      <c r="X357" s="898"/>
      <c r="Y357" s="898"/>
      <c r="Z357" s="898"/>
      <c r="AA357" s="898"/>
      <c r="AB357" s="898"/>
      <c r="AC357" s="899"/>
      <c r="AD357" s="432">
        <v>1683</v>
      </c>
      <c r="AE357" s="900"/>
      <c r="AF357" s="901"/>
      <c r="AG357" s="901"/>
      <c r="AH357" s="902"/>
      <c r="AI357" s="430" t="s">
        <v>524</v>
      </c>
    </row>
    <row r="358" spans="1:35" ht="15.6" customHeight="1">
      <c r="A358" s="897" t="s">
        <v>905</v>
      </c>
      <c r="B358" s="898"/>
      <c r="C358" s="898"/>
      <c r="D358" s="898"/>
      <c r="E358" s="898"/>
      <c r="F358" s="898"/>
      <c r="G358" s="898"/>
      <c r="H358" s="898"/>
      <c r="I358" s="898"/>
      <c r="J358" s="898"/>
      <c r="K358" s="898"/>
      <c r="L358" s="898"/>
      <c r="M358" s="898"/>
      <c r="N358" s="898"/>
      <c r="O358" s="898"/>
      <c r="P358" s="898"/>
      <c r="Q358" s="898"/>
      <c r="R358" s="898"/>
      <c r="S358" s="898"/>
      <c r="T358" s="898"/>
      <c r="U358" s="898"/>
      <c r="V358" s="898"/>
      <c r="W358" s="898"/>
      <c r="X358" s="898"/>
      <c r="Y358" s="898"/>
      <c r="Z358" s="898"/>
      <c r="AA358" s="898"/>
      <c r="AB358" s="898"/>
      <c r="AC358" s="899"/>
      <c r="AD358" s="432">
        <v>1684</v>
      </c>
      <c r="AE358" s="900"/>
      <c r="AF358" s="901"/>
      <c r="AG358" s="901"/>
      <c r="AH358" s="902"/>
      <c r="AI358" s="430" t="s">
        <v>524</v>
      </c>
    </row>
    <row r="359" spans="1:35" ht="15.6" customHeight="1">
      <c r="A359" s="897" t="s">
        <v>906</v>
      </c>
      <c r="B359" s="898"/>
      <c r="C359" s="898"/>
      <c r="D359" s="898"/>
      <c r="E359" s="898"/>
      <c r="F359" s="898"/>
      <c r="G359" s="898"/>
      <c r="H359" s="898"/>
      <c r="I359" s="898"/>
      <c r="J359" s="898"/>
      <c r="K359" s="898"/>
      <c r="L359" s="898"/>
      <c r="M359" s="898"/>
      <c r="N359" s="898"/>
      <c r="O359" s="898"/>
      <c r="P359" s="898"/>
      <c r="Q359" s="898"/>
      <c r="R359" s="898"/>
      <c r="S359" s="898"/>
      <c r="T359" s="898"/>
      <c r="U359" s="898"/>
      <c r="V359" s="898"/>
      <c r="W359" s="898"/>
      <c r="X359" s="898"/>
      <c r="Y359" s="898"/>
      <c r="Z359" s="898"/>
      <c r="AA359" s="898"/>
      <c r="AB359" s="898"/>
      <c r="AC359" s="899"/>
      <c r="AD359" s="432">
        <v>1685</v>
      </c>
      <c r="AE359" s="900"/>
      <c r="AF359" s="901"/>
      <c r="AG359" s="901"/>
      <c r="AH359" s="902"/>
      <c r="AI359" s="430" t="s">
        <v>524</v>
      </c>
    </row>
    <row r="360" spans="1:35" ht="15.6" customHeight="1">
      <c r="A360" s="897" t="s">
        <v>907</v>
      </c>
      <c r="B360" s="898"/>
      <c r="C360" s="898"/>
      <c r="D360" s="898"/>
      <c r="E360" s="898"/>
      <c r="F360" s="898"/>
      <c r="G360" s="898"/>
      <c r="H360" s="898"/>
      <c r="I360" s="898"/>
      <c r="J360" s="898"/>
      <c r="K360" s="898"/>
      <c r="L360" s="898"/>
      <c r="M360" s="898"/>
      <c r="N360" s="898"/>
      <c r="O360" s="898"/>
      <c r="P360" s="898"/>
      <c r="Q360" s="898"/>
      <c r="R360" s="898"/>
      <c r="S360" s="898"/>
      <c r="T360" s="898"/>
      <c r="U360" s="898"/>
      <c r="V360" s="898"/>
      <c r="W360" s="898"/>
      <c r="X360" s="898"/>
      <c r="Y360" s="898"/>
      <c r="Z360" s="898"/>
      <c r="AA360" s="898"/>
      <c r="AB360" s="898"/>
      <c r="AC360" s="899"/>
      <c r="AD360" s="432">
        <v>1686</v>
      </c>
      <c r="AE360" s="900"/>
      <c r="AF360" s="901"/>
      <c r="AG360" s="901"/>
      <c r="AH360" s="902"/>
      <c r="AI360" s="430" t="s">
        <v>524</v>
      </c>
    </row>
    <row r="361" spans="1:35" ht="15.6" customHeight="1">
      <c r="A361" s="897" t="s">
        <v>908</v>
      </c>
      <c r="B361" s="898"/>
      <c r="C361" s="898"/>
      <c r="D361" s="898"/>
      <c r="E361" s="898"/>
      <c r="F361" s="898"/>
      <c r="G361" s="898"/>
      <c r="H361" s="898"/>
      <c r="I361" s="898"/>
      <c r="J361" s="898"/>
      <c r="K361" s="898"/>
      <c r="L361" s="898"/>
      <c r="M361" s="898"/>
      <c r="N361" s="898"/>
      <c r="O361" s="898"/>
      <c r="P361" s="898"/>
      <c r="Q361" s="898"/>
      <c r="R361" s="898"/>
      <c r="S361" s="898"/>
      <c r="T361" s="898"/>
      <c r="U361" s="898"/>
      <c r="V361" s="898"/>
      <c r="W361" s="898"/>
      <c r="X361" s="898"/>
      <c r="Y361" s="898"/>
      <c r="Z361" s="898"/>
      <c r="AA361" s="898"/>
      <c r="AB361" s="898"/>
      <c r="AC361" s="899"/>
      <c r="AD361" s="432">
        <v>1183</v>
      </c>
      <c r="AE361" s="900"/>
      <c r="AF361" s="901"/>
      <c r="AG361" s="901"/>
      <c r="AH361" s="902"/>
      <c r="AI361" s="430" t="s">
        <v>524</v>
      </c>
    </row>
    <row r="362" spans="1:35" ht="15.6" customHeight="1">
      <c r="A362" s="897" t="s">
        <v>909</v>
      </c>
      <c r="B362" s="898"/>
      <c r="C362" s="898"/>
      <c r="D362" s="898"/>
      <c r="E362" s="898"/>
      <c r="F362" s="898"/>
      <c r="G362" s="898"/>
      <c r="H362" s="898"/>
      <c r="I362" s="898"/>
      <c r="J362" s="898"/>
      <c r="K362" s="898"/>
      <c r="L362" s="898"/>
      <c r="M362" s="898"/>
      <c r="N362" s="898"/>
      <c r="O362" s="898"/>
      <c r="P362" s="898"/>
      <c r="Q362" s="898"/>
      <c r="R362" s="898"/>
      <c r="S362" s="898"/>
      <c r="T362" s="898"/>
      <c r="U362" s="898"/>
      <c r="V362" s="898"/>
      <c r="W362" s="898"/>
      <c r="X362" s="898"/>
      <c r="Y362" s="898"/>
      <c r="Z362" s="898"/>
      <c r="AA362" s="898"/>
      <c r="AB362" s="898"/>
      <c r="AC362" s="899"/>
      <c r="AD362" s="432">
        <v>1687</v>
      </c>
      <c r="AE362" s="900"/>
      <c r="AF362" s="901"/>
      <c r="AG362" s="901"/>
      <c r="AH362" s="902"/>
      <c r="AI362" s="430" t="s">
        <v>524</v>
      </c>
    </row>
    <row r="363" spans="1:35" ht="15.6" customHeight="1">
      <c r="A363" s="897" t="s">
        <v>910</v>
      </c>
      <c r="B363" s="898"/>
      <c r="C363" s="898"/>
      <c r="D363" s="898"/>
      <c r="E363" s="898"/>
      <c r="F363" s="898"/>
      <c r="G363" s="898"/>
      <c r="H363" s="898"/>
      <c r="I363" s="898"/>
      <c r="J363" s="898"/>
      <c r="K363" s="898"/>
      <c r="L363" s="898"/>
      <c r="M363" s="898"/>
      <c r="N363" s="898"/>
      <c r="O363" s="898"/>
      <c r="P363" s="898"/>
      <c r="Q363" s="898"/>
      <c r="R363" s="898"/>
      <c r="S363" s="898"/>
      <c r="T363" s="898"/>
      <c r="U363" s="898"/>
      <c r="V363" s="898"/>
      <c r="W363" s="898"/>
      <c r="X363" s="898"/>
      <c r="Y363" s="898"/>
      <c r="Z363" s="898"/>
      <c r="AA363" s="898"/>
      <c r="AB363" s="898"/>
      <c r="AC363" s="899"/>
      <c r="AD363" s="432">
        <v>1688</v>
      </c>
      <c r="AE363" s="900"/>
      <c r="AF363" s="901"/>
      <c r="AG363" s="901"/>
      <c r="AH363" s="902"/>
      <c r="AI363" s="430" t="s">
        <v>524</v>
      </c>
    </row>
    <row r="364" spans="1:35" ht="15.6" customHeight="1">
      <c r="A364" s="897" t="s">
        <v>911</v>
      </c>
      <c r="B364" s="898"/>
      <c r="C364" s="898"/>
      <c r="D364" s="898"/>
      <c r="E364" s="898"/>
      <c r="F364" s="898"/>
      <c r="G364" s="898"/>
      <c r="H364" s="898"/>
      <c r="I364" s="898"/>
      <c r="J364" s="898"/>
      <c r="K364" s="898"/>
      <c r="L364" s="898"/>
      <c r="M364" s="898"/>
      <c r="N364" s="898"/>
      <c r="O364" s="898"/>
      <c r="P364" s="898"/>
      <c r="Q364" s="898"/>
      <c r="R364" s="898"/>
      <c r="S364" s="898"/>
      <c r="T364" s="898"/>
      <c r="U364" s="898"/>
      <c r="V364" s="898"/>
      <c r="W364" s="898"/>
      <c r="X364" s="898"/>
      <c r="Y364" s="898"/>
      <c r="Z364" s="898"/>
      <c r="AA364" s="898"/>
      <c r="AB364" s="898"/>
      <c r="AC364" s="899"/>
      <c r="AD364" s="432">
        <v>1689</v>
      </c>
      <c r="AE364" s="900"/>
      <c r="AF364" s="901"/>
      <c r="AG364" s="901"/>
      <c r="AH364" s="902"/>
      <c r="AI364" s="430" t="s">
        <v>524</v>
      </c>
    </row>
    <row r="365" spans="1:35">
      <c r="A365" s="932" t="s">
        <v>912</v>
      </c>
      <c r="B365" s="933"/>
      <c r="C365" s="933"/>
      <c r="D365" s="933"/>
      <c r="E365" s="933"/>
      <c r="F365" s="933"/>
      <c r="G365" s="933"/>
      <c r="H365" s="933"/>
      <c r="I365" s="933"/>
      <c r="J365" s="933"/>
      <c r="K365" s="933"/>
      <c r="L365" s="933"/>
      <c r="M365" s="933"/>
      <c r="N365" s="933"/>
      <c r="O365" s="933"/>
      <c r="P365" s="933"/>
      <c r="Q365" s="933"/>
      <c r="R365" s="933"/>
      <c r="S365" s="933"/>
      <c r="T365" s="933"/>
      <c r="U365" s="933"/>
      <c r="V365" s="933"/>
      <c r="W365" s="933"/>
      <c r="X365" s="933"/>
      <c r="Y365" s="933"/>
      <c r="Z365" s="933"/>
      <c r="AA365" s="933"/>
      <c r="AB365" s="933"/>
      <c r="AC365" s="934"/>
      <c r="AD365" s="432">
        <v>1728</v>
      </c>
      <c r="AE365" s="900"/>
      <c r="AF365" s="901"/>
      <c r="AG365" s="901"/>
      <c r="AH365" s="902"/>
      <c r="AI365" s="430" t="s">
        <v>528</v>
      </c>
    </row>
    <row r="366" spans="1:35">
      <c r="A366" s="897" t="s">
        <v>913</v>
      </c>
      <c r="B366" s="898"/>
      <c r="C366" s="898"/>
      <c r="D366" s="898"/>
      <c r="E366" s="898"/>
      <c r="F366" s="898"/>
      <c r="G366" s="898"/>
      <c r="H366" s="898"/>
      <c r="I366" s="898"/>
      <c r="J366" s="898"/>
      <c r="K366" s="898"/>
      <c r="L366" s="898"/>
      <c r="M366" s="898"/>
      <c r="N366" s="898"/>
      <c r="O366" s="898"/>
      <c r="P366" s="898"/>
      <c r="Q366" s="898"/>
      <c r="R366" s="898"/>
      <c r="S366" s="898"/>
      <c r="T366" s="898"/>
      <c r="U366" s="898"/>
      <c r="V366" s="898"/>
      <c r="W366" s="898"/>
      <c r="X366" s="898"/>
      <c r="Y366" s="898"/>
      <c r="Z366" s="898"/>
      <c r="AA366" s="898"/>
      <c r="AB366" s="898"/>
      <c r="AC366" s="899"/>
      <c r="AD366" s="432">
        <v>1154</v>
      </c>
      <c r="AE366" s="900"/>
      <c r="AF366" s="901"/>
      <c r="AG366" s="901"/>
      <c r="AH366" s="902"/>
      <c r="AI366" s="430" t="s">
        <v>524</v>
      </c>
    </row>
    <row r="367" spans="1:35">
      <c r="A367" s="897" t="s">
        <v>914</v>
      </c>
      <c r="B367" s="898"/>
      <c r="C367" s="898"/>
      <c r="D367" s="898"/>
      <c r="E367" s="898"/>
      <c r="F367" s="898"/>
      <c r="G367" s="898"/>
      <c r="H367" s="898"/>
      <c r="I367" s="898"/>
      <c r="J367" s="898"/>
      <c r="K367" s="898"/>
      <c r="L367" s="898"/>
      <c r="M367" s="898"/>
      <c r="N367" s="898"/>
      <c r="O367" s="898"/>
      <c r="P367" s="898"/>
      <c r="Q367" s="898"/>
      <c r="R367" s="898"/>
      <c r="S367" s="898"/>
      <c r="T367" s="898"/>
      <c r="U367" s="898"/>
      <c r="V367" s="898"/>
      <c r="W367" s="898"/>
      <c r="X367" s="898"/>
      <c r="Y367" s="898"/>
      <c r="Z367" s="898"/>
      <c r="AA367" s="898"/>
      <c r="AB367" s="898"/>
      <c r="AC367" s="899"/>
      <c r="AD367" s="432">
        <v>1157</v>
      </c>
      <c r="AE367" s="900"/>
      <c r="AF367" s="901"/>
      <c r="AG367" s="901"/>
      <c r="AH367" s="902"/>
      <c r="AI367" s="430" t="s">
        <v>524</v>
      </c>
    </row>
    <row r="368" spans="1:35">
      <c r="A368" s="932" t="s">
        <v>915</v>
      </c>
      <c r="B368" s="933"/>
      <c r="C368" s="933"/>
      <c r="D368" s="933"/>
      <c r="E368" s="933"/>
      <c r="F368" s="933"/>
      <c r="G368" s="933"/>
      <c r="H368" s="933"/>
      <c r="I368" s="933"/>
      <c r="J368" s="933"/>
      <c r="K368" s="933"/>
      <c r="L368" s="933"/>
      <c r="M368" s="933"/>
      <c r="N368" s="933"/>
      <c r="O368" s="933"/>
      <c r="P368" s="933"/>
      <c r="Q368" s="933"/>
      <c r="R368" s="933"/>
      <c r="S368" s="933"/>
      <c r="T368" s="933"/>
      <c r="U368" s="933"/>
      <c r="V368" s="933"/>
      <c r="W368" s="933"/>
      <c r="X368" s="933"/>
      <c r="Y368" s="933"/>
      <c r="Z368" s="933"/>
      <c r="AA368" s="933"/>
      <c r="AB368" s="933"/>
      <c r="AC368" s="934"/>
      <c r="AD368" s="432">
        <v>1690</v>
      </c>
      <c r="AE368" s="900"/>
      <c r="AF368" s="901"/>
      <c r="AG368" s="901"/>
      <c r="AH368" s="902"/>
      <c r="AI368" s="430" t="s">
        <v>528</v>
      </c>
    </row>
    <row r="369" spans="1:35">
      <c r="A369" s="894" t="s">
        <v>916</v>
      </c>
      <c r="B369" s="895"/>
      <c r="C369" s="895"/>
      <c r="D369" s="895"/>
      <c r="E369" s="895"/>
      <c r="F369" s="895"/>
      <c r="G369" s="895"/>
      <c r="H369" s="895"/>
      <c r="I369" s="895"/>
      <c r="J369" s="895"/>
      <c r="K369" s="895"/>
      <c r="L369" s="895"/>
      <c r="M369" s="895"/>
      <c r="N369" s="895"/>
      <c r="O369" s="895"/>
      <c r="P369" s="895"/>
      <c r="Q369" s="895"/>
      <c r="R369" s="895"/>
      <c r="S369" s="895"/>
      <c r="T369" s="895"/>
      <c r="U369" s="895"/>
      <c r="V369" s="895"/>
      <c r="W369" s="895"/>
      <c r="X369" s="895"/>
      <c r="Y369" s="895"/>
      <c r="Z369" s="895"/>
      <c r="AA369" s="895"/>
      <c r="AB369" s="895"/>
      <c r="AC369" s="895"/>
      <c r="AD369" s="895"/>
      <c r="AE369" s="895"/>
      <c r="AF369" s="895"/>
      <c r="AG369" s="895"/>
      <c r="AH369" s="895"/>
      <c r="AI369" s="896"/>
    </row>
    <row r="370" spans="1:35" ht="15.6" customHeight="1">
      <c r="A370" s="897" t="s">
        <v>917</v>
      </c>
      <c r="B370" s="898"/>
      <c r="C370" s="898"/>
      <c r="D370" s="898"/>
      <c r="E370" s="898"/>
      <c r="F370" s="898"/>
      <c r="G370" s="898"/>
      <c r="H370" s="898"/>
      <c r="I370" s="898"/>
      <c r="J370" s="898"/>
      <c r="K370" s="898"/>
      <c r="L370" s="898"/>
      <c r="M370" s="898"/>
      <c r="N370" s="898"/>
      <c r="O370" s="898"/>
      <c r="P370" s="898"/>
      <c r="Q370" s="898"/>
      <c r="R370" s="898"/>
      <c r="S370" s="898"/>
      <c r="T370" s="898"/>
      <c r="U370" s="898"/>
      <c r="V370" s="898"/>
      <c r="W370" s="898"/>
      <c r="X370" s="898"/>
      <c r="Y370" s="898"/>
      <c r="Z370" s="898"/>
      <c r="AA370" s="898"/>
      <c r="AB370" s="898"/>
      <c r="AC370" s="899"/>
      <c r="AD370" s="432">
        <v>1155</v>
      </c>
      <c r="AE370" s="900"/>
      <c r="AF370" s="901"/>
      <c r="AG370" s="901"/>
      <c r="AH370" s="902"/>
      <c r="AI370" s="430" t="s">
        <v>505</v>
      </c>
    </row>
    <row r="371" spans="1:35" ht="15.6" customHeight="1">
      <c r="A371" s="897" t="s">
        <v>918</v>
      </c>
      <c r="B371" s="898"/>
      <c r="C371" s="898"/>
      <c r="D371" s="898"/>
      <c r="E371" s="898"/>
      <c r="F371" s="898"/>
      <c r="G371" s="898"/>
      <c r="H371" s="898"/>
      <c r="I371" s="898"/>
      <c r="J371" s="898"/>
      <c r="K371" s="898"/>
      <c r="L371" s="898"/>
      <c r="M371" s="898"/>
      <c r="N371" s="898"/>
      <c r="O371" s="898"/>
      <c r="P371" s="898"/>
      <c r="Q371" s="898"/>
      <c r="R371" s="898"/>
      <c r="S371" s="898"/>
      <c r="T371" s="898"/>
      <c r="U371" s="898"/>
      <c r="V371" s="898"/>
      <c r="W371" s="898"/>
      <c r="X371" s="898"/>
      <c r="Y371" s="898"/>
      <c r="Z371" s="898"/>
      <c r="AA371" s="898"/>
      <c r="AB371" s="898"/>
      <c r="AC371" s="899"/>
      <c r="AD371" s="432">
        <v>1156</v>
      </c>
      <c r="AE371" s="900"/>
      <c r="AF371" s="901"/>
      <c r="AG371" s="901"/>
      <c r="AH371" s="902"/>
      <c r="AI371" s="430" t="s">
        <v>505</v>
      </c>
    </row>
    <row r="372" spans="1:35">
      <c r="A372" s="935" t="s">
        <v>919</v>
      </c>
      <c r="B372" s="936"/>
      <c r="C372" s="936"/>
      <c r="D372" s="936"/>
      <c r="E372" s="936"/>
      <c r="F372" s="936"/>
      <c r="G372" s="936"/>
      <c r="H372" s="936"/>
      <c r="I372" s="936"/>
      <c r="J372" s="936"/>
      <c r="K372" s="936"/>
      <c r="L372" s="936"/>
      <c r="M372" s="936"/>
      <c r="N372" s="936"/>
      <c r="O372" s="936"/>
      <c r="P372" s="936"/>
      <c r="Q372" s="936"/>
      <c r="R372" s="936"/>
      <c r="S372" s="936"/>
      <c r="T372" s="936"/>
      <c r="U372" s="936"/>
      <c r="V372" s="936"/>
      <c r="W372" s="936"/>
      <c r="X372" s="936"/>
      <c r="Y372" s="936"/>
      <c r="Z372" s="936"/>
      <c r="AA372" s="936"/>
      <c r="AB372" s="936"/>
      <c r="AC372" s="937"/>
      <c r="AD372" s="434">
        <v>1143</v>
      </c>
      <c r="AE372" s="938"/>
      <c r="AF372" s="939"/>
      <c r="AG372" s="939"/>
      <c r="AH372" s="940"/>
      <c r="AI372" s="441" t="s">
        <v>528</v>
      </c>
    </row>
    <row r="373" spans="1:35" ht="18" customHeight="1">
      <c r="A373" s="795" t="s">
        <v>920</v>
      </c>
      <c r="B373" s="796"/>
      <c r="C373" s="796"/>
      <c r="D373" s="796"/>
      <c r="E373" s="796"/>
      <c r="F373" s="796"/>
      <c r="G373" s="796"/>
      <c r="H373" s="796"/>
      <c r="I373" s="796"/>
      <c r="J373" s="796"/>
      <c r="K373" s="796"/>
      <c r="L373" s="796"/>
      <c r="M373" s="796"/>
      <c r="N373" s="796"/>
      <c r="O373" s="796"/>
      <c r="P373" s="796"/>
      <c r="Q373" s="796"/>
      <c r="R373" s="796"/>
      <c r="S373" s="796"/>
      <c r="T373" s="796"/>
      <c r="U373" s="796"/>
      <c r="V373" s="796"/>
      <c r="W373" s="796"/>
      <c r="X373" s="796"/>
      <c r="Y373" s="796"/>
      <c r="Z373" s="796"/>
      <c r="AA373" s="796"/>
      <c r="AB373" s="796"/>
      <c r="AC373" s="796"/>
      <c r="AD373" s="796"/>
      <c r="AE373" s="796"/>
      <c r="AF373" s="796"/>
      <c r="AG373" s="796"/>
      <c r="AH373" s="796"/>
      <c r="AI373" s="797"/>
    </row>
    <row r="374" spans="1:35" ht="20.100000000000001" customHeight="1">
      <c r="A374" s="882" t="s">
        <v>921</v>
      </c>
      <c r="B374" s="883"/>
      <c r="C374" s="883"/>
      <c r="D374" s="883"/>
      <c r="E374" s="883"/>
      <c r="F374" s="883"/>
      <c r="G374" s="883"/>
      <c r="H374" s="883"/>
      <c r="I374" s="883"/>
      <c r="J374" s="883"/>
      <c r="K374" s="883"/>
      <c r="L374" s="883"/>
      <c r="M374" s="883"/>
      <c r="N374" s="883"/>
      <c r="O374" s="883"/>
      <c r="P374" s="883"/>
      <c r="Q374" s="883"/>
      <c r="R374" s="883"/>
      <c r="S374" s="883"/>
      <c r="T374" s="883"/>
      <c r="U374" s="883"/>
      <c r="V374" s="883"/>
      <c r="W374" s="883"/>
      <c r="X374" s="883"/>
      <c r="Y374" s="883"/>
      <c r="Z374" s="883"/>
      <c r="AA374" s="883"/>
      <c r="AB374" s="883"/>
      <c r="AC374" s="883"/>
      <c r="AD374" s="883"/>
      <c r="AE374" s="883"/>
      <c r="AF374" s="883"/>
      <c r="AG374" s="883"/>
      <c r="AH374" s="883"/>
      <c r="AI374" s="884"/>
    </row>
    <row r="375" spans="1:35" ht="14.45" customHeight="1">
      <c r="A375" s="916" t="s">
        <v>922</v>
      </c>
      <c r="B375" s="917"/>
      <c r="C375" s="917"/>
      <c r="D375" s="917"/>
      <c r="E375" s="917"/>
      <c r="F375" s="917"/>
      <c r="G375" s="917"/>
      <c r="H375" s="917"/>
      <c r="I375" s="917"/>
      <c r="J375" s="917"/>
      <c r="K375" s="917"/>
      <c r="L375" s="917"/>
      <c r="M375" s="917"/>
      <c r="N375" s="917"/>
      <c r="O375" s="917"/>
      <c r="P375" s="917"/>
      <c r="Q375" s="917"/>
      <c r="R375" s="917"/>
      <c r="S375" s="917"/>
      <c r="T375" s="917"/>
      <c r="U375" s="917"/>
      <c r="V375" s="917"/>
      <c r="W375" s="917"/>
      <c r="X375" s="917"/>
      <c r="Y375" s="917"/>
      <c r="Z375" s="917"/>
      <c r="AA375" s="917"/>
      <c r="AB375" s="917"/>
      <c r="AC375" s="918"/>
      <c r="AD375" s="481">
        <v>1698</v>
      </c>
      <c r="AE375" s="1169"/>
      <c r="AF375" s="1170"/>
      <c r="AG375" s="1170"/>
      <c r="AH375" s="1171"/>
      <c r="AI375" s="466" t="s">
        <v>505</v>
      </c>
    </row>
    <row r="376" spans="1:35" ht="14.45" customHeight="1">
      <c r="A376" s="897" t="s">
        <v>923</v>
      </c>
      <c r="B376" s="898"/>
      <c r="C376" s="898"/>
      <c r="D376" s="898"/>
      <c r="E376" s="898"/>
      <c r="F376" s="898"/>
      <c r="G376" s="898"/>
      <c r="H376" s="898"/>
      <c r="I376" s="898"/>
      <c r="J376" s="898"/>
      <c r="K376" s="898"/>
      <c r="L376" s="898"/>
      <c r="M376" s="898"/>
      <c r="N376" s="898"/>
      <c r="O376" s="898"/>
      <c r="P376" s="898"/>
      <c r="Q376" s="898"/>
      <c r="R376" s="898"/>
      <c r="S376" s="898"/>
      <c r="T376" s="898"/>
      <c r="U376" s="898"/>
      <c r="V376" s="898"/>
      <c r="W376" s="898"/>
      <c r="X376" s="898"/>
      <c r="Y376" s="898"/>
      <c r="Z376" s="898"/>
      <c r="AA376" s="898"/>
      <c r="AB376" s="898"/>
      <c r="AC376" s="899"/>
      <c r="AD376" s="470">
        <v>1717</v>
      </c>
      <c r="AE376" s="900"/>
      <c r="AF376" s="901"/>
      <c r="AG376" s="901"/>
      <c r="AH376" s="902"/>
      <c r="AI376" s="430" t="s">
        <v>524</v>
      </c>
    </row>
    <row r="377" spans="1:35" ht="14.45" customHeight="1">
      <c r="A377" s="897" t="s">
        <v>924</v>
      </c>
      <c r="B377" s="898"/>
      <c r="C377" s="898"/>
      <c r="D377" s="898"/>
      <c r="E377" s="898"/>
      <c r="F377" s="898"/>
      <c r="G377" s="898"/>
      <c r="H377" s="898"/>
      <c r="I377" s="898"/>
      <c r="J377" s="898"/>
      <c r="K377" s="898"/>
      <c r="L377" s="898"/>
      <c r="M377" s="898"/>
      <c r="N377" s="898"/>
      <c r="O377" s="898"/>
      <c r="P377" s="898"/>
      <c r="Q377" s="898"/>
      <c r="R377" s="898"/>
      <c r="S377" s="898"/>
      <c r="T377" s="898"/>
      <c r="U377" s="898"/>
      <c r="V377" s="898"/>
      <c r="W377" s="898"/>
      <c r="X377" s="898"/>
      <c r="Y377" s="898"/>
      <c r="Z377" s="898"/>
      <c r="AA377" s="898"/>
      <c r="AB377" s="898"/>
      <c r="AC377" s="899"/>
      <c r="AD377" s="470">
        <v>1692</v>
      </c>
      <c r="AE377" s="900"/>
      <c r="AF377" s="901"/>
      <c r="AG377" s="901"/>
      <c r="AH377" s="902"/>
      <c r="AI377" s="430" t="s">
        <v>505</v>
      </c>
    </row>
    <row r="378" spans="1:35" ht="14.45" customHeight="1">
      <c r="A378" s="897" t="s">
        <v>925</v>
      </c>
      <c r="B378" s="898"/>
      <c r="C378" s="898"/>
      <c r="D378" s="898"/>
      <c r="E378" s="898"/>
      <c r="F378" s="898"/>
      <c r="G378" s="898"/>
      <c r="H378" s="898"/>
      <c r="I378" s="898"/>
      <c r="J378" s="898"/>
      <c r="K378" s="898"/>
      <c r="L378" s="898"/>
      <c r="M378" s="898"/>
      <c r="N378" s="898"/>
      <c r="O378" s="898"/>
      <c r="P378" s="898"/>
      <c r="Q378" s="898"/>
      <c r="R378" s="898"/>
      <c r="S378" s="898"/>
      <c r="T378" s="898"/>
      <c r="U378" s="898"/>
      <c r="V378" s="898"/>
      <c r="W378" s="898"/>
      <c r="X378" s="898"/>
      <c r="Y378" s="898"/>
      <c r="Z378" s="898"/>
      <c r="AA378" s="898"/>
      <c r="AB378" s="898"/>
      <c r="AC378" s="899"/>
      <c r="AD378" s="470">
        <v>1699</v>
      </c>
      <c r="AE378" s="900"/>
      <c r="AF378" s="901"/>
      <c r="AG378" s="901"/>
      <c r="AH378" s="902"/>
      <c r="AI378" s="430" t="s">
        <v>505</v>
      </c>
    </row>
    <row r="379" spans="1:35" ht="14.45" customHeight="1">
      <c r="A379" s="932" t="s">
        <v>926</v>
      </c>
      <c r="B379" s="933"/>
      <c r="C379" s="933"/>
      <c r="D379" s="933"/>
      <c r="E379" s="933"/>
      <c r="F379" s="933"/>
      <c r="G379" s="933"/>
      <c r="H379" s="933"/>
      <c r="I379" s="933"/>
      <c r="J379" s="933"/>
      <c r="K379" s="933"/>
      <c r="L379" s="933"/>
      <c r="M379" s="933"/>
      <c r="N379" s="933"/>
      <c r="O379" s="933"/>
      <c r="P379" s="933"/>
      <c r="Q379" s="933"/>
      <c r="R379" s="933"/>
      <c r="S379" s="933"/>
      <c r="T379" s="933"/>
      <c r="U379" s="933"/>
      <c r="V379" s="933"/>
      <c r="W379" s="933"/>
      <c r="X379" s="933"/>
      <c r="Y379" s="933"/>
      <c r="Z379" s="933"/>
      <c r="AA379" s="933"/>
      <c r="AB379" s="933"/>
      <c r="AC379" s="934"/>
      <c r="AD379" s="470">
        <v>1718</v>
      </c>
      <c r="AE379" s="900"/>
      <c r="AF379" s="901"/>
      <c r="AG379" s="901"/>
      <c r="AH379" s="902"/>
      <c r="AI379" s="430" t="s">
        <v>528</v>
      </c>
    </row>
    <row r="380" spans="1:35" ht="14.45" customHeight="1">
      <c r="A380" s="897" t="s">
        <v>927</v>
      </c>
      <c r="B380" s="898"/>
      <c r="C380" s="898"/>
      <c r="D380" s="898"/>
      <c r="E380" s="898"/>
      <c r="F380" s="898"/>
      <c r="G380" s="898"/>
      <c r="H380" s="898"/>
      <c r="I380" s="898"/>
      <c r="J380" s="898"/>
      <c r="K380" s="898"/>
      <c r="L380" s="898"/>
      <c r="M380" s="898"/>
      <c r="N380" s="898"/>
      <c r="O380" s="898"/>
      <c r="P380" s="898"/>
      <c r="Q380" s="898"/>
      <c r="R380" s="898"/>
      <c r="S380" s="898"/>
      <c r="T380" s="898"/>
      <c r="U380" s="898"/>
      <c r="V380" s="898"/>
      <c r="W380" s="898"/>
      <c r="X380" s="898"/>
      <c r="Y380" s="898"/>
      <c r="Z380" s="898"/>
      <c r="AA380" s="898"/>
      <c r="AB380" s="898"/>
      <c r="AC380" s="899"/>
      <c r="AD380" s="470">
        <v>1693</v>
      </c>
      <c r="AE380" s="900"/>
      <c r="AF380" s="901"/>
      <c r="AG380" s="901"/>
      <c r="AH380" s="902"/>
      <c r="AI380" s="430" t="s">
        <v>524</v>
      </c>
    </row>
    <row r="381" spans="1:35" ht="14.45" customHeight="1">
      <c r="A381" s="897" t="s">
        <v>928</v>
      </c>
      <c r="B381" s="898"/>
      <c r="C381" s="898"/>
      <c r="D381" s="898"/>
      <c r="E381" s="898"/>
      <c r="F381" s="898"/>
      <c r="G381" s="898"/>
      <c r="H381" s="898"/>
      <c r="I381" s="898"/>
      <c r="J381" s="898"/>
      <c r="K381" s="898"/>
      <c r="L381" s="898"/>
      <c r="M381" s="898"/>
      <c r="N381" s="898"/>
      <c r="O381" s="898"/>
      <c r="P381" s="898"/>
      <c r="Q381" s="898"/>
      <c r="R381" s="898"/>
      <c r="S381" s="898"/>
      <c r="T381" s="898"/>
      <c r="U381" s="898"/>
      <c r="V381" s="898"/>
      <c r="W381" s="898"/>
      <c r="X381" s="898"/>
      <c r="Y381" s="898"/>
      <c r="Z381" s="898"/>
      <c r="AA381" s="898"/>
      <c r="AB381" s="898"/>
      <c r="AC381" s="899"/>
      <c r="AD381" s="470">
        <v>844</v>
      </c>
      <c r="AE381" s="900"/>
      <c r="AF381" s="901"/>
      <c r="AG381" s="901"/>
      <c r="AH381" s="902"/>
      <c r="AI381" s="430" t="s">
        <v>524</v>
      </c>
    </row>
    <row r="382" spans="1:35" ht="14.45" customHeight="1">
      <c r="A382" s="897" t="s">
        <v>929</v>
      </c>
      <c r="B382" s="898"/>
      <c r="C382" s="898"/>
      <c r="D382" s="898"/>
      <c r="E382" s="898"/>
      <c r="F382" s="898"/>
      <c r="G382" s="898"/>
      <c r="H382" s="898"/>
      <c r="I382" s="898"/>
      <c r="J382" s="898"/>
      <c r="K382" s="898"/>
      <c r="L382" s="898"/>
      <c r="M382" s="898"/>
      <c r="N382" s="898"/>
      <c r="O382" s="898"/>
      <c r="P382" s="898"/>
      <c r="Q382" s="898"/>
      <c r="R382" s="898"/>
      <c r="S382" s="898"/>
      <c r="T382" s="898"/>
      <c r="U382" s="898"/>
      <c r="V382" s="898"/>
      <c r="W382" s="898"/>
      <c r="X382" s="898"/>
      <c r="Y382" s="898"/>
      <c r="Z382" s="898"/>
      <c r="AA382" s="898"/>
      <c r="AB382" s="898"/>
      <c r="AC382" s="899"/>
      <c r="AD382" s="470">
        <v>982</v>
      </c>
      <c r="AE382" s="900"/>
      <c r="AF382" s="901"/>
      <c r="AG382" s="901"/>
      <c r="AH382" s="902"/>
      <c r="AI382" s="430" t="s">
        <v>524</v>
      </c>
    </row>
    <row r="383" spans="1:35" ht="14.45" customHeight="1">
      <c r="A383" s="897" t="s">
        <v>930</v>
      </c>
      <c r="B383" s="898"/>
      <c r="C383" s="898"/>
      <c r="D383" s="898"/>
      <c r="E383" s="898"/>
      <c r="F383" s="898"/>
      <c r="G383" s="898"/>
      <c r="H383" s="898"/>
      <c r="I383" s="898"/>
      <c r="J383" s="898"/>
      <c r="K383" s="898"/>
      <c r="L383" s="898"/>
      <c r="M383" s="898"/>
      <c r="N383" s="898"/>
      <c r="O383" s="898"/>
      <c r="P383" s="898"/>
      <c r="Q383" s="898"/>
      <c r="R383" s="898"/>
      <c r="S383" s="898"/>
      <c r="T383" s="898"/>
      <c r="U383" s="898"/>
      <c r="V383" s="898"/>
      <c r="W383" s="898"/>
      <c r="X383" s="898"/>
      <c r="Y383" s="898"/>
      <c r="Z383" s="898"/>
      <c r="AA383" s="898"/>
      <c r="AB383" s="898"/>
      <c r="AC383" s="899"/>
      <c r="AD383" s="470">
        <v>1198</v>
      </c>
      <c r="AE383" s="900"/>
      <c r="AF383" s="901"/>
      <c r="AG383" s="901"/>
      <c r="AH383" s="902"/>
      <c r="AI383" s="430" t="s">
        <v>524</v>
      </c>
    </row>
    <row r="384" spans="1:35">
      <c r="A384" s="935" t="s">
        <v>931</v>
      </c>
      <c r="B384" s="936"/>
      <c r="C384" s="936"/>
      <c r="D384" s="936"/>
      <c r="E384" s="936"/>
      <c r="F384" s="936"/>
      <c r="G384" s="936"/>
      <c r="H384" s="936"/>
      <c r="I384" s="936"/>
      <c r="J384" s="936"/>
      <c r="K384" s="936"/>
      <c r="L384" s="936"/>
      <c r="M384" s="936"/>
      <c r="N384" s="936"/>
      <c r="O384" s="936"/>
      <c r="P384" s="936"/>
      <c r="Q384" s="936"/>
      <c r="R384" s="936"/>
      <c r="S384" s="936"/>
      <c r="T384" s="936"/>
      <c r="U384" s="936"/>
      <c r="V384" s="936"/>
      <c r="W384" s="936"/>
      <c r="X384" s="936"/>
      <c r="Y384" s="936"/>
      <c r="Z384" s="936"/>
      <c r="AA384" s="936"/>
      <c r="AB384" s="936"/>
      <c r="AC384" s="937"/>
      <c r="AD384" s="473">
        <v>1199</v>
      </c>
      <c r="AE384" s="938"/>
      <c r="AF384" s="939"/>
      <c r="AG384" s="939"/>
      <c r="AH384" s="940"/>
      <c r="AI384" s="441" t="s">
        <v>528</v>
      </c>
    </row>
    <row r="385" spans="1:35" ht="15.95" customHeight="1">
      <c r="A385" s="795" t="s">
        <v>921</v>
      </c>
      <c r="B385" s="796"/>
      <c r="C385" s="796"/>
      <c r="D385" s="796"/>
      <c r="E385" s="796"/>
      <c r="F385" s="796"/>
      <c r="G385" s="796"/>
      <c r="H385" s="796"/>
      <c r="I385" s="796"/>
      <c r="J385" s="796"/>
      <c r="K385" s="796"/>
      <c r="L385" s="796"/>
      <c r="M385" s="796"/>
      <c r="N385" s="796"/>
      <c r="O385" s="796"/>
      <c r="P385" s="796"/>
      <c r="Q385" s="796"/>
      <c r="R385" s="796"/>
      <c r="S385" s="796"/>
      <c r="T385" s="796"/>
      <c r="U385" s="796"/>
      <c r="V385" s="796"/>
      <c r="W385" s="796"/>
      <c r="X385" s="796"/>
      <c r="Y385" s="796"/>
      <c r="Z385" s="796"/>
      <c r="AA385" s="796"/>
      <c r="AB385" s="796"/>
      <c r="AC385" s="796"/>
      <c r="AD385" s="796"/>
      <c r="AE385" s="796"/>
      <c r="AF385" s="796"/>
      <c r="AG385" s="796"/>
      <c r="AH385" s="796"/>
      <c r="AI385" s="797"/>
    </row>
    <row r="386" spans="1:35" ht="15.95" customHeight="1">
      <c r="A386" s="882" t="s">
        <v>932</v>
      </c>
      <c r="B386" s="883"/>
      <c r="C386" s="883"/>
      <c r="D386" s="883"/>
      <c r="E386" s="883"/>
      <c r="F386" s="883"/>
      <c r="G386" s="883"/>
      <c r="H386" s="883"/>
      <c r="I386" s="883"/>
      <c r="J386" s="883"/>
      <c r="K386" s="883"/>
      <c r="L386" s="883"/>
      <c r="M386" s="883"/>
      <c r="N386" s="883"/>
      <c r="O386" s="883"/>
      <c r="P386" s="883"/>
      <c r="Q386" s="883"/>
      <c r="R386" s="883"/>
      <c r="S386" s="883"/>
      <c r="T386" s="883"/>
      <c r="U386" s="883"/>
      <c r="V386" s="883"/>
      <c r="W386" s="883"/>
      <c r="X386" s="883"/>
      <c r="Y386" s="883"/>
      <c r="Z386" s="883"/>
      <c r="AA386" s="883"/>
      <c r="AB386" s="883"/>
      <c r="AC386" s="883"/>
      <c r="AD386" s="883"/>
      <c r="AE386" s="883"/>
      <c r="AF386" s="883"/>
      <c r="AG386" s="883"/>
      <c r="AH386" s="883"/>
      <c r="AI386" s="884"/>
    </row>
    <row r="387" spans="1:35" ht="15.6" customHeight="1">
      <c r="A387" s="1163" t="s">
        <v>933</v>
      </c>
      <c r="B387" s="1164"/>
      <c r="C387" s="1164"/>
      <c r="D387" s="1164"/>
      <c r="E387" s="1164"/>
      <c r="F387" s="1164"/>
      <c r="G387" s="1164"/>
      <c r="H387" s="1164"/>
      <c r="I387" s="1164"/>
      <c r="J387" s="1164"/>
      <c r="K387" s="1164"/>
      <c r="L387" s="1164"/>
      <c r="M387" s="1164"/>
      <c r="N387" s="1164"/>
      <c r="O387" s="1164"/>
      <c r="P387" s="1164"/>
      <c r="Q387" s="1164"/>
      <c r="R387" s="1164"/>
      <c r="S387" s="1164"/>
      <c r="T387" s="1164"/>
      <c r="U387" s="1164"/>
      <c r="V387" s="1164"/>
      <c r="W387" s="1164"/>
      <c r="X387" s="1164"/>
      <c r="Y387" s="1164"/>
      <c r="Z387" s="1164"/>
      <c r="AA387" s="1164"/>
      <c r="AB387" s="1164"/>
      <c r="AC387" s="1165"/>
      <c r="AD387" s="482">
        <v>1145</v>
      </c>
      <c r="AE387" s="1166"/>
      <c r="AF387" s="1167"/>
      <c r="AG387" s="1167"/>
      <c r="AH387" s="1168"/>
      <c r="AI387" s="483" t="s">
        <v>505</v>
      </c>
    </row>
    <row r="388" spans="1:35" ht="15.6" customHeight="1">
      <c r="A388" s="1151" t="s">
        <v>934</v>
      </c>
      <c r="B388" s="1152"/>
      <c r="C388" s="1152"/>
      <c r="D388" s="1152"/>
      <c r="E388" s="1152"/>
      <c r="F388" s="1152"/>
      <c r="G388" s="1152"/>
      <c r="H388" s="1152"/>
      <c r="I388" s="1152"/>
      <c r="J388" s="1152"/>
      <c r="K388" s="1152"/>
      <c r="L388" s="1152"/>
      <c r="M388" s="1152"/>
      <c r="N388" s="1152"/>
      <c r="O388" s="1152"/>
      <c r="P388" s="1152"/>
      <c r="Q388" s="1152"/>
      <c r="R388" s="1152"/>
      <c r="S388" s="1152"/>
      <c r="T388" s="1152"/>
      <c r="U388" s="1152"/>
      <c r="V388" s="1152"/>
      <c r="W388" s="1152"/>
      <c r="X388" s="1152"/>
      <c r="Y388" s="1152"/>
      <c r="Z388" s="1152"/>
      <c r="AA388" s="1152"/>
      <c r="AB388" s="1152"/>
      <c r="AC388" s="1153"/>
      <c r="AD388" s="484">
        <v>1146</v>
      </c>
      <c r="AE388" s="1154"/>
      <c r="AF388" s="1155"/>
      <c r="AG388" s="1155"/>
      <c r="AH388" s="1156"/>
      <c r="AI388" s="485" t="s">
        <v>524</v>
      </c>
    </row>
    <row r="389" spans="1:35" ht="15.6" customHeight="1">
      <c r="A389" s="1151" t="s">
        <v>935</v>
      </c>
      <c r="B389" s="1152"/>
      <c r="C389" s="1152"/>
      <c r="D389" s="1152"/>
      <c r="E389" s="1152"/>
      <c r="F389" s="1152"/>
      <c r="G389" s="1152"/>
      <c r="H389" s="1152"/>
      <c r="I389" s="1152"/>
      <c r="J389" s="1152"/>
      <c r="K389" s="1152"/>
      <c r="L389" s="1152"/>
      <c r="M389" s="1152"/>
      <c r="N389" s="1152"/>
      <c r="O389" s="1152"/>
      <c r="P389" s="1152"/>
      <c r="Q389" s="1152"/>
      <c r="R389" s="1152"/>
      <c r="S389" s="1152"/>
      <c r="T389" s="1152"/>
      <c r="U389" s="1152"/>
      <c r="V389" s="1152"/>
      <c r="W389" s="1152"/>
      <c r="X389" s="1152"/>
      <c r="Y389" s="1152"/>
      <c r="Z389" s="1152"/>
      <c r="AA389" s="1152"/>
      <c r="AB389" s="1152"/>
      <c r="AC389" s="1153"/>
      <c r="AD389" s="484">
        <v>1177</v>
      </c>
      <c r="AE389" s="1154"/>
      <c r="AF389" s="1155"/>
      <c r="AG389" s="1155"/>
      <c r="AH389" s="1156"/>
      <c r="AI389" s="485" t="s">
        <v>505</v>
      </c>
    </row>
    <row r="390" spans="1:35" ht="15.6" customHeight="1">
      <c r="A390" s="1151" t="s">
        <v>936</v>
      </c>
      <c r="B390" s="1152"/>
      <c r="C390" s="1152"/>
      <c r="D390" s="1152"/>
      <c r="E390" s="1152"/>
      <c r="F390" s="1152"/>
      <c r="G390" s="1152"/>
      <c r="H390" s="1152"/>
      <c r="I390" s="1152"/>
      <c r="J390" s="1152"/>
      <c r="K390" s="1152"/>
      <c r="L390" s="1152"/>
      <c r="M390" s="1152"/>
      <c r="N390" s="1152"/>
      <c r="O390" s="1152"/>
      <c r="P390" s="1152"/>
      <c r="Q390" s="1152"/>
      <c r="R390" s="1152"/>
      <c r="S390" s="1152"/>
      <c r="T390" s="1152"/>
      <c r="U390" s="1152"/>
      <c r="V390" s="1152"/>
      <c r="W390" s="1152"/>
      <c r="X390" s="1152"/>
      <c r="Y390" s="1152"/>
      <c r="Z390" s="1152"/>
      <c r="AA390" s="1152"/>
      <c r="AB390" s="1152"/>
      <c r="AC390" s="1153"/>
      <c r="AD390" s="484">
        <v>893</v>
      </c>
      <c r="AE390" s="1154"/>
      <c r="AF390" s="1155"/>
      <c r="AG390" s="1155"/>
      <c r="AH390" s="1156"/>
      <c r="AI390" s="485" t="s">
        <v>505</v>
      </c>
    </row>
    <row r="391" spans="1:35" ht="15.6" customHeight="1">
      <c r="A391" s="1151" t="s">
        <v>937</v>
      </c>
      <c r="B391" s="1152"/>
      <c r="C391" s="1152"/>
      <c r="D391" s="1152"/>
      <c r="E391" s="1152"/>
      <c r="F391" s="1152"/>
      <c r="G391" s="1152"/>
      <c r="H391" s="1152"/>
      <c r="I391" s="1152"/>
      <c r="J391" s="1152"/>
      <c r="K391" s="1152"/>
      <c r="L391" s="1152"/>
      <c r="M391" s="1152"/>
      <c r="N391" s="1152"/>
      <c r="O391" s="1152"/>
      <c r="P391" s="1152"/>
      <c r="Q391" s="1152"/>
      <c r="R391" s="1152"/>
      <c r="S391" s="1152"/>
      <c r="T391" s="1152"/>
      <c r="U391" s="1152"/>
      <c r="V391" s="1152"/>
      <c r="W391" s="1152"/>
      <c r="X391" s="1152"/>
      <c r="Y391" s="1152"/>
      <c r="Z391" s="1152"/>
      <c r="AA391" s="1152"/>
      <c r="AB391" s="1152"/>
      <c r="AC391" s="1153"/>
      <c r="AD391" s="484">
        <v>894</v>
      </c>
      <c r="AE391" s="1154"/>
      <c r="AF391" s="1155"/>
      <c r="AG391" s="1155"/>
      <c r="AH391" s="1156"/>
      <c r="AI391" s="485" t="s">
        <v>524</v>
      </c>
    </row>
    <row r="392" spans="1:35" ht="15.6" customHeight="1">
      <c r="A392" s="1151" t="s">
        <v>938</v>
      </c>
      <c r="B392" s="1152"/>
      <c r="C392" s="1152"/>
      <c r="D392" s="1152"/>
      <c r="E392" s="1152"/>
      <c r="F392" s="1152"/>
      <c r="G392" s="1152"/>
      <c r="H392" s="1152"/>
      <c r="I392" s="1152"/>
      <c r="J392" s="1152"/>
      <c r="K392" s="1152"/>
      <c r="L392" s="1152"/>
      <c r="M392" s="1152"/>
      <c r="N392" s="1152"/>
      <c r="O392" s="1152"/>
      <c r="P392" s="1152"/>
      <c r="Q392" s="1152"/>
      <c r="R392" s="1152"/>
      <c r="S392" s="1152"/>
      <c r="T392" s="1152"/>
      <c r="U392" s="1152"/>
      <c r="V392" s="1152"/>
      <c r="W392" s="1152"/>
      <c r="X392" s="1152"/>
      <c r="Y392" s="1152"/>
      <c r="Z392" s="1152"/>
      <c r="AA392" s="1152"/>
      <c r="AB392" s="1152"/>
      <c r="AC392" s="1153"/>
      <c r="AD392" s="484">
        <v>1694</v>
      </c>
      <c r="AE392" s="1154"/>
      <c r="AF392" s="1155"/>
      <c r="AG392" s="1155"/>
      <c r="AH392" s="1156"/>
      <c r="AI392" s="485" t="s">
        <v>505</v>
      </c>
    </row>
    <row r="393" spans="1:35" ht="15.6" customHeight="1">
      <c r="A393" s="1151" t="s">
        <v>939</v>
      </c>
      <c r="B393" s="1152"/>
      <c r="C393" s="1152"/>
      <c r="D393" s="1152"/>
      <c r="E393" s="1152"/>
      <c r="F393" s="1152"/>
      <c r="G393" s="1152"/>
      <c r="H393" s="1152"/>
      <c r="I393" s="1152"/>
      <c r="J393" s="1152"/>
      <c r="K393" s="1152"/>
      <c r="L393" s="1152"/>
      <c r="M393" s="1152"/>
      <c r="N393" s="1152"/>
      <c r="O393" s="1152"/>
      <c r="P393" s="1152"/>
      <c r="Q393" s="1152"/>
      <c r="R393" s="1152"/>
      <c r="S393" s="1152"/>
      <c r="T393" s="1152"/>
      <c r="U393" s="1152"/>
      <c r="V393" s="1152"/>
      <c r="W393" s="1152"/>
      <c r="X393" s="1152"/>
      <c r="Y393" s="1152"/>
      <c r="Z393" s="1152"/>
      <c r="AA393" s="1152"/>
      <c r="AB393" s="1152"/>
      <c r="AC393" s="1153"/>
      <c r="AD393" s="484">
        <v>1695</v>
      </c>
      <c r="AE393" s="1154"/>
      <c r="AF393" s="1155"/>
      <c r="AG393" s="1155"/>
      <c r="AH393" s="1156"/>
      <c r="AI393" s="485" t="s">
        <v>524</v>
      </c>
    </row>
    <row r="394" spans="1:35" ht="15.6" customHeight="1">
      <c r="A394" s="1151" t="s">
        <v>911</v>
      </c>
      <c r="B394" s="1152"/>
      <c r="C394" s="1152"/>
      <c r="D394" s="1152"/>
      <c r="E394" s="1152"/>
      <c r="F394" s="1152"/>
      <c r="G394" s="1152"/>
      <c r="H394" s="1152"/>
      <c r="I394" s="1152"/>
      <c r="J394" s="1152"/>
      <c r="K394" s="1152"/>
      <c r="L394" s="1152"/>
      <c r="M394" s="1152"/>
      <c r="N394" s="1152"/>
      <c r="O394" s="1152"/>
      <c r="P394" s="1152"/>
      <c r="Q394" s="1152"/>
      <c r="R394" s="1152"/>
      <c r="S394" s="1152"/>
      <c r="T394" s="1152"/>
      <c r="U394" s="1152"/>
      <c r="V394" s="1152"/>
      <c r="W394" s="1152"/>
      <c r="X394" s="1152"/>
      <c r="Y394" s="1152"/>
      <c r="Z394" s="1152"/>
      <c r="AA394" s="1152"/>
      <c r="AB394" s="1152"/>
      <c r="AC394" s="1153"/>
      <c r="AD394" s="484">
        <v>1696</v>
      </c>
      <c r="AE394" s="1154"/>
      <c r="AF394" s="1155"/>
      <c r="AG394" s="1155"/>
      <c r="AH394" s="1156"/>
      <c r="AI394" s="485" t="s">
        <v>505</v>
      </c>
    </row>
    <row r="395" spans="1:35" ht="15.6" customHeight="1">
      <c r="A395" s="1151" t="s">
        <v>940</v>
      </c>
      <c r="B395" s="1152"/>
      <c r="C395" s="1152"/>
      <c r="D395" s="1152"/>
      <c r="E395" s="1152"/>
      <c r="F395" s="1152"/>
      <c r="G395" s="1152"/>
      <c r="H395" s="1152"/>
      <c r="I395" s="1152"/>
      <c r="J395" s="1152"/>
      <c r="K395" s="1152"/>
      <c r="L395" s="1152"/>
      <c r="M395" s="1152"/>
      <c r="N395" s="1152"/>
      <c r="O395" s="1152"/>
      <c r="P395" s="1152"/>
      <c r="Q395" s="1152"/>
      <c r="R395" s="1152"/>
      <c r="S395" s="1152"/>
      <c r="T395" s="1152"/>
      <c r="U395" s="1152"/>
      <c r="V395" s="1152"/>
      <c r="W395" s="1152"/>
      <c r="X395" s="1152"/>
      <c r="Y395" s="1152"/>
      <c r="Z395" s="1152"/>
      <c r="AA395" s="1152"/>
      <c r="AB395" s="1152"/>
      <c r="AC395" s="1153"/>
      <c r="AD395" s="484">
        <v>1178</v>
      </c>
      <c r="AE395" s="1154"/>
      <c r="AF395" s="1155"/>
      <c r="AG395" s="1155"/>
      <c r="AH395" s="1156"/>
      <c r="AI395" s="485" t="s">
        <v>505</v>
      </c>
    </row>
    <row r="396" spans="1:35" ht="15.6" customHeight="1">
      <c r="A396" s="1151" t="s">
        <v>941</v>
      </c>
      <c r="B396" s="1152"/>
      <c r="C396" s="1152"/>
      <c r="D396" s="1152"/>
      <c r="E396" s="1152"/>
      <c r="F396" s="1152"/>
      <c r="G396" s="1152"/>
      <c r="H396" s="1152"/>
      <c r="I396" s="1152"/>
      <c r="J396" s="1152"/>
      <c r="K396" s="1152"/>
      <c r="L396" s="1152"/>
      <c r="M396" s="1152"/>
      <c r="N396" s="1152"/>
      <c r="O396" s="1152"/>
      <c r="P396" s="1152"/>
      <c r="Q396" s="1152"/>
      <c r="R396" s="1152"/>
      <c r="S396" s="1152"/>
      <c r="T396" s="1152"/>
      <c r="U396" s="1152"/>
      <c r="V396" s="1152"/>
      <c r="W396" s="1152"/>
      <c r="X396" s="1152"/>
      <c r="Y396" s="1152"/>
      <c r="Z396" s="1152"/>
      <c r="AA396" s="1152"/>
      <c r="AB396" s="1152"/>
      <c r="AC396" s="1153"/>
      <c r="AD396" s="484">
        <v>1179</v>
      </c>
      <c r="AE396" s="1154"/>
      <c r="AF396" s="1155"/>
      <c r="AG396" s="1155"/>
      <c r="AH396" s="1156"/>
      <c r="AI396" s="485" t="s">
        <v>524</v>
      </c>
    </row>
    <row r="397" spans="1:35" ht="15.6" customHeight="1">
      <c r="A397" s="1151" t="s">
        <v>942</v>
      </c>
      <c r="B397" s="1152"/>
      <c r="C397" s="1152"/>
      <c r="D397" s="1152"/>
      <c r="E397" s="1152"/>
      <c r="F397" s="1152"/>
      <c r="G397" s="1152"/>
      <c r="H397" s="1152"/>
      <c r="I397" s="1152"/>
      <c r="J397" s="1152"/>
      <c r="K397" s="1152"/>
      <c r="L397" s="1152"/>
      <c r="M397" s="1152"/>
      <c r="N397" s="1152"/>
      <c r="O397" s="1152"/>
      <c r="P397" s="1152"/>
      <c r="Q397" s="1152"/>
      <c r="R397" s="1152"/>
      <c r="S397" s="1152"/>
      <c r="T397" s="1152"/>
      <c r="U397" s="1152"/>
      <c r="V397" s="1152"/>
      <c r="W397" s="1152"/>
      <c r="X397" s="1152"/>
      <c r="Y397" s="1152"/>
      <c r="Z397" s="1152"/>
      <c r="AA397" s="1152"/>
      <c r="AB397" s="1152"/>
      <c r="AC397" s="1153"/>
      <c r="AD397" s="484">
        <v>1180</v>
      </c>
      <c r="AE397" s="1154"/>
      <c r="AF397" s="1155"/>
      <c r="AG397" s="1155"/>
      <c r="AH397" s="1156"/>
      <c r="AI397" s="485" t="s">
        <v>505</v>
      </c>
    </row>
    <row r="398" spans="1:35" ht="15.6" customHeight="1">
      <c r="A398" s="1151" t="s">
        <v>943</v>
      </c>
      <c r="B398" s="1152"/>
      <c r="C398" s="1152"/>
      <c r="D398" s="1152"/>
      <c r="E398" s="1152"/>
      <c r="F398" s="1152"/>
      <c r="G398" s="1152"/>
      <c r="H398" s="1152"/>
      <c r="I398" s="1152"/>
      <c r="J398" s="1152"/>
      <c r="K398" s="1152"/>
      <c r="L398" s="1152"/>
      <c r="M398" s="1152"/>
      <c r="N398" s="1152"/>
      <c r="O398" s="1152"/>
      <c r="P398" s="1152"/>
      <c r="Q398" s="1152"/>
      <c r="R398" s="1152"/>
      <c r="S398" s="1152"/>
      <c r="T398" s="1152"/>
      <c r="U398" s="1152"/>
      <c r="V398" s="1152"/>
      <c r="W398" s="1152"/>
      <c r="X398" s="1152"/>
      <c r="Y398" s="1152"/>
      <c r="Z398" s="1152"/>
      <c r="AA398" s="1152"/>
      <c r="AB398" s="1152"/>
      <c r="AC398" s="1153"/>
      <c r="AD398" s="484">
        <v>1181</v>
      </c>
      <c r="AE398" s="1154"/>
      <c r="AF398" s="1155"/>
      <c r="AG398" s="1155"/>
      <c r="AH398" s="1156"/>
      <c r="AI398" s="485" t="s">
        <v>524</v>
      </c>
    </row>
    <row r="399" spans="1:35" ht="15.6" customHeight="1">
      <c r="A399" s="1151" t="s">
        <v>925</v>
      </c>
      <c r="B399" s="1152"/>
      <c r="C399" s="1152"/>
      <c r="D399" s="1152"/>
      <c r="E399" s="1152"/>
      <c r="F399" s="1152"/>
      <c r="G399" s="1152"/>
      <c r="H399" s="1152"/>
      <c r="I399" s="1152"/>
      <c r="J399" s="1152"/>
      <c r="K399" s="1152"/>
      <c r="L399" s="1152"/>
      <c r="M399" s="1152"/>
      <c r="N399" s="1152"/>
      <c r="O399" s="1152"/>
      <c r="P399" s="1152"/>
      <c r="Q399" s="1152"/>
      <c r="R399" s="1152"/>
      <c r="S399" s="1152"/>
      <c r="T399" s="1152"/>
      <c r="U399" s="1152"/>
      <c r="V399" s="1152"/>
      <c r="W399" s="1152"/>
      <c r="X399" s="1152"/>
      <c r="Y399" s="1152"/>
      <c r="Z399" s="1152"/>
      <c r="AA399" s="1152"/>
      <c r="AB399" s="1152"/>
      <c r="AC399" s="1153"/>
      <c r="AD399" s="484">
        <v>1182</v>
      </c>
      <c r="AE399" s="1154"/>
      <c r="AF399" s="1155"/>
      <c r="AG399" s="1155"/>
      <c r="AH399" s="1156"/>
      <c r="AI399" s="485" t="s">
        <v>524</v>
      </c>
    </row>
    <row r="400" spans="1:35" ht="15.6" customHeight="1">
      <c r="A400" s="1151" t="s">
        <v>887</v>
      </c>
      <c r="B400" s="1152"/>
      <c r="C400" s="1152"/>
      <c r="D400" s="1152"/>
      <c r="E400" s="1152"/>
      <c r="F400" s="1152"/>
      <c r="G400" s="1152"/>
      <c r="H400" s="1152"/>
      <c r="I400" s="1152"/>
      <c r="J400" s="1152"/>
      <c r="K400" s="1152"/>
      <c r="L400" s="1152"/>
      <c r="M400" s="1152"/>
      <c r="N400" s="1152"/>
      <c r="O400" s="1152"/>
      <c r="P400" s="1152"/>
      <c r="Q400" s="1152"/>
      <c r="R400" s="1152"/>
      <c r="S400" s="1152"/>
      <c r="T400" s="1152"/>
      <c r="U400" s="1152"/>
      <c r="V400" s="1152"/>
      <c r="W400" s="1152"/>
      <c r="X400" s="1152"/>
      <c r="Y400" s="1152"/>
      <c r="Z400" s="1152"/>
      <c r="AA400" s="1152"/>
      <c r="AB400" s="1152"/>
      <c r="AC400" s="1153"/>
      <c r="AD400" s="484">
        <v>1697</v>
      </c>
      <c r="AE400" s="1154"/>
      <c r="AF400" s="1155"/>
      <c r="AG400" s="1155"/>
      <c r="AH400" s="1156"/>
      <c r="AI400" s="485" t="s">
        <v>524</v>
      </c>
    </row>
    <row r="401" spans="1:35" ht="15.6" customHeight="1">
      <c r="A401" s="1151" t="s">
        <v>944</v>
      </c>
      <c r="B401" s="1152"/>
      <c r="C401" s="1152"/>
      <c r="D401" s="1152"/>
      <c r="E401" s="1152"/>
      <c r="F401" s="1152"/>
      <c r="G401" s="1152"/>
      <c r="H401" s="1152"/>
      <c r="I401" s="1152"/>
      <c r="J401" s="1152"/>
      <c r="K401" s="1152"/>
      <c r="L401" s="1152"/>
      <c r="M401" s="1152"/>
      <c r="N401" s="1152"/>
      <c r="O401" s="1152"/>
      <c r="P401" s="1152"/>
      <c r="Q401" s="1152"/>
      <c r="R401" s="1152"/>
      <c r="S401" s="1152"/>
      <c r="T401" s="1152"/>
      <c r="U401" s="1152"/>
      <c r="V401" s="1152"/>
      <c r="W401" s="1152"/>
      <c r="X401" s="1152"/>
      <c r="Y401" s="1152"/>
      <c r="Z401" s="1152"/>
      <c r="AA401" s="1152"/>
      <c r="AB401" s="1152"/>
      <c r="AC401" s="1153"/>
      <c r="AD401" s="484">
        <v>1186</v>
      </c>
      <c r="AE401" s="1154"/>
      <c r="AF401" s="1155"/>
      <c r="AG401" s="1155"/>
      <c r="AH401" s="1156"/>
      <c r="AI401" s="485" t="s">
        <v>505</v>
      </c>
    </row>
    <row r="402" spans="1:35" ht="15.6" customHeight="1">
      <c r="A402" s="1151" t="s">
        <v>945</v>
      </c>
      <c r="B402" s="1152"/>
      <c r="C402" s="1152"/>
      <c r="D402" s="1152"/>
      <c r="E402" s="1152"/>
      <c r="F402" s="1152"/>
      <c r="G402" s="1152"/>
      <c r="H402" s="1152"/>
      <c r="I402" s="1152"/>
      <c r="J402" s="1152"/>
      <c r="K402" s="1152"/>
      <c r="L402" s="1152"/>
      <c r="M402" s="1152"/>
      <c r="N402" s="1152"/>
      <c r="O402" s="1152"/>
      <c r="P402" s="1152"/>
      <c r="Q402" s="1152"/>
      <c r="R402" s="1152"/>
      <c r="S402" s="1152"/>
      <c r="T402" s="1152"/>
      <c r="U402" s="1152"/>
      <c r="V402" s="1152"/>
      <c r="W402" s="1152"/>
      <c r="X402" s="1152"/>
      <c r="Y402" s="1152"/>
      <c r="Z402" s="1152"/>
      <c r="AA402" s="1152"/>
      <c r="AB402" s="1152"/>
      <c r="AC402" s="1153"/>
      <c r="AD402" s="484">
        <v>1187</v>
      </c>
      <c r="AE402" s="1154"/>
      <c r="AF402" s="1155"/>
      <c r="AG402" s="1155"/>
      <c r="AH402" s="1156"/>
      <c r="AI402" s="485" t="s">
        <v>524</v>
      </c>
    </row>
    <row r="403" spans="1:35" ht="15.6" customHeight="1">
      <c r="A403" s="1151" t="s">
        <v>892</v>
      </c>
      <c r="B403" s="1152"/>
      <c r="C403" s="1152"/>
      <c r="D403" s="1152"/>
      <c r="E403" s="1152"/>
      <c r="F403" s="1152"/>
      <c r="G403" s="1152"/>
      <c r="H403" s="1152"/>
      <c r="I403" s="1152"/>
      <c r="J403" s="1152"/>
      <c r="K403" s="1152"/>
      <c r="L403" s="1152"/>
      <c r="M403" s="1152"/>
      <c r="N403" s="1152"/>
      <c r="O403" s="1152"/>
      <c r="P403" s="1152"/>
      <c r="Q403" s="1152"/>
      <c r="R403" s="1152"/>
      <c r="S403" s="1152"/>
      <c r="T403" s="1152"/>
      <c r="U403" s="1152"/>
      <c r="V403" s="1152"/>
      <c r="W403" s="1152"/>
      <c r="X403" s="1152"/>
      <c r="Y403" s="1152"/>
      <c r="Z403" s="1152"/>
      <c r="AA403" s="1152"/>
      <c r="AB403" s="1152"/>
      <c r="AC403" s="1153"/>
      <c r="AD403" s="484">
        <v>1700</v>
      </c>
      <c r="AE403" s="1154"/>
      <c r="AF403" s="1155"/>
      <c r="AG403" s="1155"/>
      <c r="AH403" s="1156"/>
      <c r="AI403" s="485" t="s">
        <v>524</v>
      </c>
    </row>
    <row r="404" spans="1:35" ht="15.6" customHeight="1">
      <c r="A404" s="1151" t="s">
        <v>946</v>
      </c>
      <c r="B404" s="1152"/>
      <c r="C404" s="1152"/>
      <c r="D404" s="1152"/>
      <c r="E404" s="1152"/>
      <c r="F404" s="1152"/>
      <c r="G404" s="1152"/>
      <c r="H404" s="1152"/>
      <c r="I404" s="1152"/>
      <c r="J404" s="1152"/>
      <c r="K404" s="1152"/>
      <c r="L404" s="1152"/>
      <c r="M404" s="1152"/>
      <c r="N404" s="1152"/>
      <c r="O404" s="1152"/>
      <c r="P404" s="1152"/>
      <c r="Q404" s="1152"/>
      <c r="R404" s="1152"/>
      <c r="S404" s="1152"/>
      <c r="T404" s="1152"/>
      <c r="U404" s="1152"/>
      <c r="V404" s="1152"/>
      <c r="W404" s="1152"/>
      <c r="X404" s="1152"/>
      <c r="Y404" s="1152"/>
      <c r="Z404" s="1152"/>
      <c r="AA404" s="1152"/>
      <c r="AB404" s="1152"/>
      <c r="AC404" s="1153"/>
      <c r="AD404" s="484">
        <v>1188</v>
      </c>
      <c r="AE404" s="1154"/>
      <c r="AF404" s="1155"/>
      <c r="AG404" s="1155"/>
      <c r="AH404" s="1156"/>
      <c r="AI404" s="485" t="s">
        <v>524</v>
      </c>
    </row>
    <row r="405" spans="1:35" ht="15.6" customHeight="1">
      <c r="A405" s="1151" t="s">
        <v>913</v>
      </c>
      <c r="B405" s="1152"/>
      <c r="C405" s="1152"/>
      <c r="D405" s="1152"/>
      <c r="E405" s="1152"/>
      <c r="F405" s="1152"/>
      <c r="G405" s="1152"/>
      <c r="H405" s="1152"/>
      <c r="I405" s="1152"/>
      <c r="J405" s="1152"/>
      <c r="K405" s="1152"/>
      <c r="L405" s="1152"/>
      <c r="M405" s="1152"/>
      <c r="N405" s="1152"/>
      <c r="O405" s="1152"/>
      <c r="P405" s="1152"/>
      <c r="Q405" s="1152"/>
      <c r="R405" s="1152"/>
      <c r="S405" s="1152"/>
      <c r="T405" s="1152"/>
      <c r="U405" s="1152"/>
      <c r="V405" s="1152"/>
      <c r="W405" s="1152"/>
      <c r="X405" s="1152"/>
      <c r="Y405" s="1152"/>
      <c r="Z405" s="1152"/>
      <c r="AA405" s="1152"/>
      <c r="AB405" s="1152"/>
      <c r="AC405" s="1153"/>
      <c r="AD405" s="484">
        <v>1701</v>
      </c>
      <c r="AE405" s="1154"/>
      <c r="AF405" s="1155"/>
      <c r="AG405" s="1155"/>
      <c r="AH405" s="1156"/>
      <c r="AI405" s="485" t="s">
        <v>505</v>
      </c>
    </row>
    <row r="406" spans="1:35" ht="15.6" customHeight="1">
      <c r="A406" s="1151" t="s">
        <v>947</v>
      </c>
      <c r="B406" s="1152"/>
      <c r="C406" s="1152"/>
      <c r="D406" s="1152"/>
      <c r="E406" s="1152"/>
      <c r="F406" s="1152"/>
      <c r="G406" s="1152"/>
      <c r="H406" s="1152"/>
      <c r="I406" s="1152"/>
      <c r="J406" s="1152"/>
      <c r="K406" s="1152"/>
      <c r="L406" s="1152"/>
      <c r="M406" s="1152"/>
      <c r="N406" s="1152"/>
      <c r="O406" s="1152"/>
      <c r="P406" s="1152"/>
      <c r="Q406" s="1152"/>
      <c r="R406" s="1152"/>
      <c r="S406" s="1152"/>
      <c r="T406" s="1152"/>
      <c r="U406" s="1152"/>
      <c r="V406" s="1152"/>
      <c r="W406" s="1152"/>
      <c r="X406" s="1152"/>
      <c r="Y406" s="1152"/>
      <c r="Z406" s="1152"/>
      <c r="AA406" s="1152"/>
      <c r="AB406" s="1152"/>
      <c r="AC406" s="1153"/>
      <c r="AD406" s="484">
        <v>1702</v>
      </c>
      <c r="AE406" s="1154"/>
      <c r="AF406" s="1155"/>
      <c r="AG406" s="1155"/>
      <c r="AH406" s="1156"/>
      <c r="AI406" s="485" t="s">
        <v>505</v>
      </c>
    </row>
    <row r="407" spans="1:35" ht="15.6" customHeight="1">
      <c r="A407" s="1151" t="s">
        <v>948</v>
      </c>
      <c r="B407" s="1152"/>
      <c r="C407" s="1152"/>
      <c r="D407" s="1152"/>
      <c r="E407" s="1152"/>
      <c r="F407" s="1152"/>
      <c r="G407" s="1152"/>
      <c r="H407" s="1152"/>
      <c r="I407" s="1152"/>
      <c r="J407" s="1152"/>
      <c r="K407" s="1152"/>
      <c r="L407" s="1152"/>
      <c r="M407" s="1152"/>
      <c r="N407" s="1152"/>
      <c r="O407" s="1152"/>
      <c r="P407" s="1152"/>
      <c r="Q407" s="1152"/>
      <c r="R407" s="1152"/>
      <c r="S407" s="1152"/>
      <c r="T407" s="1152"/>
      <c r="U407" s="1152"/>
      <c r="V407" s="1152"/>
      <c r="W407" s="1152"/>
      <c r="X407" s="1152"/>
      <c r="Y407" s="1152"/>
      <c r="Z407" s="1152"/>
      <c r="AA407" s="1152"/>
      <c r="AB407" s="1152"/>
      <c r="AC407" s="1153"/>
      <c r="AD407" s="484">
        <v>1189</v>
      </c>
      <c r="AE407" s="1154"/>
      <c r="AF407" s="1155"/>
      <c r="AG407" s="1155"/>
      <c r="AH407" s="1156"/>
      <c r="AI407" s="485" t="s">
        <v>505</v>
      </c>
    </row>
    <row r="408" spans="1:35" ht="15.6" customHeight="1">
      <c r="A408" s="1151" t="s">
        <v>949</v>
      </c>
      <c r="B408" s="1152"/>
      <c r="C408" s="1152"/>
      <c r="D408" s="1152"/>
      <c r="E408" s="1152"/>
      <c r="F408" s="1152"/>
      <c r="G408" s="1152"/>
      <c r="H408" s="1152"/>
      <c r="I408" s="1152"/>
      <c r="J408" s="1152"/>
      <c r="K408" s="1152"/>
      <c r="L408" s="1152"/>
      <c r="M408" s="1152"/>
      <c r="N408" s="1152"/>
      <c r="O408" s="1152"/>
      <c r="P408" s="1152"/>
      <c r="Q408" s="1152"/>
      <c r="R408" s="1152"/>
      <c r="S408" s="1152"/>
      <c r="T408" s="1152"/>
      <c r="U408" s="1152"/>
      <c r="V408" s="1152"/>
      <c r="W408" s="1152"/>
      <c r="X408" s="1152"/>
      <c r="Y408" s="1152"/>
      <c r="Z408" s="1152"/>
      <c r="AA408" s="1152"/>
      <c r="AB408" s="1152"/>
      <c r="AC408" s="1153"/>
      <c r="AD408" s="484">
        <v>1190</v>
      </c>
      <c r="AE408" s="1154"/>
      <c r="AF408" s="1155"/>
      <c r="AG408" s="1155"/>
      <c r="AH408" s="1156"/>
      <c r="AI408" s="485" t="s">
        <v>524</v>
      </c>
    </row>
    <row r="409" spans="1:35" ht="15.6" customHeight="1">
      <c r="A409" s="1151" t="s">
        <v>950</v>
      </c>
      <c r="B409" s="1152"/>
      <c r="C409" s="1152"/>
      <c r="D409" s="1152"/>
      <c r="E409" s="1152"/>
      <c r="F409" s="1152"/>
      <c r="G409" s="1152"/>
      <c r="H409" s="1152"/>
      <c r="I409" s="1152"/>
      <c r="J409" s="1152"/>
      <c r="K409" s="1152"/>
      <c r="L409" s="1152"/>
      <c r="M409" s="1152"/>
      <c r="N409" s="1152"/>
      <c r="O409" s="1152"/>
      <c r="P409" s="1152"/>
      <c r="Q409" s="1152"/>
      <c r="R409" s="1152"/>
      <c r="S409" s="1152"/>
      <c r="T409" s="1152"/>
      <c r="U409" s="1152"/>
      <c r="V409" s="1152"/>
      <c r="W409" s="1152"/>
      <c r="X409" s="1152"/>
      <c r="Y409" s="1152"/>
      <c r="Z409" s="1152"/>
      <c r="AA409" s="1152"/>
      <c r="AB409" s="1152"/>
      <c r="AC409" s="1153"/>
      <c r="AD409" s="484">
        <v>645</v>
      </c>
      <c r="AE409" s="1154"/>
      <c r="AF409" s="1155"/>
      <c r="AG409" s="1155"/>
      <c r="AH409" s="1156"/>
      <c r="AI409" s="485" t="s">
        <v>528</v>
      </c>
    </row>
    <row r="410" spans="1:35" ht="15.6" customHeight="1">
      <c r="A410" s="1157" t="s">
        <v>951</v>
      </c>
      <c r="B410" s="1158"/>
      <c r="C410" s="1158"/>
      <c r="D410" s="1158"/>
      <c r="E410" s="1158"/>
      <c r="F410" s="1158"/>
      <c r="G410" s="1158"/>
      <c r="H410" s="1158"/>
      <c r="I410" s="1158"/>
      <c r="J410" s="1158"/>
      <c r="K410" s="1158"/>
      <c r="L410" s="1158"/>
      <c r="M410" s="1158"/>
      <c r="N410" s="1158"/>
      <c r="O410" s="1158"/>
      <c r="P410" s="1158"/>
      <c r="Q410" s="1158"/>
      <c r="R410" s="1158"/>
      <c r="S410" s="1158"/>
      <c r="T410" s="1158"/>
      <c r="U410" s="1158"/>
      <c r="V410" s="1158"/>
      <c r="W410" s="1158"/>
      <c r="X410" s="1158"/>
      <c r="Y410" s="1158"/>
      <c r="Z410" s="1158"/>
      <c r="AA410" s="1158"/>
      <c r="AB410" s="1158"/>
      <c r="AC410" s="1159"/>
      <c r="AD410" s="486">
        <v>646</v>
      </c>
      <c r="AE410" s="1160"/>
      <c r="AF410" s="1161"/>
      <c r="AG410" s="1161"/>
      <c r="AH410" s="1162"/>
      <c r="AI410" s="487" t="s">
        <v>528</v>
      </c>
    </row>
    <row r="411" spans="1:35">
      <c r="A411" s="795" t="s">
        <v>952</v>
      </c>
      <c r="B411" s="796"/>
      <c r="C411" s="796"/>
      <c r="D411" s="796"/>
      <c r="E411" s="796"/>
      <c r="F411" s="796"/>
      <c r="G411" s="796"/>
      <c r="H411" s="796"/>
      <c r="I411" s="796"/>
      <c r="J411" s="796"/>
      <c r="K411" s="796"/>
      <c r="L411" s="796"/>
      <c r="M411" s="796"/>
      <c r="N411" s="796"/>
      <c r="O411" s="796"/>
      <c r="P411" s="796"/>
      <c r="Q411" s="796"/>
      <c r="R411" s="796"/>
      <c r="S411" s="796"/>
      <c r="T411" s="796"/>
      <c r="U411" s="796"/>
      <c r="V411" s="796"/>
      <c r="W411" s="796"/>
      <c r="X411" s="796"/>
      <c r="Y411" s="796"/>
      <c r="Z411" s="796"/>
      <c r="AA411" s="796"/>
      <c r="AB411" s="796"/>
      <c r="AC411" s="796"/>
      <c r="AD411" s="796"/>
      <c r="AE411" s="796"/>
      <c r="AF411" s="796"/>
      <c r="AG411" s="796"/>
      <c r="AH411" s="796"/>
      <c r="AI411" s="797"/>
    </row>
    <row r="412" spans="1:35">
      <c r="A412" s="882" t="s">
        <v>953</v>
      </c>
      <c r="B412" s="883"/>
      <c r="C412" s="883"/>
      <c r="D412" s="883"/>
      <c r="E412" s="883"/>
      <c r="F412" s="883"/>
      <c r="G412" s="883"/>
      <c r="H412" s="883"/>
      <c r="I412" s="883"/>
      <c r="J412" s="883"/>
      <c r="K412" s="883"/>
      <c r="L412" s="883"/>
      <c r="M412" s="883"/>
      <c r="N412" s="883"/>
      <c r="O412" s="883"/>
      <c r="P412" s="883"/>
      <c r="Q412" s="883"/>
      <c r="R412" s="883"/>
      <c r="S412" s="883"/>
      <c r="T412" s="883"/>
      <c r="U412" s="883"/>
      <c r="V412" s="883"/>
      <c r="W412" s="883"/>
      <c r="X412" s="883"/>
      <c r="Y412" s="883"/>
      <c r="Z412" s="883"/>
      <c r="AA412" s="883"/>
      <c r="AB412" s="883"/>
      <c r="AC412" s="883"/>
      <c r="AD412" s="883"/>
      <c r="AE412" s="883"/>
      <c r="AF412" s="883"/>
      <c r="AG412" s="883"/>
      <c r="AH412" s="883"/>
      <c r="AI412" s="884"/>
    </row>
    <row r="413" spans="1:35">
      <c r="A413" s="860"/>
      <c r="B413" s="1104"/>
      <c r="C413" s="1104"/>
      <c r="D413" s="1105"/>
      <c r="E413" s="1124" t="s">
        <v>954</v>
      </c>
      <c r="F413" s="1125"/>
      <c r="G413" s="1125"/>
      <c r="H413" s="1126"/>
      <c r="I413" s="1124" t="s">
        <v>955</v>
      </c>
      <c r="J413" s="1125"/>
      <c r="K413" s="1125"/>
      <c r="L413" s="1126"/>
      <c r="M413" s="1133" t="s">
        <v>956</v>
      </c>
      <c r="N413" s="1134"/>
      <c r="O413" s="1134"/>
      <c r="P413" s="1134"/>
      <c r="Q413" s="1134"/>
      <c r="R413" s="1134"/>
      <c r="S413" s="1134"/>
      <c r="T413" s="1134"/>
      <c r="U413" s="1134"/>
      <c r="V413" s="1134"/>
      <c r="W413" s="1134"/>
      <c r="X413" s="1134"/>
      <c r="Y413" s="1134"/>
      <c r="Z413" s="1134"/>
      <c r="AA413" s="1134"/>
      <c r="AB413" s="1134"/>
      <c r="AC413" s="1134"/>
      <c r="AD413" s="1134"/>
      <c r="AE413" s="1135"/>
      <c r="AF413" s="1136" t="s">
        <v>957</v>
      </c>
      <c r="AG413" s="1137"/>
      <c r="AH413" s="1138"/>
      <c r="AI413" s="1000"/>
    </row>
    <row r="414" spans="1:35">
      <c r="A414" s="1106"/>
      <c r="B414" s="1107"/>
      <c r="C414" s="1107"/>
      <c r="D414" s="1108"/>
      <c r="E414" s="1127"/>
      <c r="F414" s="1128"/>
      <c r="G414" s="1128"/>
      <c r="H414" s="1129"/>
      <c r="I414" s="1127"/>
      <c r="J414" s="1128"/>
      <c r="K414" s="1128"/>
      <c r="L414" s="1129"/>
      <c r="M414" s="1121" t="s">
        <v>958</v>
      </c>
      <c r="N414" s="1122"/>
      <c r="O414" s="1122"/>
      <c r="P414" s="1122"/>
      <c r="Q414" s="1122"/>
      <c r="R414" s="1122"/>
      <c r="S414" s="1122"/>
      <c r="T414" s="1122"/>
      <c r="U414" s="1122"/>
      <c r="V414" s="1122"/>
      <c r="W414" s="1123"/>
      <c r="X414" s="1145" t="s">
        <v>959</v>
      </c>
      <c r="Y414" s="1146"/>
      <c r="Z414" s="1146"/>
      <c r="AA414" s="1147"/>
      <c r="AB414" s="1145" t="s">
        <v>960</v>
      </c>
      <c r="AC414" s="1146"/>
      <c r="AD414" s="1146"/>
      <c r="AE414" s="1147"/>
      <c r="AF414" s="1139"/>
      <c r="AG414" s="1140"/>
      <c r="AH414" s="1141"/>
      <c r="AI414" s="1001"/>
    </row>
    <row r="415" spans="1:35" ht="30.6" customHeight="1">
      <c r="A415" s="1109"/>
      <c r="B415" s="1110"/>
      <c r="C415" s="1110"/>
      <c r="D415" s="1111"/>
      <c r="E415" s="1130"/>
      <c r="F415" s="1131"/>
      <c r="G415" s="1131"/>
      <c r="H415" s="1132"/>
      <c r="I415" s="1130"/>
      <c r="J415" s="1131"/>
      <c r="K415" s="1131"/>
      <c r="L415" s="1132"/>
      <c r="M415" s="1148" t="s">
        <v>961</v>
      </c>
      <c r="N415" s="1149"/>
      <c r="O415" s="1150"/>
      <c r="P415" s="1121" t="s">
        <v>962</v>
      </c>
      <c r="Q415" s="1122"/>
      <c r="R415" s="1122"/>
      <c r="S415" s="1123"/>
      <c r="T415" s="1121" t="s">
        <v>963</v>
      </c>
      <c r="U415" s="1122"/>
      <c r="V415" s="1122"/>
      <c r="W415" s="1123"/>
      <c r="X415" s="1142"/>
      <c r="Y415" s="1143"/>
      <c r="Z415" s="1143"/>
      <c r="AA415" s="1144"/>
      <c r="AB415" s="1142"/>
      <c r="AC415" s="1143"/>
      <c r="AD415" s="1143"/>
      <c r="AE415" s="1144"/>
      <c r="AF415" s="1142"/>
      <c r="AG415" s="1143"/>
      <c r="AH415" s="1144"/>
      <c r="AI415" s="1002"/>
    </row>
    <row r="416" spans="1:35" ht="14.45" customHeight="1">
      <c r="A416" s="968" t="s">
        <v>964</v>
      </c>
      <c r="B416" s="969"/>
      <c r="C416" s="969"/>
      <c r="D416" s="970"/>
      <c r="E416" s="438">
        <v>1200</v>
      </c>
      <c r="F416" s="959"/>
      <c r="G416" s="960"/>
      <c r="H416" s="961"/>
      <c r="I416" s="447">
        <v>1211</v>
      </c>
      <c r="J416" s="959"/>
      <c r="K416" s="960"/>
      <c r="L416" s="961"/>
      <c r="M416" s="438">
        <v>1221</v>
      </c>
      <c r="N416" s="959"/>
      <c r="O416" s="961"/>
      <c r="P416" s="447">
        <v>1730</v>
      </c>
      <c r="Q416" s="959"/>
      <c r="R416" s="960"/>
      <c r="S416" s="961"/>
      <c r="T416" s="447">
        <v>1731</v>
      </c>
      <c r="U416" s="959"/>
      <c r="V416" s="960"/>
      <c r="W416" s="961"/>
      <c r="X416" s="438">
        <v>1234</v>
      </c>
      <c r="Y416" s="959"/>
      <c r="Z416" s="960"/>
      <c r="AA416" s="961"/>
      <c r="AB416" s="439">
        <v>1246</v>
      </c>
      <c r="AC416" s="959"/>
      <c r="AD416" s="960"/>
      <c r="AE416" s="961"/>
      <c r="AF416" s="439">
        <v>1260</v>
      </c>
      <c r="AG416" s="959"/>
      <c r="AH416" s="961"/>
      <c r="AI416" s="488" t="s">
        <v>505</v>
      </c>
    </row>
    <row r="417" spans="1:35" ht="14.45" customHeight="1">
      <c r="A417" s="968" t="s">
        <v>965</v>
      </c>
      <c r="B417" s="969"/>
      <c r="C417" s="969"/>
      <c r="D417" s="970"/>
      <c r="E417" s="947"/>
      <c r="F417" s="948"/>
      <c r="G417" s="948"/>
      <c r="H417" s="949"/>
      <c r="I417" s="947"/>
      <c r="J417" s="948"/>
      <c r="K417" s="948"/>
      <c r="L417" s="949"/>
      <c r="M417" s="438">
        <v>1222</v>
      </c>
      <c r="N417" s="959"/>
      <c r="O417" s="961"/>
      <c r="P417" s="947"/>
      <c r="Q417" s="948"/>
      <c r="R417" s="948"/>
      <c r="S417" s="949"/>
      <c r="T417" s="447">
        <v>1843</v>
      </c>
      <c r="U417" s="1118"/>
      <c r="V417" s="1119"/>
      <c r="W417" s="1120"/>
      <c r="X417" s="438">
        <v>1235</v>
      </c>
      <c r="Y417" s="959"/>
      <c r="Z417" s="960"/>
      <c r="AA417" s="961"/>
      <c r="AB417" s="439">
        <v>1247</v>
      </c>
      <c r="AC417" s="959"/>
      <c r="AD417" s="960"/>
      <c r="AE417" s="961"/>
      <c r="AF417" s="947"/>
      <c r="AG417" s="948"/>
      <c r="AH417" s="948"/>
      <c r="AI417" s="488" t="s">
        <v>524</v>
      </c>
    </row>
    <row r="418" spans="1:35" ht="14.45" customHeight="1">
      <c r="A418" s="1009" t="s">
        <v>966</v>
      </c>
      <c r="B418" s="1010"/>
      <c r="C418" s="1010"/>
      <c r="D418" s="1011"/>
      <c r="E418" s="432">
        <v>1201</v>
      </c>
      <c r="F418" s="959"/>
      <c r="G418" s="960"/>
      <c r="H418" s="961"/>
      <c r="I418" s="947"/>
      <c r="J418" s="948"/>
      <c r="K418" s="948"/>
      <c r="L418" s="949"/>
      <c r="M418" s="1090"/>
      <c r="N418" s="1091"/>
      <c r="O418" s="1091"/>
      <c r="P418" s="429">
        <v>1223</v>
      </c>
      <c r="Q418" s="959"/>
      <c r="R418" s="960"/>
      <c r="S418" s="961"/>
      <c r="T418" s="947"/>
      <c r="U418" s="948"/>
      <c r="V418" s="948"/>
      <c r="W418" s="949"/>
      <c r="X418" s="947"/>
      <c r="Y418" s="948"/>
      <c r="Z418" s="948"/>
      <c r="AA418" s="949"/>
      <c r="AB418" s="947"/>
      <c r="AC418" s="948"/>
      <c r="AD418" s="948"/>
      <c r="AE418" s="949"/>
      <c r="AF418" s="428">
        <v>1261</v>
      </c>
      <c r="AG418" s="959"/>
      <c r="AH418" s="961"/>
      <c r="AI418" s="478" t="s">
        <v>524</v>
      </c>
    </row>
    <row r="419" spans="1:35" ht="14.45" customHeight="1">
      <c r="A419" s="1009" t="s">
        <v>944</v>
      </c>
      <c r="B419" s="1010"/>
      <c r="C419" s="1010"/>
      <c r="D419" s="1011"/>
      <c r="E419" s="438">
        <v>1202</v>
      </c>
      <c r="F419" s="959"/>
      <c r="G419" s="960"/>
      <c r="H419" s="961"/>
      <c r="I419" s="447">
        <v>1212</v>
      </c>
      <c r="J419" s="959"/>
      <c r="K419" s="960"/>
      <c r="L419" s="961"/>
      <c r="M419" s="438">
        <v>1224</v>
      </c>
      <c r="N419" s="959"/>
      <c r="O419" s="961"/>
      <c r="P419" s="447">
        <v>1733</v>
      </c>
      <c r="Q419" s="959"/>
      <c r="R419" s="960"/>
      <c r="S419" s="961"/>
      <c r="T419" s="447">
        <v>1734</v>
      </c>
      <c r="U419" s="959"/>
      <c r="V419" s="960"/>
      <c r="W419" s="961"/>
      <c r="X419" s="438">
        <v>1236</v>
      </c>
      <c r="Y419" s="959"/>
      <c r="Z419" s="960"/>
      <c r="AA419" s="961"/>
      <c r="AB419" s="439">
        <v>1248</v>
      </c>
      <c r="AC419" s="959"/>
      <c r="AD419" s="960"/>
      <c r="AE419" s="961"/>
      <c r="AF419" s="439">
        <v>1262</v>
      </c>
      <c r="AG419" s="959"/>
      <c r="AH419" s="961"/>
      <c r="AI419" s="488" t="s">
        <v>505</v>
      </c>
    </row>
    <row r="420" spans="1:35" ht="14.45" customHeight="1">
      <c r="A420" s="968" t="s">
        <v>967</v>
      </c>
      <c r="B420" s="969"/>
      <c r="C420" s="969"/>
      <c r="D420" s="970"/>
      <c r="E420" s="432">
        <v>1203</v>
      </c>
      <c r="F420" s="959"/>
      <c r="G420" s="960"/>
      <c r="H420" s="961"/>
      <c r="I420" s="429">
        <v>1213</v>
      </c>
      <c r="J420" s="959"/>
      <c r="K420" s="960"/>
      <c r="L420" s="961"/>
      <c r="M420" s="432">
        <v>1225</v>
      </c>
      <c r="N420" s="959"/>
      <c r="O420" s="961"/>
      <c r="P420" s="429">
        <v>1735</v>
      </c>
      <c r="Q420" s="959"/>
      <c r="R420" s="960"/>
      <c r="S420" s="961"/>
      <c r="T420" s="429">
        <v>1736</v>
      </c>
      <c r="U420" s="959"/>
      <c r="V420" s="960"/>
      <c r="W420" s="961"/>
      <c r="X420" s="432">
        <v>1237</v>
      </c>
      <c r="Y420" s="959"/>
      <c r="Z420" s="960"/>
      <c r="AA420" s="961"/>
      <c r="AB420" s="428">
        <v>1249</v>
      </c>
      <c r="AC420" s="959"/>
      <c r="AD420" s="960"/>
      <c r="AE420" s="961"/>
      <c r="AF420" s="428">
        <v>1263</v>
      </c>
      <c r="AG420" s="959"/>
      <c r="AH420" s="961"/>
      <c r="AI420" s="478" t="s">
        <v>524</v>
      </c>
    </row>
    <row r="421" spans="1:35" ht="14.45" customHeight="1">
      <c r="A421" s="968" t="s">
        <v>968</v>
      </c>
      <c r="B421" s="969"/>
      <c r="C421" s="969"/>
      <c r="D421" s="970"/>
      <c r="E421" s="432">
        <v>1204</v>
      </c>
      <c r="F421" s="959"/>
      <c r="G421" s="960"/>
      <c r="H421" s="961"/>
      <c r="I421" s="429">
        <v>1214</v>
      </c>
      <c r="J421" s="959"/>
      <c r="K421" s="960"/>
      <c r="L421" s="961"/>
      <c r="M421" s="432">
        <v>1226</v>
      </c>
      <c r="N421" s="959"/>
      <c r="O421" s="961"/>
      <c r="P421" s="429">
        <v>1737</v>
      </c>
      <c r="Q421" s="959"/>
      <c r="R421" s="960"/>
      <c r="S421" s="961"/>
      <c r="T421" s="429">
        <v>1738</v>
      </c>
      <c r="U421" s="959"/>
      <c r="V421" s="960"/>
      <c r="W421" s="961"/>
      <c r="X421" s="432">
        <v>1238</v>
      </c>
      <c r="Y421" s="959"/>
      <c r="Z421" s="960"/>
      <c r="AA421" s="961"/>
      <c r="AB421" s="428">
        <v>1250</v>
      </c>
      <c r="AC421" s="959"/>
      <c r="AD421" s="960"/>
      <c r="AE421" s="961"/>
      <c r="AF421" s="428">
        <v>1264</v>
      </c>
      <c r="AG421" s="959"/>
      <c r="AH421" s="961"/>
      <c r="AI421" s="478" t="s">
        <v>524</v>
      </c>
    </row>
    <row r="422" spans="1:35" ht="14.45" customHeight="1">
      <c r="A422" s="1009" t="s">
        <v>969</v>
      </c>
      <c r="B422" s="1010"/>
      <c r="C422" s="1010"/>
      <c r="D422" s="1011"/>
      <c r="E422" s="432">
        <v>1205</v>
      </c>
      <c r="F422" s="971"/>
      <c r="G422" s="972"/>
      <c r="H422" s="973"/>
      <c r="I422" s="429">
        <v>1215</v>
      </c>
      <c r="J422" s="971"/>
      <c r="K422" s="972"/>
      <c r="L422" s="973"/>
      <c r="M422" s="1090"/>
      <c r="N422" s="1091"/>
      <c r="O422" s="1091"/>
      <c r="P422" s="947"/>
      <c r="Q422" s="948"/>
      <c r="R422" s="948"/>
      <c r="S422" s="949"/>
      <c r="T422" s="429">
        <v>1740</v>
      </c>
      <c r="U422" s="971"/>
      <c r="V422" s="972"/>
      <c r="W422" s="973"/>
      <c r="X422" s="432">
        <v>1239</v>
      </c>
      <c r="Y422" s="971"/>
      <c r="Z422" s="972"/>
      <c r="AA422" s="973"/>
      <c r="AB422" s="428">
        <v>1251</v>
      </c>
      <c r="AC422" s="971"/>
      <c r="AD422" s="972"/>
      <c r="AE422" s="973"/>
      <c r="AF422" s="1090"/>
      <c r="AG422" s="1091"/>
      <c r="AH422" s="1091"/>
      <c r="AI422" s="478" t="s">
        <v>505</v>
      </c>
    </row>
    <row r="423" spans="1:35" ht="14.45" customHeight="1">
      <c r="A423" s="1009" t="s">
        <v>970</v>
      </c>
      <c r="B423" s="1010"/>
      <c r="C423" s="1010"/>
      <c r="D423" s="1011"/>
      <c r="E423" s="432">
        <v>1206</v>
      </c>
      <c r="F423" s="971"/>
      <c r="G423" s="972"/>
      <c r="H423" s="973"/>
      <c r="I423" s="429">
        <v>1216</v>
      </c>
      <c r="J423" s="971"/>
      <c r="K423" s="972"/>
      <c r="L423" s="973"/>
      <c r="M423" s="432">
        <v>1228</v>
      </c>
      <c r="N423" s="971"/>
      <c r="O423" s="973"/>
      <c r="P423" s="429">
        <v>1741</v>
      </c>
      <c r="Q423" s="971"/>
      <c r="R423" s="972"/>
      <c r="S423" s="973"/>
      <c r="T423" s="429">
        <v>1742</v>
      </c>
      <c r="U423" s="971"/>
      <c r="V423" s="972"/>
      <c r="W423" s="973"/>
      <c r="X423" s="432">
        <v>1240</v>
      </c>
      <c r="Y423" s="971"/>
      <c r="Z423" s="972"/>
      <c r="AA423" s="973"/>
      <c r="AB423" s="428">
        <v>1252</v>
      </c>
      <c r="AC423" s="971"/>
      <c r="AD423" s="972"/>
      <c r="AE423" s="973"/>
      <c r="AF423" s="428">
        <v>1265</v>
      </c>
      <c r="AG423" s="971"/>
      <c r="AH423" s="973"/>
      <c r="AI423" s="478" t="s">
        <v>505</v>
      </c>
    </row>
    <row r="424" spans="1:35" ht="14.45" customHeight="1">
      <c r="A424" s="1009" t="s">
        <v>971</v>
      </c>
      <c r="B424" s="1010"/>
      <c r="C424" s="1010"/>
      <c r="D424" s="1011"/>
      <c r="E424" s="432">
        <v>1207</v>
      </c>
      <c r="F424" s="971"/>
      <c r="G424" s="972"/>
      <c r="H424" s="973"/>
      <c r="I424" s="429">
        <v>1217</v>
      </c>
      <c r="J424" s="971"/>
      <c r="K424" s="972"/>
      <c r="L424" s="973"/>
      <c r="M424" s="432">
        <v>1229</v>
      </c>
      <c r="N424" s="971"/>
      <c r="O424" s="973"/>
      <c r="P424" s="429">
        <v>1743</v>
      </c>
      <c r="Q424" s="971"/>
      <c r="R424" s="972"/>
      <c r="S424" s="973"/>
      <c r="T424" s="429">
        <v>1744</v>
      </c>
      <c r="U424" s="971"/>
      <c r="V424" s="972"/>
      <c r="W424" s="973"/>
      <c r="X424" s="432">
        <v>1241</v>
      </c>
      <c r="Y424" s="971"/>
      <c r="Z424" s="972"/>
      <c r="AA424" s="973"/>
      <c r="AB424" s="428">
        <v>1253</v>
      </c>
      <c r="AC424" s="971"/>
      <c r="AD424" s="972"/>
      <c r="AE424" s="973"/>
      <c r="AF424" s="428">
        <v>1266</v>
      </c>
      <c r="AG424" s="971"/>
      <c r="AH424" s="973"/>
      <c r="AI424" s="478" t="s">
        <v>524</v>
      </c>
    </row>
    <row r="425" spans="1:35" ht="14.45" customHeight="1">
      <c r="A425" s="968" t="s">
        <v>972</v>
      </c>
      <c r="B425" s="969"/>
      <c r="C425" s="969"/>
      <c r="D425" s="970"/>
      <c r="E425" s="438">
        <v>1208</v>
      </c>
      <c r="F425" s="959"/>
      <c r="G425" s="960"/>
      <c r="H425" s="961"/>
      <c r="I425" s="447">
        <v>1218</v>
      </c>
      <c r="J425" s="959"/>
      <c r="K425" s="960"/>
      <c r="L425" s="961"/>
      <c r="M425" s="438">
        <v>1230</v>
      </c>
      <c r="N425" s="959"/>
      <c r="O425" s="961"/>
      <c r="P425" s="447">
        <v>1745</v>
      </c>
      <c r="Q425" s="959"/>
      <c r="R425" s="960"/>
      <c r="S425" s="961"/>
      <c r="T425" s="447">
        <v>1746</v>
      </c>
      <c r="U425" s="959"/>
      <c r="V425" s="960"/>
      <c r="W425" s="961"/>
      <c r="X425" s="438">
        <v>1242</v>
      </c>
      <c r="Y425" s="959"/>
      <c r="Z425" s="960"/>
      <c r="AA425" s="961"/>
      <c r="AB425" s="439">
        <v>1254</v>
      </c>
      <c r="AC425" s="959"/>
      <c r="AD425" s="960"/>
      <c r="AE425" s="961"/>
      <c r="AF425" s="439">
        <v>1267</v>
      </c>
      <c r="AG425" s="959"/>
      <c r="AH425" s="961"/>
      <c r="AI425" s="488" t="s">
        <v>524</v>
      </c>
    </row>
    <row r="426" spans="1:35" ht="14.45" customHeight="1">
      <c r="A426" s="968" t="s">
        <v>973</v>
      </c>
      <c r="B426" s="969"/>
      <c r="C426" s="969"/>
      <c r="D426" s="970"/>
      <c r="E426" s="438">
        <v>1209</v>
      </c>
      <c r="F426" s="959"/>
      <c r="G426" s="960"/>
      <c r="H426" s="961"/>
      <c r="I426" s="447">
        <v>1219</v>
      </c>
      <c r="J426" s="959"/>
      <c r="K426" s="960"/>
      <c r="L426" s="961"/>
      <c r="M426" s="438">
        <v>1231</v>
      </c>
      <c r="N426" s="959"/>
      <c r="O426" s="961"/>
      <c r="P426" s="447">
        <v>1747</v>
      </c>
      <c r="Q426" s="959"/>
      <c r="R426" s="960"/>
      <c r="S426" s="961"/>
      <c r="T426" s="447">
        <v>1748</v>
      </c>
      <c r="U426" s="959"/>
      <c r="V426" s="960"/>
      <c r="W426" s="961"/>
      <c r="X426" s="438">
        <v>1243</v>
      </c>
      <c r="Y426" s="959"/>
      <c r="Z426" s="960"/>
      <c r="AA426" s="961"/>
      <c r="AB426" s="439">
        <v>1255</v>
      </c>
      <c r="AC426" s="959"/>
      <c r="AD426" s="960"/>
      <c r="AE426" s="961"/>
      <c r="AF426" s="439">
        <v>1268</v>
      </c>
      <c r="AG426" s="959"/>
      <c r="AH426" s="961"/>
      <c r="AI426" s="488" t="s">
        <v>524</v>
      </c>
    </row>
    <row r="427" spans="1:35" ht="14.45" customHeight="1">
      <c r="A427" s="968" t="s">
        <v>974</v>
      </c>
      <c r="B427" s="969"/>
      <c r="C427" s="969"/>
      <c r="D427" s="970"/>
      <c r="E427" s="432">
        <v>1210</v>
      </c>
      <c r="F427" s="959"/>
      <c r="G427" s="960"/>
      <c r="H427" s="961"/>
      <c r="I427" s="429">
        <v>1220</v>
      </c>
      <c r="J427" s="959"/>
      <c r="K427" s="960"/>
      <c r="L427" s="961"/>
      <c r="M427" s="432">
        <v>1232</v>
      </c>
      <c r="N427" s="959"/>
      <c r="O427" s="961"/>
      <c r="P427" s="429">
        <v>1749</v>
      </c>
      <c r="Q427" s="959"/>
      <c r="R427" s="960"/>
      <c r="S427" s="961"/>
      <c r="T427" s="429">
        <v>1750</v>
      </c>
      <c r="U427" s="959"/>
      <c r="V427" s="960"/>
      <c r="W427" s="961"/>
      <c r="X427" s="432">
        <v>1244</v>
      </c>
      <c r="Y427" s="959"/>
      <c r="Z427" s="960"/>
      <c r="AA427" s="961"/>
      <c r="AB427" s="428">
        <v>1256</v>
      </c>
      <c r="AC427" s="959"/>
      <c r="AD427" s="960"/>
      <c r="AE427" s="961"/>
      <c r="AF427" s="428">
        <v>1269</v>
      </c>
      <c r="AG427" s="959"/>
      <c r="AH427" s="961"/>
      <c r="AI427" s="478" t="s">
        <v>528</v>
      </c>
    </row>
    <row r="428" spans="1:35" ht="14.45" customHeight="1">
      <c r="A428" s="1003" t="s">
        <v>975</v>
      </c>
      <c r="B428" s="1004"/>
      <c r="C428" s="1004"/>
      <c r="D428" s="1005"/>
      <c r="E428" s="947"/>
      <c r="F428" s="948"/>
      <c r="G428" s="948"/>
      <c r="H428" s="949"/>
      <c r="I428" s="947"/>
      <c r="J428" s="948"/>
      <c r="K428" s="948"/>
      <c r="L428" s="949"/>
      <c r="M428" s="489">
        <v>1233</v>
      </c>
      <c r="N428" s="965"/>
      <c r="O428" s="967"/>
      <c r="P428" s="947"/>
      <c r="Q428" s="948"/>
      <c r="R428" s="948"/>
      <c r="S428" s="949"/>
      <c r="T428" s="449">
        <v>1844</v>
      </c>
      <c r="U428" s="965"/>
      <c r="V428" s="966"/>
      <c r="W428" s="967"/>
      <c r="X428" s="489">
        <v>1245</v>
      </c>
      <c r="Y428" s="965"/>
      <c r="Z428" s="966"/>
      <c r="AA428" s="967"/>
      <c r="AB428" s="450">
        <v>1257</v>
      </c>
      <c r="AC428" s="965"/>
      <c r="AD428" s="966"/>
      <c r="AE428" s="967"/>
      <c r="AF428" s="1090"/>
      <c r="AG428" s="1091"/>
      <c r="AH428" s="1091"/>
      <c r="AI428" s="490" t="s">
        <v>528</v>
      </c>
    </row>
    <row r="429" spans="1:35">
      <c r="A429" s="795" t="s">
        <v>976</v>
      </c>
      <c r="B429" s="796"/>
      <c r="C429" s="796"/>
      <c r="D429" s="796"/>
      <c r="E429" s="796"/>
      <c r="F429" s="796"/>
      <c r="G429" s="796"/>
      <c r="H429" s="796"/>
      <c r="I429" s="796"/>
      <c r="J429" s="796"/>
      <c r="K429" s="796"/>
      <c r="L429" s="796"/>
      <c r="M429" s="796"/>
      <c r="N429" s="796"/>
      <c r="O429" s="796"/>
      <c r="P429" s="796"/>
      <c r="Q429" s="796"/>
      <c r="R429" s="796"/>
      <c r="S429" s="796"/>
      <c r="T429" s="796"/>
      <c r="U429" s="796"/>
      <c r="V429" s="796"/>
      <c r="W429" s="796"/>
      <c r="X429" s="796"/>
      <c r="Y429" s="796"/>
      <c r="Z429" s="796"/>
      <c r="AA429" s="796"/>
      <c r="AB429" s="796"/>
      <c r="AC429" s="796"/>
      <c r="AD429" s="796"/>
      <c r="AE429" s="796"/>
      <c r="AF429" s="796"/>
      <c r="AG429" s="796"/>
      <c r="AH429" s="796"/>
      <c r="AI429" s="797"/>
    </row>
    <row r="430" spans="1:35">
      <c r="A430" s="882" t="s">
        <v>977</v>
      </c>
      <c r="B430" s="883"/>
      <c r="C430" s="883"/>
      <c r="D430" s="883"/>
      <c r="E430" s="883"/>
      <c r="F430" s="883"/>
      <c r="G430" s="883"/>
      <c r="H430" s="883"/>
      <c r="I430" s="883"/>
      <c r="J430" s="883"/>
      <c r="K430" s="883"/>
      <c r="L430" s="883"/>
      <c r="M430" s="883"/>
      <c r="N430" s="883"/>
      <c r="O430" s="883"/>
      <c r="P430" s="883"/>
      <c r="Q430" s="883"/>
      <c r="R430" s="883"/>
      <c r="S430" s="883"/>
      <c r="T430" s="883"/>
      <c r="U430" s="883"/>
      <c r="V430" s="883"/>
      <c r="W430" s="883"/>
      <c r="X430" s="883"/>
      <c r="Y430" s="883"/>
      <c r="Z430" s="883"/>
      <c r="AA430" s="883"/>
      <c r="AB430" s="883"/>
      <c r="AC430" s="883"/>
      <c r="AD430" s="883"/>
      <c r="AE430" s="883"/>
      <c r="AF430" s="883"/>
      <c r="AG430" s="883"/>
      <c r="AH430" s="883"/>
      <c r="AI430" s="884"/>
    </row>
    <row r="431" spans="1:35">
      <c r="A431" s="860"/>
      <c r="B431" s="1104"/>
      <c r="C431" s="1104"/>
      <c r="D431" s="1105"/>
      <c r="E431" s="996" t="s">
        <v>978</v>
      </c>
      <c r="F431" s="997"/>
      <c r="G431" s="997"/>
      <c r="H431" s="997"/>
      <c r="I431" s="997"/>
      <c r="J431" s="997"/>
      <c r="K431" s="997"/>
      <c r="L431" s="997"/>
      <c r="M431" s="997"/>
      <c r="N431" s="997"/>
      <c r="O431" s="997"/>
      <c r="P431" s="997"/>
      <c r="Q431" s="997"/>
      <c r="R431" s="997"/>
      <c r="S431" s="997"/>
      <c r="T431" s="997"/>
      <c r="U431" s="997"/>
      <c r="V431" s="997"/>
      <c r="W431" s="998"/>
      <c r="X431" s="1112" t="s">
        <v>979</v>
      </c>
      <c r="Y431" s="1113"/>
      <c r="Z431" s="1113"/>
      <c r="AA431" s="1113"/>
      <c r="AB431" s="1113"/>
      <c r="AC431" s="1113"/>
      <c r="AD431" s="1113"/>
      <c r="AE431" s="1113"/>
      <c r="AF431" s="1113"/>
      <c r="AG431" s="1113"/>
      <c r="AH431" s="1114"/>
      <c r="AI431" s="1042"/>
    </row>
    <row r="432" spans="1:35">
      <c r="A432" s="1106"/>
      <c r="B432" s="1107"/>
      <c r="C432" s="1107"/>
      <c r="D432" s="1108"/>
      <c r="E432" s="1115" t="s">
        <v>980</v>
      </c>
      <c r="F432" s="1116"/>
      <c r="G432" s="1116"/>
      <c r="H432" s="1116"/>
      <c r="I432" s="1116"/>
      <c r="J432" s="1116"/>
      <c r="K432" s="1116"/>
      <c r="L432" s="1117"/>
      <c r="M432" s="1092" t="s">
        <v>981</v>
      </c>
      <c r="N432" s="1093"/>
      <c r="O432" s="1093"/>
      <c r="P432" s="1093"/>
      <c r="Q432" s="1093"/>
      <c r="R432" s="1093"/>
      <c r="S432" s="1094"/>
      <c r="T432" s="980" t="s">
        <v>982</v>
      </c>
      <c r="U432" s="981"/>
      <c r="V432" s="981"/>
      <c r="W432" s="982"/>
      <c r="X432" s="1095" t="s">
        <v>983</v>
      </c>
      <c r="Y432" s="1096"/>
      <c r="Z432" s="1096"/>
      <c r="AA432" s="1097"/>
      <c r="AB432" s="1095" t="s">
        <v>984</v>
      </c>
      <c r="AC432" s="1096"/>
      <c r="AD432" s="1096"/>
      <c r="AE432" s="1097"/>
      <c r="AF432" s="980" t="s">
        <v>982</v>
      </c>
      <c r="AG432" s="981"/>
      <c r="AH432" s="982"/>
      <c r="AI432" s="1043"/>
    </row>
    <row r="433" spans="1:35" ht="21.6" customHeight="1">
      <c r="A433" s="1109"/>
      <c r="B433" s="1110"/>
      <c r="C433" s="1110"/>
      <c r="D433" s="1111"/>
      <c r="E433" s="986" t="s">
        <v>983</v>
      </c>
      <c r="F433" s="898"/>
      <c r="G433" s="898"/>
      <c r="H433" s="899"/>
      <c r="I433" s="1101" t="s">
        <v>984</v>
      </c>
      <c r="J433" s="1102"/>
      <c r="K433" s="1102"/>
      <c r="L433" s="1103"/>
      <c r="M433" s="1101" t="s">
        <v>983</v>
      </c>
      <c r="N433" s="1102"/>
      <c r="O433" s="1103"/>
      <c r="P433" s="1101" t="s">
        <v>984</v>
      </c>
      <c r="Q433" s="1102"/>
      <c r="R433" s="1102"/>
      <c r="S433" s="1103"/>
      <c r="T433" s="983"/>
      <c r="U433" s="984"/>
      <c r="V433" s="984"/>
      <c r="W433" s="985"/>
      <c r="X433" s="1098"/>
      <c r="Y433" s="1099"/>
      <c r="Z433" s="1099"/>
      <c r="AA433" s="1100"/>
      <c r="AB433" s="1098"/>
      <c r="AC433" s="1099"/>
      <c r="AD433" s="1099"/>
      <c r="AE433" s="1100"/>
      <c r="AF433" s="983"/>
      <c r="AG433" s="984"/>
      <c r="AH433" s="985"/>
      <c r="AI433" s="1044"/>
    </row>
    <row r="434" spans="1:35" ht="15" customHeight="1">
      <c r="A434" s="1087" t="s">
        <v>985</v>
      </c>
      <c r="B434" s="1088"/>
      <c r="C434" s="1088"/>
      <c r="D434" s="1089"/>
      <c r="E434" s="438">
        <v>1270</v>
      </c>
      <c r="F434" s="909"/>
      <c r="G434" s="910"/>
      <c r="H434" s="911"/>
      <c r="I434" s="447">
        <v>1279</v>
      </c>
      <c r="J434" s="909"/>
      <c r="K434" s="910"/>
      <c r="L434" s="911"/>
      <c r="M434" s="438">
        <v>1288</v>
      </c>
      <c r="N434" s="909"/>
      <c r="O434" s="911"/>
      <c r="P434" s="447">
        <v>1301</v>
      </c>
      <c r="Q434" s="909"/>
      <c r="R434" s="910"/>
      <c r="S434" s="911"/>
      <c r="T434" s="447">
        <v>1313</v>
      </c>
      <c r="U434" s="909"/>
      <c r="V434" s="910"/>
      <c r="W434" s="911"/>
      <c r="X434" s="438">
        <v>1324</v>
      </c>
      <c r="Y434" s="909"/>
      <c r="Z434" s="910"/>
      <c r="AA434" s="911"/>
      <c r="AB434" s="439">
        <v>1335</v>
      </c>
      <c r="AC434" s="909"/>
      <c r="AD434" s="910"/>
      <c r="AE434" s="911"/>
      <c r="AF434" s="439">
        <v>1346</v>
      </c>
      <c r="AG434" s="909"/>
      <c r="AH434" s="911"/>
      <c r="AI434" s="440" t="s">
        <v>505</v>
      </c>
    </row>
    <row r="435" spans="1:35" ht="15" customHeight="1">
      <c r="A435" s="1084" t="s">
        <v>986</v>
      </c>
      <c r="B435" s="1085"/>
      <c r="C435" s="1085"/>
      <c r="D435" s="1086"/>
      <c r="E435" s="432">
        <v>1821</v>
      </c>
      <c r="F435" s="909"/>
      <c r="G435" s="910"/>
      <c r="H435" s="911"/>
      <c r="I435" s="429">
        <v>1822</v>
      </c>
      <c r="J435" s="909"/>
      <c r="K435" s="910"/>
      <c r="L435" s="911"/>
      <c r="M435" s="432">
        <v>1289</v>
      </c>
      <c r="N435" s="909"/>
      <c r="O435" s="911"/>
      <c r="P435" s="429">
        <v>1302</v>
      </c>
      <c r="Q435" s="909"/>
      <c r="R435" s="910"/>
      <c r="S435" s="911"/>
      <c r="T435" s="947"/>
      <c r="U435" s="948"/>
      <c r="V435" s="948"/>
      <c r="W435" s="949"/>
      <c r="X435" s="947"/>
      <c r="Y435" s="948"/>
      <c r="Z435" s="948"/>
      <c r="AA435" s="949"/>
      <c r="AB435" s="947"/>
      <c r="AC435" s="948"/>
      <c r="AD435" s="948"/>
      <c r="AE435" s="949"/>
      <c r="AF435" s="947"/>
      <c r="AG435" s="948"/>
      <c r="AH435" s="948"/>
      <c r="AI435" s="430" t="s">
        <v>524</v>
      </c>
    </row>
    <row r="436" spans="1:35" ht="15" customHeight="1">
      <c r="A436" s="1084" t="s">
        <v>987</v>
      </c>
      <c r="B436" s="1085"/>
      <c r="C436" s="1085"/>
      <c r="D436" s="1086"/>
      <c r="E436" s="947"/>
      <c r="F436" s="948"/>
      <c r="G436" s="948"/>
      <c r="H436" s="948"/>
      <c r="I436" s="948"/>
      <c r="J436" s="948"/>
      <c r="K436" s="948"/>
      <c r="L436" s="948"/>
      <c r="M436" s="949"/>
      <c r="N436" s="1090"/>
      <c r="O436" s="1091"/>
      <c r="P436" s="1091"/>
      <c r="Q436" s="1090"/>
      <c r="R436" s="1091"/>
      <c r="S436" s="1091"/>
      <c r="T436" s="947"/>
      <c r="U436" s="948"/>
      <c r="V436" s="948"/>
      <c r="W436" s="949"/>
      <c r="X436" s="432">
        <v>1325</v>
      </c>
      <c r="Y436" s="909"/>
      <c r="Z436" s="910"/>
      <c r="AA436" s="911"/>
      <c r="AB436" s="428">
        <v>1336</v>
      </c>
      <c r="AC436" s="909"/>
      <c r="AD436" s="910"/>
      <c r="AE436" s="911"/>
      <c r="AF436" s="909"/>
      <c r="AG436" s="910"/>
      <c r="AH436" s="911"/>
      <c r="AI436" s="430" t="s">
        <v>524</v>
      </c>
    </row>
    <row r="437" spans="1:35" ht="15" customHeight="1">
      <c r="A437" s="1087" t="s">
        <v>944</v>
      </c>
      <c r="B437" s="1088"/>
      <c r="C437" s="1088"/>
      <c r="D437" s="1089"/>
      <c r="E437" s="432">
        <v>1271</v>
      </c>
      <c r="F437" s="909"/>
      <c r="G437" s="910"/>
      <c r="H437" s="911"/>
      <c r="I437" s="429">
        <v>1280</v>
      </c>
      <c r="J437" s="909"/>
      <c r="K437" s="910"/>
      <c r="L437" s="911"/>
      <c r="M437" s="432">
        <v>1290</v>
      </c>
      <c r="N437" s="909"/>
      <c r="O437" s="911"/>
      <c r="P437" s="429">
        <v>1303</v>
      </c>
      <c r="Q437" s="909"/>
      <c r="R437" s="910"/>
      <c r="S437" s="911"/>
      <c r="T437" s="429">
        <v>1314</v>
      </c>
      <c r="U437" s="909"/>
      <c r="V437" s="910"/>
      <c r="W437" s="911"/>
      <c r="X437" s="432">
        <v>1326</v>
      </c>
      <c r="Y437" s="909"/>
      <c r="Z437" s="910"/>
      <c r="AA437" s="911"/>
      <c r="AB437" s="428">
        <v>1337</v>
      </c>
      <c r="AC437" s="909"/>
      <c r="AD437" s="910"/>
      <c r="AE437" s="911"/>
      <c r="AF437" s="428">
        <v>1347</v>
      </c>
      <c r="AG437" s="909"/>
      <c r="AH437" s="911"/>
      <c r="AI437" s="430" t="s">
        <v>505</v>
      </c>
    </row>
    <row r="438" spans="1:35" ht="15" customHeight="1">
      <c r="A438" s="1084" t="s">
        <v>967</v>
      </c>
      <c r="B438" s="1085"/>
      <c r="C438" s="1085"/>
      <c r="D438" s="1086"/>
      <c r="E438" s="432">
        <v>1272</v>
      </c>
      <c r="F438" s="909"/>
      <c r="G438" s="910"/>
      <c r="H438" s="911"/>
      <c r="I438" s="429">
        <v>1281</v>
      </c>
      <c r="J438" s="909"/>
      <c r="K438" s="910"/>
      <c r="L438" s="911"/>
      <c r="M438" s="432">
        <v>1291</v>
      </c>
      <c r="N438" s="909"/>
      <c r="O438" s="911"/>
      <c r="P438" s="429">
        <v>1304</v>
      </c>
      <c r="Q438" s="909"/>
      <c r="R438" s="910"/>
      <c r="S438" s="911"/>
      <c r="T438" s="429">
        <v>1315</v>
      </c>
      <c r="U438" s="909"/>
      <c r="V438" s="910"/>
      <c r="W438" s="911"/>
      <c r="X438" s="432">
        <v>1327</v>
      </c>
      <c r="Y438" s="909"/>
      <c r="Z438" s="910"/>
      <c r="AA438" s="911"/>
      <c r="AB438" s="428">
        <v>1338</v>
      </c>
      <c r="AC438" s="909"/>
      <c r="AD438" s="910"/>
      <c r="AE438" s="911"/>
      <c r="AF438" s="428">
        <v>1348</v>
      </c>
      <c r="AG438" s="909"/>
      <c r="AH438" s="911"/>
      <c r="AI438" s="430" t="s">
        <v>524</v>
      </c>
    </row>
    <row r="439" spans="1:35" ht="15" customHeight="1">
      <c r="A439" s="1087" t="s">
        <v>988</v>
      </c>
      <c r="B439" s="1088"/>
      <c r="C439" s="1088"/>
      <c r="D439" s="1089"/>
      <c r="E439" s="947"/>
      <c r="F439" s="948"/>
      <c r="G439" s="948"/>
      <c r="H439" s="948"/>
      <c r="I439" s="947"/>
      <c r="J439" s="948"/>
      <c r="K439" s="948"/>
      <c r="L439" s="948"/>
      <c r="M439" s="438">
        <v>1292</v>
      </c>
      <c r="N439" s="909"/>
      <c r="O439" s="911"/>
      <c r="P439" s="447">
        <v>1305</v>
      </c>
      <c r="Q439" s="909"/>
      <c r="R439" s="910"/>
      <c r="S439" s="911"/>
      <c r="T439" s="447">
        <v>1316</v>
      </c>
      <c r="U439" s="909"/>
      <c r="V439" s="910"/>
      <c r="W439" s="911"/>
      <c r="X439" s="947"/>
      <c r="Y439" s="948"/>
      <c r="Z439" s="948"/>
      <c r="AA439" s="949"/>
      <c r="AB439" s="947"/>
      <c r="AC439" s="948"/>
      <c r="AD439" s="948"/>
      <c r="AE439" s="949"/>
      <c r="AF439" s="947"/>
      <c r="AG439" s="948"/>
      <c r="AH439" s="948"/>
      <c r="AI439" s="440" t="s">
        <v>505</v>
      </c>
    </row>
    <row r="440" spans="1:35" ht="15" customHeight="1">
      <c r="A440" s="1087" t="s">
        <v>989</v>
      </c>
      <c r="B440" s="1088"/>
      <c r="C440" s="1088"/>
      <c r="D440" s="1089"/>
      <c r="E440" s="438">
        <v>1273</v>
      </c>
      <c r="F440" s="909"/>
      <c r="G440" s="910"/>
      <c r="H440" s="911"/>
      <c r="I440" s="447">
        <v>1282</v>
      </c>
      <c r="J440" s="909"/>
      <c r="K440" s="910"/>
      <c r="L440" s="911"/>
      <c r="M440" s="438">
        <v>1293</v>
      </c>
      <c r="N440" s="909"/>
      <c r="O440" s="911"/>
      <c r="P440" s="447">
        <v>1306</v>
      </c>
      <c r="Q440" s="909"/>
      <c r="R440" s="910"/>
      <c r="S440" s="911"/>
      <c r="T440" s="447">
        <v>1317</v>
      </c>
      <c r="U440" s="909"/>
      <c r="V440" s="910"/>
      <c r="W440" s="911"/>
      <c r="X440" s="438">
        <v>1328</v>
      </c>
      <c r="Y440" s="909"/>
      <c r="Z440" s="910"/>
      <c r="AA440" s="911"/>
      <c r="AB440" s="439">
        <v>1339</v>
      </c>
      <c r="AC440" s="909"/>
      <c r="AD440" s="910"/>
      <c r="AE440" s="911"/>
      <c r="AF440" s="439">
        <v>1349</v>
      </c>
      <c r="AG440" s="909"/>
      <c r="AH440" s="911"/>
      <c r="AI440" s="440" t="s">
        <v>505</v>
      </c>
    </row>
    <row r="441" spans="1:35" ht="15" customHeight="1">
      <c r="A441" s="1087" t="s">
        <v>970</v>
      </c>
      <c r="B441" s="1088"/>
      <c r="C441" s="1088"/>
      <c r="D441" s="1089"/>
      <c r="E441" s="432">
        <v>1274</v>
      </c>
      <c r="F441" s="900"/>
      <c r="G441" s="901"/>
      <c r="H441" s="902"/>
      <c r="I441" s="429">
        <v>1283</v>
      </c>
      <c r="J441" s="900"/>
      <c r="K441" s="901"/>
      <c r="L441" s="902"/>
      <c r="M441" s="432">
        <v>1294</v>
      </c>
      <c r="N441" s="900"/>
      <c r="O441" s="902"/>
      <c r="P441" s="429">
        <v>1307</v>
      </c>
      <c r="Q441" s="900"/>
      <c r="R441" s="901"/>
      <c r="S441" s="902"/>
      <c r="T441" s="429">
        <v>1318</v>
      </c>
      <c r="U441" s="900"/>
      <c r="V441" s="901"/>
      <c r="W441" s="902"/>
      <c r="X441" s="432">
        <v>1329</v>
      </c>
      <c r="Y441" s="900"/>
      <c r="Z441" s="901"/>
      <c r="AA441" s="902"/>
      <c r="AB441" s="428">
        <v>1340</v>
      </c>
      <c r="AC441" s="900"/>
      <c r="AD441" s="901"/>
      <c r="AE441" s="902"/>
      <c r="AF441" s="428">
        <v>1350</v>
      </c>
      <c r="AG441" s="900"/>
      <c r="AH441" s="902"/>
      <c r="AI441" s="430" t="s">
        <v>505</v>
      </c>
    </row>
    <row r="442" spans="1:35" ht="15" customHeight="1">
      <c r="A442" s="1087" t="s">
        <v>971</v>
      </c>
      <c r="B442" s="1088"/>
      <c r="C442" s="1088"/>
      <c r="D442" s="1089"/>
      <c r="E442" s="432">
        <v>1275</v>
      </c>
      <c r="F442" s="909"/>
      <c r="G442" s="910"/>
      <c r="H442" s="911"/>
      <c r="I442" s="429">
        <v>1284</v>
      </c>
      <c r="J442" s="909"/>
      <c r="K442" s="910"/>
      <c r="L442" s="911"/>
      <c r="M442" s="432">
        <v>1295</v>
      </c>
      <c r="N442" s="909"/>
      <c r="O442" s="911"/>
      <c r="P442" s="429">
        <v>1308</v>
      </c>
      <c r="Q442" s="909"/>
      <c r="R442" s="910"/>
      <c r="S442" s="911"/>
      <c r="T442" s="429">
        <v>1319</v>
      </c>
      <c r="U442" s="909"/>
      <c r="V442" s="910"/>
      <c r="W442" s="911"/>
      <c r="X442" s="432">
        <v>1330</v>
      </c>
      <c r="Y442" s="909"/>
      <c r="Z442" s="910"/>
      <c r="AA442" s="911"/>
      <c r="AB442" s="428">
        <v>1341</v>
      </c>
      <c r="AC442" s="909"/>
      <c r="AD442" s="910"/>
      <c r="AE442" s="911"/>
      <c r="AF442" s="428">
        <v>1351</v>
      </c>
      <c r="AG442" s="909"/>
      <c r="AH442" s="911"/>
      <c r="AI442" s="430" t="s">
        <v>524</v>
      </c>
    </row>
    <row r="443" spans="1:35" ht="15" customHeight="1">
      <c r="A443" s="1084" t="s">
        <v>990</v>
      </c>
      <c r="B443" s="1085"/>
      <c r="C443" s="1085"/>
      <c r="D443" s="1086"/>
      <c r="E443" s="438">
        <v>1276</v>
      </c>
      <c r="F443" s="909"/>
      <c r="G443" s="910"/>
      <c r="H443" s="911"/>
      <c r="I443" s="447">
        <v>1285</v>
      </c>
      <c r="J443" s="909"/>
      <c r="K443" s="910"/>
      <c r="L443" s="911"/>
      <c r="M443" s="438">
        <v>1296</v>
      </c>
      <c r="N443" s="909"/>
      <c r="O443" s="911"/>
      <c r="P443" s="447">
        <v>1309</v>
      </c>
      <c r="Q443" s="909"/>
      <c r="R443" s="910"/>
      <c r="S443" s="911"/>
      <c r="T443" s="447">
        <v>1320</v>
      </c>
      <c r="U443" s="909"/>
      <c r="V443" s="910"/>
      <c r="W443" s="911"/>
      <c r="X443" s="438">
        <v>1331</v>
      </c>
      <c r="Y443" s="909"/>
      <c r="Z443" s="910"/>
      <c r="AA443" s="911"/>
      <c r="AB443" s="439">
        <v>1342</v>
      </c>
      <c r="AC443" s="909"/>
      <c r="AD443" s="910"/>
      <c r="AE443" s="911"/>
      <c r="AF443" s="439">
        <v>1352</v>
      </c>
      <c r="AG443" s="909"/>
      <c r="AH443" s="911"/>
      <c r="AI443" s="440" t="s">
        <v>524</v>
      </c>
    </row>
    <row r="444" spans="1:35" ht="15" customHeight="1">
      <c r="A444" s="1084" t="s">
        <v>991</v>
      </c>
      <c r="B444" s="1085"/>
      <c r="C444" s="1085"/>
      <c r="D444" s="1086"/>
      <c r="E444" s="438">
        <v>1277</v>
      </c>
      <c r="F444" s="909"/>
      <c r="G444" s="910"/>
      <c r="H444" s="911"/>
      <c r="I444" s="447">
        <v>1286</v>
      </c>
      <c r="J444" s="909"/>
      <c r="K444" s="910"/>
      <c r="L444" s="911"/>
      <c r="M444" s="438">
        <v>1297</v>
      </c>
      <c r="N444" s="909"/>
      <c r="O444" s="911"/>
      <c r="P444" s="447">
        <v>1310</v>
      </c>
      <c r="Q444" s="909"/>
      <c r="R444" s="910"/>
      <c r="S444" s="911"/>
      <c r="T444" s="447">
        <v>1321</v>
      </c>
      <c r="U444" s="909"/>
      <c r="V444" s="910"/>
      <c r="W444" s="911"/>
      <c r="X444" s="438">
        <v>1332</v>
      </c>
      <c r="Y444" s="909"/>
      <c r="Z444" s="910"/>
      <c r="AA444" s="911"/>
      <c r="AB444" s="439">
        <v>1343</v>
      </c>
      <c r="AC444" s="909"/>
      <c r="AD444" s="910"/>
      <c r="AE444" s="911"/>
      <c r="AF444" s="439">
        <v>1353</v>
      </c>
      <c r="AG444" s="909"/>
      <c r="AH444" s="911"/>
      <c r="AI444" s="440" t="s">
        <v>524</v>
      </c>
    </row>
    <row r="445" spans="1:35" ht="15" customHeight="1">
      <c r="A445" s="1087" t="s">
        <v>992</v>
      </c>
      <c r="B445" s="1088"/>
      <c r="C445" s="1088"/>
      <c r="D445" s="1089"/>
      <c r="E445" s="947"/>
      <c r="F445" s="948"/>
      <c r="G445" s="948"/>
      <c r="H445" s="948"/>
      <c r="I445" s="947"/>
      <c r="J445" s="948"/>
      <c r="K445" s="948"/>
      <c r="L445" s="948"/>
      <c r="M445" s="438">
        <v>1298</v>
      </c>
      <c r="N445" s="909"/>
      <c r="O445" s="911"/>
      <c r="P445" s="447">
        <v>1311</v>
      </c>
      <c r="Q445" s="909"/>
      <c r="R445" s="910"/>
      <c r="S445" s="911"/>
      <c r="T445" s="447">
        <v>1322</v>
      </c>
      <c r="U445" s="909"/>
      <c r="V445" s="910"/>
      <c r="W445" s="911"/>
      <c r="X445" s="438">
        <v>1333</v>
      </c>
      <c r="Y445" s="909"/>
      <c r="Z445" s="910"/>
      <c r="AA445" s="911"/>
      <c r="AB445" s="439">
        <v>1344</v>
      </c>
      <c r="AC445" s="909"/>
      <c r="AD445" s="910"/>
      <c r="AE445" s="911"/>
      <c r="AF445" s="439">
        <v>1354</v>
      </c>
      <c r="AG445" s="909"/>
      <c r="AH445" s="911"/>
      <c r="AI445" s="440" t="s">
        <v>524</v>
      </c>
    </row>
    <row r="446" spans="1:35" ht="15" customHeight="1">
      <c r="A446" s="1084" t="s">
        <v>974</v>
      </c>
      <c r="B446" s="1085"/>
      <c r="C446" s="1085"/>
      <c r="D446" s="1086"/>
      <c r="E446" s="432">
        <v>1278</v>
      </c>
      <c r="F446" s="909"/>
      <c r="G446" s="910"/>
      <c r="H446" s="911"/>
      <c r="I446" s="429">
        <v>1287</v>
      </c>
      <c r="J446" s="909"/>
      <c r="K446" s="910"/>
      <c r="L446" s="911"/>
      <c r="M446" s="432">
        <v>1312</v>
      </c>
      <c r="N446" s="909"/>
      <c r="O446" s="911"/>
      <c r="P446" s="429">
        <v>1300</v>
      </c>
      <c r="Q446" s="909"/>
      <c r="R446" s="910"/>
      <c r="S446" s="911"/>
      <c r="T446" s="429">
        <v>1323</v>
      </c>
      <c r="U446" s="909"/>
      <c r="V446" s="910"/>
      <c r="W446" s="911"/>
      <c r="X446" s="432">
        <v>1334</v>
      </c>
      <c r="Y446" s="909"/>
      <c r="Z446" s="910"/>
      <c r="AA446" s="911"/>
      <c r="AB446" s="428">
        <v>1345</v>
      </c>
      <c r="AC446" s="909"/>
      <c r="AD446" s="910"/>
      <c r="AE446" s="911"/>
      <c r="AF446" s="428">
        <v>1355</v>
      </c>
      <c r="AG446" s="909"/>
      <c r="AH446" s="911"/>
      <c r="AI446" s="430" t="s">
        <v>528</v>
      </c>
    </row>
    <row r="447" spans="1:35" ht="15" customHeight="1">
      <c r="A447" s="1078" t="s">
        <v>993</v>
      </c>
      <c r="B447" s="1079"/>
      <c r="C447" s="1079"/>
      <c r="D447" s="1080"/>
      <c r="E447" s="434">
        <v>1723</v>
      </c>
      <c r="F447" s="1081"/>
      <c r="G447" s="1082"/>
      <c r="H447" s="1083"/>
      <c r="I447" s="491">
        <v>1724</v>
      </c>
      <c r="J447" s="1081"/>
      <c r="K447" s="1082"/>
      <c r="L447" s="1083"/>
      <c r="M447" s="434">
        <v>1299</v>
      </c>
      <c r="N447" s="1081"/>
      <c r="O447" s="1083"/>
      <c r="P447" s="491">
        <v>1373</v>
      </c>
      <c r="Q447" s="1081"/>
      <c r="R447" s="1082"/>
      <c r="S447" s="1083"/>
      <c r="T447" s="947"/>
      <c r="U447" s="948"/>
      <c r="V447" s="948"/>
      <c r="W447" s="949"/>
      <c r="X447" s="947"/>
      <c r="Y447" s="948"/>
      <c r="Z447" s="948"/>
      <c r="AA447" s="949"/>
      <c r="AB447" s="947"/>
      <c r="AC447" s="948"/>
      <c r="AD447" s="948"/>
      <c r="AE447" s="949"/>
      <c r="AF447" s="947"/>
      <c r="AG447" s="948"/>
      <c r="AH447" s="948"/>
      <c r="AI447" s="441" t="s">
        <v>528</v>
      </c>
    </row>
    <row r="448" spans="1:35">
      <c r="A448" s="795" t="s">
        <v>994</v>
      </c>
      <c r="B448" s="796"/>
      <c r="C448" s="796"/>
      <c r="D448" s="796"/>
      <c r="E448" s="796"/>
      <c r="F448" s="796"/>
      <c r="G448" s="796"/>
      <c r="H448" s="796"/>
      <c r="I448" s="796"/>
      <c r="J448" s="796"/>
      <c r="K448" s="796"/>
      <c r="L448" s="796"/>
      <c r="M448" s="796"/>
      <c r="N448" s="796"/>
      <c r="O448" s="796"/>
      <c r="P448" s="796"/>
      <c r="Q448" s="796"/>
      <c r="R448" s="796"/>
      <c r="S448" s="796"/>
      <c r="T448" s="796"/>
      <c r="U448" s="796"/>
      <c r="V448" s="796"/>
      <c r="W448" s="796"/>
      <c r="X448" s="796"/>
      <c r="Y448" s="796"/>
      <c r="Z448" s="796"/>
      <c r="AA448" s="796"/>
      <c r="AB448" s="796"/>
      <c r="AC448" s="796"/>
      <c r="AD448" s="796"/>
      <c r="AE448" s="796"/>
      <c r="AF448" s="796"/>
      <c r="AG448" s="796"/>
      <c r="AH448" s="796"/>
      <c r="AI448" s="797"/>
    </row>
    <row r="449" spans="1:35">
      <c r="A449" s="944" t="s">
        <v>995</v>
      </c>
      <c r="B449" s="945"/>
      <c r="C449" s="945"/>
      <c r="D449" s="945"/>
      <c r="E449" s="945"/>
      <c r="F449" s="945"/>
      <c r="G449" s="945"/>
      <c r="H449" s="945"/>
      <c r="I449" s="945"/>
      <c r="J449" s="945"/>
      <c r="K449" s="945"/>
      <c r="L449" s="945"/>
      <c r="M449" s="945"/>
      <c r="N449" s="945"/>
      <c r="O449" s="945"/>
      <c r="P449" s="945"/>
      <c r="Q449" s="945"/>
      <c r="R449" s="945"/>
      <c r="S449" s="945"/>
      <c r="T449" s="945"/>
      <c r="U449" s="945"/>
      <c r="V449" s="945"/>
      <c r="W449" s="945"/>
      <c r="X449" s="945"/>
      <c r="Y449" s="945"/>
      <c r="Z449" s="945"/>
      <c r="AA449" s="945"/>
      <c r="AB449" s="945"/>
      <c r="AC449" s="945"/>
      <c r="AD449" s="945"/>
      <c r="AE449" s="945"/>
      <c r="AF449" s="945"/>
      <c r="AG449" s="945"/>
      <c r="AH449" s="945"/>
      <c r="AI449" s="946"/>
    </row>
    <row r="450" spans="1:35" ht="23.45" customHeight="1">
      <c r="A450" s="953"/>
      <c r="B450" s="954"/>
      <c r="C450" s="954"/>
      <c r="D450" s="954"/>
      <c r="E450" s="954"/>
      <c r="F450" s="954"/>
      <c r="G450" s="954"/>
      <c r="H450" s="954"/>
      <c r="I450" s="954"/>
      <c r="J450" s="954"/>
      <c r="K450" s="954"/>
      <c r="L450" s="954"/>
      <c r="M450" s="954"/>
      <c r="N450" s="954"/>
      <c r="O450" s="954"/>
      <c r="P450" s="954"/>
      <c r="Q450" s="954"/>
      <c r="R450" s="954"/>
      <c r="S450" s="954"/>
      <c r="T450" s="954"/>
      <c r="U450" s="954"/>
      <c r="V450" s="954"/>
      <c r="W450" s="954"/>
      <c r="X450" s="954"/>
      <c r="Y450" s="954"/>
      <c r="Z450" s="954"/>
      <c r="AA450" s="954"/>
      <c r="AB450" s="954"/>
      <c r="AC450" s="955"/>
      <c r="AD450" s="492"/>
      <c r="AE450" s="956" t="s">
        <v>996</v>
      </c>
      <c r="AF450" s="957"/>
      <c r="AG450" s="957"/>
      <c r="AH450" s="958"/>
      <c r="AI450" s="493"/>
    </row>
    <row r="451" spans="1:35" ht="14.1" customHeight="1">
      <c r="A451" s="1066" t="s">
        <v>997</v>
      </c>
      <c r="B451" s="1067"/>
      <c r="C451" s="1067"/>
      <c r="D451" s="1067"/>
      <c r="E451" s="1067"/>
      <c r="F451" s="1067"/>
      <c r="G451" s="1067"/>
      <c r="H451" s="1067"/>
      <c r="I451" s="1067"/>
      <c r="J451" s="1067"/>
      <c r="K451" s="1067"/>
      <c r="L451" s="1067"/>
      <c r="M451" s="1067"/>
      <c r="N451" s="1067"/>
      <c r="O451" s="1067"/>
      <c r="P451" s="1067"/>
      <c r="Q451" s="1067"/>
      <c r="R451" s="1067"/>
      <c r="S451" s="1067"/>
      <c r="T451" s="1067"/>
      <c r="U451" s="1067"/>
      <c r="V451" s="1067"/>
      <c r="W451" s="1067"/>
      <c r="X451" s="1067"/>
      <c r="Y451" s="1067"/>
      <c r="Z451" s="1067"/>
      <c r="AA451" s="1067"/>
      <c r="AB451" s="1067"/>
      <c r="AC451" s="1068"/>
      <c r="AD451" s="494">
        <v>1400</v>
      </c>
      <c r="AE451" s="1057"/>
      <c r="AF451" s="1058"/>
      <c r="AG451" s="1058"/>
      <c r="AH451" s="1059"/>
      <c r="AI451" s="430" t="s">
        <v>505</v>
      </c>
    </row>
    <row r="452" spans="1:35" ht="14.1" customHeight="1">
      <c r="A452" s="1066" t="s">
        <v>998</v>
      </c>
      <c r="B452" s="1067"/>
      <c r="C452" s="1067"/>
      <c r="D452" s="1067"/>
      <c r="E452" s="1067"/>
      <c r="F452" s="1067"/>
      <c r="G452" s="1067"/>
      <c r="H452" s="1067"/>
      <c r="I452" s="1067"/>
      <c r="J452" s="1067"/>
      <c r="K452" s="1067"/>
      <c r="L452" s="1067"/>
      <c r="M452" s="1067"/>
      <c r="N452" s="1067"/>
      <c r="O452" s="1067"/>
      <c r="P452" s="1067"/>
      <c r="Q452" s="1067"/>
      <c r="R452" s="1067"/>
      <c r="S452" s="1067"/>
      <c r="T452" s="1067"/>
      <c r="U452" s="1067"/>
      <c r="V452" s="1067"/>
      <c r="W452" s="1067"/>
      <c r="X452" s="1067"/>
      <c r="Y452" s="1067"/>
      <c r="Z452" s="1067"/>
      <c r="AA452" s="1067"/>
      <c r="AB452" s="1067"/>
      <c r="AC452" s="1068"/>
      <c r="AD452" s="494">
        <v>1817</v>
      </c>
      <c r="AE452" s="1057"/>
      <c r="AF452" s="1058"/>
      <c r="AG452" s="1058"/>
      <c r="AH452" s="1059"/>
      <c r="AI452" s="430" t="s">
        <v>505</v>
      </c>
    </row>
    <row r="453" spans="1:35" ht="14.1" customHeight="1">
      <c r="A453" s="1066" t="s">
        <v>999</v>
      </c>
      <c r="B453" s="1067"/>
      <c r="C453" s="1067"/>
      <c r="D453" s="1067"/>
      <c r="E453" s="1067"/>
      <c r="F453" s="1067"/>
      <c r="G453" s="1067"/>
      <c r="H453" s="1067"/>
      <c r="I453" s="1067"/>
      <c r="J453" s="1067"/>
      <c r="K453" s="1067"/>
      <c r="L453" s="1067"/>
      <c r="M453" s="1067"/>
      <c r="N453" s="1067"/>
      <c r="O453" s="1067"/>
      <c r="P453" s="1067"/>
      <c r="Q453" s="1067"/>
      <c r="R453" s="1067"/>
      <c r="S453" s="1067"/>
      <c r="T453" s="1067"/>
      <c r="U453" s="1067"/>
      <c r="V453" s="1067"/>
      <c r="W453" s="1067"/>
      <c r="X453" s="1067"/>
      <c r="Y453" s="1067"/>
      <c r="Z453" s="1067"/>
      <c r="AA453" s="1067"/>
      <c r="AB453" s="1067"/>
      <c r="AC453" s="1068"/>
      <c r="AD453" s="494">
        <v>1401</v>
      </c>
      <c r="AE453" s="1057"/>
      <c r="AF453" s="1058"/>
      <c r="AG453" s="1058"/>
      <c r="AH453" s="1059"/>
      <c r="AI453" s="430" t="s">
        <v>505</v>
      </c>
    </row>
    <row r="454" spans="1:35" ht="14.1" customHeight="1">
      <c r="A454" s="1066" t="s">
        <v>1000</v>
      </c>
      <c r="B454" s="1067"/>
      <c r="C454" s="1067"/>
      <c r="D454" s="1067"/>
      <c r="E454" s="1067"/>
      <c r="F454" s="1067"/>
      <c r="G454" s="1067"/>
      <c r="H454" s="1067"/>
      <c r="I454" s="1067"/>
      <c r="J454" s="1067"/>
      <c r="K454" s="1067"/>
      <c r="L454" s="1067"/>
      <c r="M454" s="1067"/>
      <c r="N454" s="1067"/>
      <c r="O454" s="1067"/>
      <c r="P454" s="1067"/>
      <c r="Q454" s="1067"/>
      <c r="R454" s="1067"/>
      <c r="S454" s="1067"/>
      <c r="T454" s="1067"/>
      <c r="U454" s="1067"/>
      <c r="V454" s="1067"/>
      <c r="W454" s="1067"/>
      <c r="X454" s="1067"/>
      <c r="Y454" s="1067"/>
      <c r="Z454" s="1067"/>
      <c r="AA454" s="1067"/>
      <c r="AB454" s="1067"/>
      <c r="AC454" s="1068"/>
      <c r="AD454" s="494">
        <v>1402</v>
      </c>
      <c r="AE454" s="1057"/>
      <c r="AF454" s="1058"/>
      <c r="AG454" s="1058"/>
      <c r="AH454" s="1059"/>
      <c r="AI454" s="430" t="s">
        <v>505</v>
      </c>
    </row>
    <row r="455" spans="1:35" ht="14.1" customHeight="1">
      <c r="A455" s="1066" t="s">
        <v>1001</v>
      </c>
      <c r="B455" s="1067"/>
      <c r="C455" s="1067"/>
      <c r="D455" s="1067"/>
      <c r="E455" s="1067"/>
      <c r="F455" s="1067"/>
      <c r="G455" s="1067"/>
      <c r="H455" s="1067"/>
      <c r="I455" s="1067"/>
      <c r="J455" s="1067"/>
      <c r="K455" s="1067"/>
      <c r="L455" s="1067"/>
      <c r="M455" s="1067"/>
      <c r="N455" s="1067"/>
      <c r="O455" s="1067"/>
      <c r="P455" s="1067"/>
      <c r="Q455" s="1067"/>
      <c r="R455" s="1067"/>
      <c r="S455" s="1067"/>
      <c r="T455" s="1067"/>
      <c r="U455" s="1067"/>
      <c r="V455" s="1067"/>
      <c r="W455" s="1067"/>
      <c r="X455" s="1067"/>
      <c r="Y455" s="1067"/>
      <c r="Z455" s="1067"/>
      <c r="AA455" s="1067"/>
      <c r="AB455" s="1067"/>
      <c r="AC455" s="1068"/>
      <c r="AD455" s="494">
        <v>1403</v>
      </c>
      <c r="AE455" s="1057"/>
      <c r="AF455" s="1058"/>
      <c r="AG455" s="1058"/>
      <c r="AH455" s="1059"/>
      <c r="AI455" s="430" t="s">
        <v>505</v>
      </c>
    </row>
    <row r="456" spans="1:35" ht="14.1" customHeight="1">
      <c r="A456" s="1066" t="s">
        <v>1002</v>
      </c>
      <c r="B456" s="1067"/>
      <c r="C456" s="1067"/>
      <c r="D456" s="1067"/>
      <c r="E456" s="1067"/>
      <c r="F456" s="1067"/>
      <c r="G456" s="1067"/>
      <c r="H456" s="1067"/>
      <c r="I456" s="1067"/>
      <c r="J456" s="1067"/>
      <c r="K456" s="1067"/>
      <c r="L456" s="1067"/>
      <c r="M456" s="1067"/>
      <c r="N456" s="1067"/>
      <c r="O456" s="1067"/>
      <c r="P456" s="1067"/>
      <c r="Q456" s="1067"/>
      <c r="R456" s="1067"/>
      <c r="S456" s="1067"/>
      <c r="T456" s="1067"/>
      <c r="U456" s="1067"/>
      <c r="V456" s="1067"/>
      <c r="W456" s="1067"/>
      <c r="X456" s="1067"/>
      <c r="Y456" s="1067"/>
      <c r="Z456" s="1067"/>
      <c r="AA456" s="1067"/>
      <c r="AB456" s="1067"/>
      <c r="AC456" s="1068"/>
      <c r="AD456" s="494">
        <v>1587</v>
      </c>
      <c r="AE456" s="1057"/>
      <c r="AF456" s="1058"/>
      <c r="AG456" s="1058"/>
      <c r="AH456" s="1059"/>
      <c r="AI456" s="430" t="s">
        <v>505</v>
      </c>
    </row>
    <row r="457" spans="1:35" ht="14.1" customHeight="1">
      <c r="A457" s="1066" t="s">
        <v>1003</v>
      </c>
      <c r="B457" s="1067"/>
      <c r="C457" s="1067"/>
      <c r="D457" s="1067"/>
      <c r="E457" s="1067"/>
      <c r="F457" s="1067"/>
      <c r="G457" s="1067"/>
      <c r="H457" s="1067"/>
      <c r="I457" s="1067"/>
      <c r="J457" s="1067"/>
      <c r="K457" s="1067"/>
      <c r="L457" s="1067"/>
      <c r="M457" s="1067"/>
      <c r="N457" s="1067"/>
      <c r="O457" s="1067"/>
      <c r="P457" s="1067"/>
      <c r="Q457" s="1067"/>
      <c r="R457" s="1067"/>
      <c r="S457" s="1067"/>
      <c r="T457" s="1067"/>
      <c r="U457" s="1067"/>
      <c r="V457" s="1067"/>
      <c r="W457" s="1067"/>
      <c r="X457" s="1067"/>
      <c r="Y457" s="1067"/>
      <c r="Z457" s="1067"/>
      <c r="AA457" s="1067"/>
      <c r="AB457" s="1067"/>
      <c r="AC457" s="1068"/>
      <c r="AD457" s="494">
        <v>1588</v>
      </c>
      <c r="AE457" s="1057"/>
      <c r="AF457" s="1058"/>
      <c r="AG457" s="1058"/>
      <c r="AH457" s="1059"/>
      <c r="AI457" s="430" t="s">
        <v>505</v>
      </c>
    </row>
    <row r="458" spans="1:35" ht="14.1" customHeight="1">
      <c r="A458" s="1066" t="s">
        <v>1004</v>
      </c>
      <c r="B458" s="1067"/>
      <c r="C458" s="1067"/>
      <c r="D458" s="1067"/>
      <c r="E458" s="1067"/>
      <c r="F458" s="1067"/>
      <c r="G458" s="1067"/>
      <c r="H458" s="1067"/>
      <c r="I458" s="1067"/>
      <c r="J458" s="1067"/>
      <c r="K458" s="1067"/>
      <c r="L458" s="1067"/>
      <c r="M458" s="1067"/>
      <c r="N458" s="1067"/>
      <c r="O458" s="1067"/>
      <c r="P458" s="1067"/>
      <c r="Q458" s="1067"/>
      <c r="R458" s="1067"/>
      <c r="S458" s="1067"/>
      <c r="T458" s="1067"/>
      <c r="U458" s="1067"/>
      <c r="V458" s="1067"/>
      <c r="W458" s="1067"/>
      <c r="X458" s="1067"/>
      <c r="Y458" s="1067"/>
      <c r="Z458" s="1067"/>
      <c r="AA458" s="1067"/>
      <c r="AB458" s="1067"/>
      <c r="AC458" s="1068"/>
      <c r="AD458" s="494">
        <v>1404</v>
      </c>
      <c r="AE458" s="1057"/>
      <c r="AF458" s="1058"/>
      <c r="AG458" s="1058"/>
      <c r="AH458" s="1059"/>
      <c r="AI458" s="430" t="s">
        <v>505</v>
      </c>
    </row>
    <row r="459" spans="1:35" ht="14.1" customHeight="1">
      <c r="A459" s="1066" t="s">
        <v>1005</v>
      </c>
      <c r="B459" s="1067"/>
      <c r="C459" s="1067"/>
      <c r="D459" s="1067"/>
      <c r="E459" s="1067"/>
      <c r="F459" s="1067"/>
      <c r="G459" s="1067"/>
      <c r="H459" s="1067"/>
      <c r="I459" s="1067"/>
      <c r="J459" s="1067"/>
      <c r="K459" s="1067"/>
      <c r="L459" s="1067"/>
      <c r="M459" s="1067"/>
      <c r="N459" s="1067"/>
      <c r="O459" s="1067"/>
      <c r="P459" s="1067"/>
      <c r="Q459" s="1067"/>
      <c r="R459" s="1067"/>
      <c r="S459" s="1067"/>
      <c r="T459" s="1067"/>
      <c r="U459" s="1067"/>
      <c r="V459" s="1067"/>
      <c r="W459" s="1067"/>
      <c r="X459" s="1067"/>
      <c r="Y459" s="1067"/>
      <c r="Z459" s="1067"/>
      <c r="AA459" s="1067"/>
      <c r="AB459" s="1067"/>
      <c r="AC459" s="1068"/>
      <c r="AD459" s="494">
        <v>1405</v>
      </c>
      <c r="AE459" s="1057"/>
      <c r="AF459" s="1058"/>
      <c r="AG459" s="1058"/>
      <c r="AH459" s="1059"/>
      <c r="AI459" s="430" t="s">
        <v>505</v>
      </c>
    </row>
    <row r="460" spans="1:35" ht="14.1" customHeight="1">
      <c r="A460" s="1054" t="s">
        <v>1006</v>
      </c>
      <c r="B460" s="1055"/>
      <c r="C460" s="1055"/>
      <c r="D460" s="1055"/>
      <c r="E460" s="1055"/>
      <c r="F460" s="1055"/>
      <c r="G460" s="1055"/>
      <c r="H460" s="1055"/>
      <c r="I460" s="1055"/>
      <c r="J460" s="1055"/>
      <c r="K460" s="1055"/>
      <c r="L460" s="1055"/>
      <c r="M460" s="1055"/>
      <c r="N460" s="1055"/>
      <c r="O460" s="1055"/>
      <c r="P460" s="1055"/>
      <c r="Q460" s="1055"/>
      <c r="R460" s="1055"/>
      <c r="S460" s="1055"/>
      <c r="T460" s="1055"/>
      <c r="U460" s="1055"/>
      <c r="V460" s="1055"/>
      <c r="W460" s="1055"/>
      <c r="X460" s="1055"/>
      <c r="Y460" s="1055"/>
      <c r="Z460" s="1055"/>
      <c r="AA460" s="1055"/>
      <c r="AB460" s="1055"/>
      <c r="AC460" s="1056"/>
      <c r="AD460" s="494">
        <v>1410</v>
      </c>
      <c r="AE460" s="1057"/>
      <c r="AF460" s="1058"/>
      <c r="AG460" s="1058"/>
      <c r="AH460" s="1059"/>
      <c r="AI460" s="430" t="s">
        <v>528</v>
      </c>
    </row>
    <row r="461" spans="1:35" ht="14.1" customHeight="1">
      <c r="A461" s="1066" t="s">
        <v>1007</v>
      </c>
      <c r="B461" s="1067"/>
      <c r="C461" s="1067"/>
      <c r="D461" s="1067"/>
      <c r="E461" s="1067"/>
      <c r="F461" s="1067"/>
      <c r="G461" s="1067"/>
      <c r="H461" s="1067"/>
      <c r="I461" s="1067"/>
      <c r="J461" s="1067"/>
      <c r="K461" s="1067"/>
      <c r="L461" s="1067"/>
      <c r="M461" s="1067"/>
      <c r="N461" s="1067"/>
      <c r="O461" s="1067"/>
      <c r="P461" s="1067"/>
      <c r="Q461" s="1067"/>
      <c r="R461" s="1067"/>
      <c r="S461" s="1067"/>
      <c r="T461" s="1067"/>
      <c r="U461" s="1067"/>
      <c r="V461" s="1067"/>
      <c r="W461" s="1067"/>
      <c r="X461" s="1067"/>
      <c r="Y461" s="1067"/>
      <c r="Z461" s="1067"/>
      <c r="AA461" s="1067"/>
      <c r="AB461" s="1067"/>
      <c r="AC461" s="1068"/>
      <c r="AD461" s="494">
        <v>1406</v>
      </c>
      <c r="AE461" s="1057"/>
      <c r="AF461" s="1058"/>
      <c r="AG461" s="1058"/>
      <c r="AH461" s="1059"/>
      <c r="AI461" s="430" t="s">
        <v>524</v>
      </c>
    </row>
    <row r="462" spans="1:35" ht="14.1" customHeight="1">
      <c r="A462" s="1066" t="s">
        <v>1008</v>
      </c>
      <c r="B462" s="1067"/>
      <c r="C462" s="1067"/>
      <c r="D462" s="1067"/>
      <c r="E462" s="1067"/>
      <c r="F462" s="1067"/>
      <c r="G462" s="1067"/>
      <c r="H462" s="1067"/>
      <c r="I462" s="1067"/>
      <c r="J462" s="1067"/>
      <c r="K462" s="1067"/>
      <c r="L462" s="1067"/>
      <c r="M462" s="1067"/>
      <c r="N462" s="1067"/>
      <c r="O462" s="1067"/>
      <c r="P462" s="1067"/>
      <c r="Q462" s="1067"/>
      <c r="R462" s="1067"/>
      <c r="S462" s="1067"/>
      <c r="T462" s="1067"/>
      <c r="U462" s="1067"/>
      <c r="V462" s="1067"/>
      <c r="W462" s="1067"/>
      <c r="X462" s="1067"/>
      <c r="Y462" s="1067"/>
      <c r="Z462" s="1067"/>
      <c r="AA462" s="1067"/>
      <c r="AB462" s="1067"/>
      <c r="AC462" s="1068"/>
      <c r="AD462" s="494">
        <v>1407</v>
      </c>
      <c r="AE462" s="1057"/>
      <c r="AF462" s="1058"/>
      <c r="AG462" s="1058"/>
      <c r="AH462" s="1059"/>
      <c r="AI462" s="430" t="s">
        <v>524</v>
      </c>
    </row>
    <row r="463" spans="1:35" ht="14.1" customHeight="1">
      <c r="A463" s="1066" t="s">
        <v>1009</v>
      </c>
      <c r="B463" s="1067"/>
      <c r="C463" s="1067"/>
      <c r="D463" s="1067"/>
      <c r="E463" s="1067"/>
      <c r="F463" s="1067"/>
      <c r="G463" s="1067"/>
      <c r="H463" s="1067"/>
      <c r="I463" s="1067"/>
      <c r="J463" s="1067"/>
      <c r="K463" s="1067"/>
      <c r="L463" s="1067"/>
      <c r="M463" s="1067"/>
      <c r="N463" s="1067"/>
      <c r="O463" s="1067"/>
      <c r="P463" s="1067"/>
      <c r="Q463" s="1067"/>
      <c r="R463" s="1067"/>
      <c r="S463" s="1067"/>
      <c r="T463" s="1067"/>
      <c r="U463" s="1067"/>
      <c r="V463" s="1067"/>
      <c r="W463" s="1067"/>
      <c r="X463" s="1067"/>
      <c r="Y463" s="1067"/>
      <c r="Z463" s="1067"/>
      <c r="AA463" s="1067"/>
      <c r="AB463" s="1067"/>
      <c r="AC463" s="1068"/>
      <c r="AD463" s="494">
        <v>1408</v>
      </c>
      <c r="AE463" s="1057"/>
      <c r="AF463" s="1058"/>
      <c r="AG463" s="1058"/>
      <c r="AH463" s="1059"/>
      <c r="AI463" s="430" t="s">
        <v>524</v>
      </c>
    </row>
    <row r="464" spans="1:35" ht="14.1" customHeight="1">
      <c r="A464" s="1066" t="s">
        <v>1010</v>
      </c>
      <c r="B464" s="1067"/>
      <c r="C464" s="1067"/>
      <c r="D464" s="1067"/>
      <c r="E464" s="1067"/>
      <c r="F464" s="1067"/>
      <c r="G464" s="1067"/>
      <c r="H464" s="1067"/>
      <c r="I464" s="1067"/>
      <c r="J464" s="1067"/>
      <c r="K464" s="1067"/>
      <c r="L464" s="1067"/>
      <c r="M464" s="1067"/>
      <c r="N464" s="1067"/>
      <c r="O464" s="1067"/>
      <c r="P464" s="1067"/>
      <c r="Q464" s="1067"/>
      <c r="R464" s="1067"/>
      <c r="S464" s="1067"/>
      <c r="T464" s="1067"/>
      <c r="U464" s="1067"/>
      <c r="V464" s="1067"/>
      <c r="W464" s="1067"/>
      <c r="X464" s="1067"/>
      <c r="Y464" s="1067"/>
      <c r="Z464" s="1067"/>
      <c r="AA464" s="1067"/>
      <c r="AB464" s="1067"/>
      <c r="AC464" s="1068"/>
      <c r="AD464" s="494">
        <v>1409</v>
      </c>
      <c r="AE464" s="1057"/>
      <c r="AF464" s="1058"/>
      <c r="AG464" s="1058"/>
      <c r="AH464" s="1059"/>
      <c r="AI464" s="430" t="s">
        <v>524</v>
      </c>
    </row>
    <row r="465" spans="1:35" ht="14.1" customHeight="1">
      <c r="A465" s="1066" t="s">
        <v>1011</v>
      </c>
      <c r="B465" s="1067"/>
      <c r="C465" s="1067"/>
      <c r="D465" s="1067"/>
      <c r="E465" s="1067"/>
      <c r="F465" s="1067"/>
      <c r="G465" s="1067"/>
      <c r="H465" s="1067"/>
      <c r="I465" s="1067"/>
      <c r="J465" s="1067"/>
      <c r="K465" s="1067"/>
      <c r="L465" s="1067"/>
      <c r="M465" s="1067"/>
      <c r="N465" s="1067"/>
      <c r="O465" s="1067"/>
      <c r="P465" s="1067"/>
      <c r="Q465" s="1067"/>
      <c r="R465" s="1067"/>
      <c r="S465" s="1067"/>
      <c r="T465" s="1067"/>
      <c r="U465" s="1067"/>
      <c r="V465" s="1067"/>
      <c r="W465" s="1067"/>
      <c r="X465" s="1067"/>
      <c r="Y465" s="1067"/>
      <c r="Z465" s="1067"/>
      <c r="AA465" s="1067"/>
      <c r="AB465" s="1067"/>
      <c r="AC465" s="1068"/>
      <c r="AD465" s="494">
        <v>1818</v>
      </c>
      <c r="AE465" s="1057"/>
      <c r="AF465" s="1058"/>
      <c r="AG465" s="1058"/>
      <c r="AH465" s="1059"/>
      <c r="AI465" s="430" t="s">
        <v>524</v>
      </c>
    </row>
    <row r="466" spans="1:35" ht="14.1" customHeight="1">
      <c r="A466" s="1066" t="s">
        <v>1012</v>
      </c>
      <c r="B466" s="1067"/>
      <c r="C466" s="1067"/>
      <c r="D466" s="1067"/>
      <c r="E466" s="1067"/>
      <c r="F466" s="1067"/>
      <c r="G466" s="1067"/>
      <c r="H466" s="1067"/>
      <c r="I466" s="1067"/>
      <c r="J466" s="1067"/>
      <c r="K466" s="1067"/>
      <c r="L466" s="1067"/>
      <c r="M466" s="1067"/>
      <c r="N466" s="1067"/>
      <c r="O466" s="1067"/>
      <c r="P466" s="1067"/>
      <c r="Q466" s="1067"/>
      <c r="R466" s="1067"/>
      <c r="S466" s="1067"/>
      <c r="T466" s="1067"/>
      <c r="U466" s="1067"/>
      <c r="V466" s="1067"/>
      <c r="W466" s="1067"/>
      <c r="X466" s="1067"/>
      <c r="Y466" s="1067"/>
      <c r="Z466" s="1067"/>
      <c r="AA466" s="1067"/>
      <c r="AB466" s="1067"/>
      <c r="AC466" s="1068"/>
      <c r="AD466" s="494">
        <v>1429</v>
      </c>
      <c r="AE466" s="1057"/>
      <c r="AF466" s="1058"/>
      <c r="AG466" s="1058"/>
      <c r="AH466" s="1059"/>
      <c r="AI466" s="430" t="s">
        <v>524</v>
      </c>
    </row>
    <row r="467" spans="1:35" ht="14.1" customHeight="1">
      <c r="A467" s="1066" t="s">
        <v>1013</v>
      </c>
      <c r="B467" s="1067"/>
      <c r="C467" s="1067"/>
      <c r="D467" s="1067"/>
      <c r="E467" s="1067"/>
      <c r="F467" s="1067"/>
      <c r="G467" s="1067"/>
      <c r="H467" s="1067"/>
      <c r="I467" s="1067"/>
      <c r="J467" s="1067"/>
      <c r="K467" s="1067"/>
      <c r="L467" s="1067"/>
      <c r="M467" s="1067"/>
      <c r="N467" s="1067"/>
      <c r="O467" s="1067"/>
      <c r="P467" s="1067"/>
      <c r="Q467" s="1067"/>
      <c r="R467" s="1067"/>
      <c r="S467" s="1067"/>
      <c r="T467" s="1067"/>
      <c r="U467" s="1067"/>
      <c r="V467" s="1067"/>
      <c r="W467" s="1067"/>
      <c r="X467" s="1067"/>
      <c r="Y467" s="1067"/>
      <c r="Z467" s="1067"/>
      <c r="AA467" s="1067"/>
      <c r="AB467" s="1067"/>
      <c r="AC467" s="1068"/>
      <c r="AD467" s="494">
        <v>1411</v>
      </c>
      <c r="AE467" s="1057"/>
      <c r="AF467" s="1058"/>
      <c r="AG467" s="1058"/>
      <c r="AH467" s="1059"/>
      <c r="AI467" s="430" t="s">
        <v>524</v>
      </c>
    </row>
    <row r="468" spans="1:35" ht="14.1" customHeight="1">
      <c r="A468" s="1066" t="s">
        <v>1014</v>
      </c>
      <c r="B468" s="1067"/>
      <c r="C468" s="1067"/>
      <c r="D468" s="1067"/>
      <c r="E468" s="1067"/>
      <c r="F468" s="1067"/>
      <c r="G468" s="1067"/>
      <c r="H468" s="1067"/>
      <c r="I468" s="1067"/>
      <c r="J468" s="1067"/>
      <c r="K468" s="1067"/>
      <c r="L468" s="1067"/>
      <c r="M468" s="1067"/>
      <c r="N468" s="1067"/>
      <c r="O468" s="1067"/>
      <c r="P468" s="1067"/>
      <c r="Q468" s="1067"/>
      <c r="R468" s="1067"/>
      <c r="S468" s="1067"/>
      <c r="T468" s="1067"/>
      <c r="U468" s="1067"/>
      <c r="V468" s="1067"/>
      <c r="W468" s="1067"/>
      <c r="X468" s="1067"/>
      <c r="Y468" s="1067"/>
      <c r="Z468" s="1067"/>
      <c r="AA468" s="1067"/>
      <c r="AB468" s="1067"/>
      <c r="AC468" s="1068"/>
      <c r="AD468" s="494">
        <v>1412</v>
      </c>
      <c r="AE468" s="1057"/>
      <c r="AF468" s="1058"/>
      <c r="AG468" s="1058"/>
      <c r="AH468" s="1059"/>
      <c r="AI468" s="430" t="s">
        <v>524</v>
      </c>
    </row>
    <row r="469" spans="1:35" ht="14.1" customHeight="1">
      <c r="A469" s="1066" t="s">
        <v>1015</v>
      </c>
      <c r="B469" s="1067"/>
      <c r="C469" s="1067"/>
      <c r="D469" s="1067"/>
      <c r="E469" s="1067"/>
      <c r="F469" s="1067"/>
      <c r="G469" s="1067"/>
      <c r="H469" s="1067"/>
      <c r="I469" s="1067"/>
      <c r="J469" s="1067"/>
      <c r="K469" s="1067"/>
      <c r="L469" s="1067"/>
      <c r="M469" s="1067"/>
      <c r="N469" s="1067"/>
      <c r="O469" s="1067"/>
      <c r="P469" s="1067"/>
      <c r="Q469" s="1067"/>
      <c r="R469" s="1067"/>
      <c r="S469" s="1067"/>
      <c r="T469" s="1067"/>
      <c r="U469" s="1067"/>
      <c r="V469" s="1067"/>
      <c r="W469" s="1067"/>
      <c r="X469" s="1067"/>
      <c r="Y469" s="1067"/>
      <c r="Z469" s="1067"/>
      <c r="AA469" s="1067"/>
      <c r="AB469" s="1067"/>
      <c r="AC469" s="1068"/>
      <c r="AD469" s="494">
        <v>1413</v>
      </c>
      <c r="AE469" s="1057"/>
      <c r="AF469" s="1058"/>
      <c r="AG469" s="1058"/>
      <c r="AH469" s="1059"/>
      <c r="AI469" s="430" t="s">
        <v>524</v>
      </c>
    </row>
    <row r="470" spans="1:35" ht="14.1" customHeight="1">
      <c r="A470" s="1066" t="s">
        <v>1016</v>
      </c>
      <c r="B470" s="1067"/>
      <c r="C470" s="1067"/>
      <c r="D470" s="1067"/>
      <c r="E470" s="1067"/>
      <c r="F470" s="1067"/>
      <c r="G470" s="1067"/>
      <c r="H470" s="1067"/>
      <c r="I470" s="1067"/>
      <c r="J470" s="1067"/>
      <c r="K470" s="1067"/>
      <c r="L470" s="1067"/>
      <c r="M470" s="1067"/>
      <c r="N470" s="1067"/>
      <c r="O470" s="1067"/>
      <c r="P470" s="1067"/>
      <c r="Q470" s="1067"/>
      <c r="R470" s="1067"/>
      <c r="S470" s="1067"/>
      <c r="T470" s="1067"/>
      <c r="U470" s="1067"/>
      <c r="V470" s="1067"/>
      <c r="W470" s="1067"/>
      <c r="X470" s="1067"/>
      <c r="Y470" s="1067"/>
      <c r="Z470" s="1067"/>
      <c r="AA470" s="1067"/>
      <c r="AB470" s="1067"/>
      <c r="AC470" s="1068"/>
      <c r="AD470" s="494">
        <v>1415</v>
      </c>
      <c r="AE470" s="1057"/>
      <c r="AF470" s="1058"/>
      <c r="AG470" s="1058"/>
      <c r="AH470" s="1059"/>
      <c r="AI470" s="430" t="s">
        <v>524</v>
      </c>
    </row>
    <row r="471" spans="1:35" ht="14.1" customHeight="1">
      <c r="A471" s="1066" t="s">
        <v>1017</v>
      </c>
      <c r="B471" s="1067"/>
      <c r="C471" s="1067"/>
      <c r="D471" s="1067"/>
      <c r="E471" s="1067"/>
      <c r="F471" s="1067"/>
      <c r="G471" s="1067"/>
      <c r="H471" s="1067"/>
      <c r="I471" s="1067"/>
      <c r="J471" s="1067"/>
      <c r="K471" s="1067"/>
      <c r="L471" s="1067"/>
      <c r="M471" s="1067"/>
      <c r="N471" s="1067"/>
      <c r="O471" s="1067"/>
      <c r="P471" s="1067"/>
      <c r="Q471" s="1067"/>
      <c r="R471" s="1067"/>
      <c r="S471" s="1067"/>
      <c r="T471" s="1067"/>
      <c r="U471" s="1067"/>
      <c r="V471" s="1067"/>
      <c r="W471" s="1067"/>
      <c r="X471" s="1067"/>
      <c r="Y471" s="1067"/>
      <c r="Z471" s="1067"/>
      <c r="AA471" s="1067"/>
      <c r="AB471" s="1067"/>
      <c r="AC471" s="1068"/>
      <c r="AD471" s="494">
        <v>1416</v>
      </c>
      <c r="AE471" s="1057"/>
      <c r="AF471" s="1058"/>
      <c r="AG471" s="1058"/>
      <c r="AH471" s="1059"/>
      <c r="AI471" s="430" t="s">
        <v>524</v>
      </c>
    </row>
    <row r="472" spans="1:35" ht="14.1" customHeight="1">
      <c r="A472" s="1066" t="s">
        <v>1018</v>
      </c>
      <c r="B472" s="1067"/>
      <c r="C472" s="1067"/>
      <c r="D472" s="1067"/>
      <c r="E472" s="1067"/>
      <c r="F472" s="1067"/>
      <c r="G472" s="1067"/>
      <c r="H472" s="1067"/>
      <c r="I472" s="1067"/>
      <c r="J472" s="1067"/>
      <c r="K472" s="1067"/>
      <c r="L472" s="1067"/>
      <c r="M472" s="1067"/>
      <c r="N472" s="1067"/>
      <c r="O472" s="1067"/>
      <c r="P472" s="1067"/>
      <c r="Q472" s="1067"/>
      <c r="R472" s="1067"/>
      <c r="S472" s="1067"/>
      <c r="T472" s="1067"/>
      <c r="U472" s="1067"/>
      <c r="V472" s="1067"/>
      <c r="W472" s="1067"/>
      <c r="X472" s="1067"/>
      <c r="Y472" s="1067"/>
      <c r="Z472" s="1067"/>
      <c r="AA472" s="1067"/>
      <c r="AB472" s="1067"/>
      <c r="AC472" s="1068"/>
      <c r="AD472" s="494">
        <v>1417</v>
      </c>
      <c r="AE472" s="1057"/>
      <c r="AF472" s="1058"/>
      <c r="AG472" s="1058"/>
      <c r="AH472" s="1059"/>
      <c r="AI472" s="430" t="s">
        <v>524</v>
      </c>
    </row>
    <row r="473" spans="1:35" ht="14.1" customHeight="1">
      <c r="A473" s="1066" t="s">
        <v>1019</v>
      </c>
      <c r="B473" s="1067"/>
      <c r="C473" s="1067"/>
      <c r="D473" s="1067"/>
      <c r="E473" s="1067"/>
      <c r="F473" s="1067"/>
      <c r="G473" s="1067"/>
      <c r="H473" s="1067"/>
      <c r="I473" s="1067"/>
      <c r="J473" s="1067"/>
      <c r="K473" s="1067"/>
      <c r="L473" s="1067"/>
      <c r="M473" s="1067"/>
      <c r="N473" s="1067"/>
      <c r="O473" s="1067"/>
      <c r="P473" s="1067"/>
      <c r="Q473" s="1067"/>
      <c r="R473" s="1067"/>
      <c r="S473" s="1067"/>
      <c r="T473" s="1067"/>
      <c r="U473" s="1067"/>
      <c r="V473" s="1067"/>
      <c r="W473" s="1067"/>
      <c r="X473" s="1067"/>
      <c r="Y473" s="1067"/>
      <c r="Z473" s="1067"/>
      <c r="AA473" s="1067"/>
      <c r="AB473" s="1067"/>
      <c r="AC473" s="1068"/>
      <c r="AD473" s="494">
        <v>1418</v>
      </c>
      <c r="AE473" s="1057"/>
      <c r="AF473" s="1058"/>
      <c r="AG473" s="1058"/>
      <c r="AH473" s="1059"/>
      <c r="AI473" s="430" t="s">
        <v>524</v>
      </c>
    </row>
    <row r="474" spans="1:35" ht="14.1" customHeight="1">
      <c r="A474" s="1066" t="s">
        <v>1020</v>
      </c>
      <c r="B474" s="1067"/>
      <c r="C474" s="1067"/>
      <c r="D474" s="1067"/>
      <c r="E474" s="1067"/>
      <c r="F474" s="1067"/>
      <c r="G474" s="1067"/>
      <c r="H474" s="1067"/>
      <c r="I474" s="1067"/>
      <c r="J474" s="1067"/>
      <c r="K474" s="1067"/>
      <c r="L474" s="1067"/>
      <c r="M474" s="1067"/>
      <c r="N474" s="1067"/>
      <c r="O474" s="1067"/>
      <c r="P474" s="1067"/>
      <c r="Q474" s="1067"/>
      <c r="R474" s="1067"/>
      <c r="S474" s="1067"/>
      <c r="T474" s="1067"/>
      <c r="U474" s="1067"/>
      <c r="V474" s="1067"/>
      <c r="W474" s="1067"/>
      <c r="X474" s="1067"/>
      <c r="Y474" s="1067"/>
      <c r="Z474" s="1067"/>
      <c r="AA474" s="1067"/>
      <c r="AB474" s="1067"/>
      <c r="AC474" s="1068"/>
      <c r="AD474" s="494">
        <v>1419</v>
      </c>
      <c r="AE474" s="1057"/>
      <c r="AF474" s="1058"/>
      <c r="AG474" s="1058"/>
      <c r="AH474" s="1059"/>
      <c r="AI474" s="430" t="s">
        <v>524</v>
      </c>
    </row>
    <row r="475" spans="1:35" ht="14.1" customHeight="1">
      <c r="A475" s="1066" t="s">
        <v>1021</v>
      </c>
      <c r="B475" s="1067"/>
      <c r="C475" s="1067"/>
      <c r="D475" s="1067"/>
      <c r="E475" s="1067"/>
      <c r="F475" s="1067"/>
      <c r="G475" s="1067"/>
      <c r="H475" s="1067"/>
      <c r="I475" s="1067"/>
      <c r="J475" s="1067"/>
      <c r="K475" s="1067"/>
      <c r="L475" s="1067"/>
      <c r="M475" s="1067"/>
      <c r="N475" s="1067"/>
      <c r="O475" s="1067"/>
      <c r="P475" s="1067"/>
      <c r="Q475" s="1067"/>
      <c r="R475" s="1067"/>
      <c r="S475" s="1067"/>
      <c r="T475" s="1067"/>
      <c r="U475" s="1067"/>
      <c r="V475" s="1067"/>
      <c r="W475" s="1067"/>
      <c r="X475" s="1067"/>
      <c r="Y475" s="1067"/>
      <c r="Z475" s="1067"/>
      <c r="AA475" s="1067"/>
      <c r="AB475" s="1067"/>
      <c r="AC475" s="1068"/>
      <c r="AD475" s="494">
        <v>1420</v>
      </c>
      <c r="AE475" s="1057"/>
      <c r="AF475" s="1058"/>
      <c r="AG475" s="1058"/>
      <c r="AH475" s="1059"/>
      <c r="AI475" s="430" t="s">
        <v>524</v>
      </c>
    </row>
    <row r="476" spans="1:35" ht="14.1" customHeight="1">
      <c r="A476" s="1066" t="s">
        <v>1022</v>
      </c>
      <c r="B476" s="1067"/>
      <c r="C476" s="1067"/>
      <c r="D476" s="1067"/>
      <c r="E476" s="1067"/>
      <c r="F476" s="1067"/>
      <c r="G476" s="1067"/>
      <c r="H476" s="1067"/>
      <c r="I476" s="1067"/>
      <c r="J476" s="1067"/>
      <c r="K476" s="1067"/>
      <c r="L476" s="1067"/>
      <c r="M476" s="1067"/>
      <c r="N476" s="1067"/>
      <c r="O476" s="1067"/>
      <c r="P476" s="1067"/>
      <c r="Q476" s="1067"/>
      <c r="R476" s="1067"/>
      <c r="S476" s="1067"/>
      <c r="T476" s="1067"/>
      <c r="U476" s="1067"/>
      <c r="V476" s="1067"/>
      <c r="W476" s="1067"/>
      <c r="X476" s="1067"/>
      <c r="Y476" s="1067"/>
      <c r="Z476" s="1067"/>
      <c r="AA476" s="1067"/>
      <c r="AB476" s="1067"/>
      <c r="AC476" s="1068"/>
      <c r="AD476" s="494">
        <v>1421</v>
      </c>
      <c r="AE476" s="1057"/>
      <c r="AF476" s="1058"/>
      <c r="AG476" s="1058"/>
      <c r="AH476" s="1059"/>
      <c r="AI476" s="430" t="s">
        <v>524</v>
      </c>
    </row>
    <row r="477" spans="1:35" ht="14.1" customHeight="1">
      <c r="A477" s="1066" t="s">
        <v>1023</v>
      </c>
      <c r="B477" s="1067"/>
      <c r="C477" s="1067"/>
      <c r="D477" s="1067"/>
      <c r="E477" s="1067"/>
      <c r="F477" s="1067"/>
      <c r="G477" s="1067"/>
      <c r="H477" s="1067"/>
      <c r="I477" s="1067"/>
      <c r="J477" s="1067"/>
      <c r="K477" s="1067"/>
      <c r="L477" s="1067"/>
      <c r="M477" s="1067"/>
      <c r="N477" s="1067"/>
      <c r="O477" s="1067"/>
      <c r="P477" s="1067"/>
      <c r="Q477" s="1067"/>
      <c r="R477" s="1067"/>
      <c r="S477" s="1067"/>
      <c r="T477" s="1067"/>
      <c r="U477" s="1067"/>
      <c r="V477" s="1067"/>
      <c r="W477" s="1067"/>
      <c r="X477" s="1067"/>
      <c r="Y477" s="1067"/>
      <c r="Z477" s="1067"/>
      <c r="AA477" s="1067"/>
      <c r="AB477" s="1067"/>
      <c r="AC477" s="1068"/>
      <c r="AD477" s="494">
        <v>1422</v>
      </c>
      <c r="AE477" s="1057"/>
      <c r="AF477" s="1058"/>
      <c r="AG477" s="1058"/>
      <c r="AH477" s="1059"/>
      <c r="AI477" s="430" t="s">
        <v>524</v>
      </c>
    </row>
    <row r="478" spans="1:35" ht="14.1" customHeight="1">
      <c r="A478" s="1066" t="s">
        <v>1024</v>
      </c>
      <c r="B478" s="1067"/>
      <c r="C478" s="1067"/>
      <c r="D478" s="1067"/>
      <c r="E478" s="1067"/>
      <c r="F478" s="1067"/>
      <c r="G478" s="1067"/>
      <c r="H478" s="1067"/>
      <c r="I478" s="1067"/>
      <c r="J478" s="1067"/>
      <c r="K478" s="1067"/>
      <c r="L478" s="1067"/>
      <c r="M478" s="1067"/>
      <c r="N478" s="1067"/>
      <c r="O478" s="1067"/>
      <c r="P478" s="1067"/>
      <c r="Q478" s="1067"/>
      <c r="R478" s="1067"/>
      <c r="S478" s="1067"/>
      <c r="T478" s="1067"/>
      <c r="U478" s="1067"/>
      <c r="V478" s="1067"/>
      <c r="W478" s="1067"/>
      <c r="X478" s="1067"/>
      <c r="Y478" s="1067"/>
      <c r="Z478" s="1067"/>
      <c r="AA478" s="1067"/>
      <c r="AB478" s="1067"/>
      <c r="AC478" s="1068"/>
      <c r="AD478" s="494">
        <v>1423</v>
      </c>
      <c r="AE478" s="1057"/>
      <c r="AF478" s="1058"/>
      <c r="AG478" s="1058"/>
      <c r="AH478" s="1059"/>
      <c r="AI478" s="430" t="s">
        <v>524</v>
      </c>
    </row>
    <row r="479" spans="1:35" ht="14.1" customHeight="1">
      <c r="A479" s="1066" t="s">
        <v>1025</v>
      </c>
      <c r="B479" s="1067"/>
      <c r="C479" s="1067"/>
      <c r="D479" s="1067"/>
      <c r="E479" s="1067"/>
      <c r="F479" s="1067"/>
      <c r="G479" s="1067"/>
      <c r="H479" s="1067"/>
      <c r="I479" s="1067"/>
      <c r="J479" s="1067"/>
      <c r="K479" s="1067"/>
      <c r="L479" s="1067"/>
      <c r="M479" s="1067"/>
      <c r="N479" s="1067"/>
      <c r="O479" s="1067"/>
      <c r="P479" s="1067"/>
      <c r="Q479" s="1067"/>
      <c r="R479" s="1067"/>
      <c r="S479" s="1067"/>
      <c r="T479" s="1067"/>
      <c r="U479" s="1067"/>
      <c r="V479" s="1067"/>
      <c r="W479" s="1067"/>
      <c r="X479" s="1067"/>
      <c r="Y479" s="1067"/>
      <c r="Z479" s="1067"/>
      <c r="AA479" s="1067"/>
      <c r="AB479" s="1067"/>
      <c r="AC479" s="1068"/>
      <c r="AD479" s="494">
        <v>1424</v>
      </c>
      <c r="AE479" s="1057"/>
      <c r="AF479" s="1058"/>
      <c r="AG479" s="1058"/>
      <c r="AH479" s="1059"/>
      <c r="AI479" s="430" t="s">
        <v>524</v>
      </c>
    </row>
    <row r="480" spans="1:35" ht="14.1" customHeight="1">
      <c r="A480" s="1066" t="s">
        <v>1026</v>
      </c>
      <c r="B480" s="1067"/>
      <c r="C480" s="1067"/>
      <c r="D480" s="1067"/>
      <c r="E480" s="1067"/>
      <c r="F480" s="1067"/>
      <c r="G480" s="1067"/>
      <c r="H480" s="1067"/>
      <c r="I480" s="1067"/>
      <c r="J480" s="1067"/>
      <c r="K480" s="1067"/>
      <c r="L480" s="1067"/>
      <c r="M480" s="1067"/>
      <c r="N480" s="1067"/>
      <c r="O480" s="1067"/>
      <c r="P480" s="1067"/>
      <c r="Q480" s="1067"/>
      <c r="R480" s="1067"/>
      <c r="S480" s="1067"/>
      <c r="T480" s="1067"/>
      <c r="U480" s="1067"/>
      <c r="V480" s="1067"/>
      <c r="W480" s="1067"/>
      <c r="X480" s="1067"/>
      <c r="Y480" s="1067"/>
      <c r="Z480" s="1067"/>
      <c r="AA480" s="1067"/>
      <c r="AB480" s="1067"/>
      <c r="AC480" s="1068"/>
      <c r="AD480" s="494">
        <v>1425</v>
      </c>
      <c r="AE480" s="1057"/>
      <c r="AF480" s="1058"/>
      <c r="AG480" s="1058"/>
      <c r="AH480" s="1059"/>
      <c r="AI480" s="430" t="s">
        <v>524</v>
      </c>
    </row>
    <row r="481" spans="1:35" ht="14.1" customHeight="1">
      <c r="A481" s="1066" t="s">
        <v>1027</v>
      </c>
      <c r="B481" s="1067"/>
      <c r="C481" s="1067"/>
      <c r="D481" s="1067"/>
      <c r="E481" s="1067"/>
      <c r="F481" s="1067"/>
      <c r="G481" s="1067"/>
      <c r="H481" s="1067"/>
      <c r="I481" s="1067"/>
      <c r="J481" s="1067"/>
      <c r="K481" s="1067"/>
      <c r="L481" s="1067"/>
      <c r="M481" s="1067"/>
      <c r="N481" s="1067"/>
      <c r="O481" s="1067"/>
      <c r="P481" s="1067"/>
      <c r="Q481" s="1067"/>
      <c r="R481" s="1067"/>
      <c r="S481" s="1067"/>
      <c r="T481" s="1067"/>
      <c r="U481" s="1067"/>
      <c r="V481" s="1067"/>
      <c r="W481" s="1067"/>
      <c r="X481" s="1067"/>
      <c r="Y481" s="1067"/>
      <c r="Z481" s="1067"/>
      <c r="AA481" s="1067"/>
      <c r="AB481" s="1067"/>
      <c r="AC481" s="1068"/>
      <c r="AD481" s="494">
        <v>1426</v>
      </c>
      <c r="AE481" s="1057"/>
      <c r="AF481" s="1058"/>
      <c r="AG481" s="1058"/>
      <c r="AH481" s="1059"/>
      <c r="AI481" s="430" t="s">
        <v>524</v>
      </c>
    </row>
    <row r="482" spans="1:35" ht="14.1" customHeight="1">
      <c r="A482" s="1066" t="s">
        <v>1028</v>
      </c>
      <c r="B482" s="1067"/>
      <c r="C482" s="1067"/>
      <c r="D482" s="1067"/>
      <c r="E482" s="1067"/>
      <c r="F482" s="1067"/>
      <c r="G482" s="1067"/>
      <c r="H482" s="1067"/>
      <c r="I482" s="1067"/>
      <c r="J482" s="1067"/>
      <c r="K482" s="1067"/>
      <c r="L482" s="1067"/>
      <c r="M482" s="1067"/>
      <c r="N482" s="1067"/>
      <c r="O482" s="1067"/>
      <c r="P482" s="1067"/>
      <c r="Q482" s="1067"/>
      <c r="R482" s="1067"/>
      <c r="S482" s="1067"/>
      <c r="T482" s="1067"/>
      <c r="U482" s="1067"/>
      <c r="V482" s="1067"/>
      <c r="W482" s="1067"/>
      <c r="X482" s="1067"/>
      <c r="Y482" s="1067"/>
      <c r="Z482" s="1067"/>
      <c r="AA482" s="1067"/>
      <c r="AB482" s="1067"/>
      <c r="AC482" s="1068"/>
      <c r="AD482" s="494">
        <v>1427</v>
      </c>
      <c r="AE482" s="1057"/>
      <c r="AF482" s="1058"/>
      <c r="AG482" s="1058"/>
      <c r="AH482" s="1059"/>
      <c r="AI482" s="430" t="s">
        <v>524</v>
      </c>
    </row>
    <row r="483" spans="1:35" ht="14.1" customHeight="1">
      <c r="A483" s="1066" t="s">
        <v>1029</v>
      </c>
      <c r="B483" s="1067"/>
      <c r="C483" s="1067"/>
      <c r="D483" s="1067"/>
      <c r="E483" s="1067"/>
      <c r="F483" s="1067"/>
      <c r="G483" s="1067"/>
      <c r="H483" s="1067"/>
      <c r="I483" s="1067"/>
      <c r="J483" s="1067"/>
      <c r="K483" s="1067"/>
      <c r="L483" s="1067"/>
      <c r="M483" s="1067"/>
      <c r="N483" s="1067"/>
      <c r="O483" s="1067"/>
      <c r="P483" s="1067"/>
      <c r="Q483" s="1067"/>
      <c r="R483" s="1067"/>
      <c r="S483" s="1067"/>
      <c r="T483" s="1067"/>
      <c r="U483" s="1067"/>
      <c r="V483" s="1067"/>
      <c r="W483" s="1067"/>
      <c r="X483" s="1067"/>
      <c r="Y483" s="1067"/>
      <c r="Z483" s="1067"/>
      <c r="AA483" s="1067"/>
      <c r="AB483" s="1067"/>
      <c r="AC483" s="1068"/>
      <c r="AD483" s="494">
        <v>1428</v>
      </c>
      <c r="AE483" s="1057"/>
      <c r="AF483" s="1058"/>
      <c r="AG483" s="1058"/>
      <c r="AH483" s="1059"/>
      <c r="AI483" s="430" t="s">
        <v>524</v>
      </c>
    </row>
    <row r="484" spans="1:35" ht="14.1" customHeight="1">
      <c r="A484" s="1054" t="s">
        <v>1030</v>
      </c>
      <c r="B484" s="1055"/>
      <c r="C484" s="1055"/>
      <c r="D484" s="1055"/>
      <c r="E484" s="1055"/>
      <c r="F484" s="1055"/>
      <c r="G484" s="1055"/>
      <c r="H484" s="1055"/>
      <c r="I484" s="1055"/>
      <c r="J484" s="1055"/>
      <c r="K484" s="1055"/>
      <c r="L484" s="1055"/>
      <c r="M484" s="1055"/>
      <c r="N484" s="1055"/>
      <c r="O484" s="1055"/>
      <c r="P484" s="1055"/>
      <c r="Q484" s="1055"/>
      <c r="R484" s="1055"/>
      <c r="S484" s="1055"/>
      <c r="T484" s="1055"/>
      <c r="U484" s="1055"/>
      <c r="V484" s="1055"/>
      <c r="W484" s="1055"/>
      <c r="X484" s="1055"/>
      <c r="Y484" s="1055"/>
      <c r="Z484" s="1055"/>
      <c r="AA484" s="1055"/>
      <c r="AB484" s="1055"/>
      <c r="AC484" s="1056"/>
      <c r="AD484" s="494">
        <v>1430</v>
      </c>
      <c r="AE484" s="1057"/>
      <c r="AF484" s="1058"/>
      <c r="AG484" s="1058"/>
      <c r="AH484" s="1059"/>
      <c r="AI484" s="430" t="s">
        <v>528</v>
      </c>
    </row>
    <row r="485" spans="1:35" ht="14.1" customHeight="1">
      <c r="A485" s="1066" t="s">
        <v>1031</v>
      </c>
      <c r="B485" s="1067"/>
      <c r="C485" s="1067"/>
      <c r="D485" s="1067"/>
      <c r="E485" s="1067"/>
      <c r="F485" s="1067"/>
      <c r="G485" s="1067"/>
      <c r="H485" s="1067"/>
      <c r="I485" s="1067"/>
      <c r="J485" s="1067"/>
      <c r="K485" s="1067"/>
      <c r="L485" s="1067"/>
      <c r="M485" s="1067"/>
      <c r="N485" s="1067"/>
      <c r="O485" s="1067"/>
      <c r="P485" s="1067"/>
      <c r="Q485" s="1067"/>
      <c r="R485" s="1067"/>
      <c r="S485" s="1067"/>
      <c r="T485" s="1067"/>
      <c r="U485" s="1067"/>
      <c r="V485" s="1067"/>
      <c r="W485" s="1067"/>
      <c r="X485" s="1067"/>
      <c r="Y485" s="1067"/>
      <c r="Z485" s="1067"/>
      <c r="AA485" s="1067"/>
      <c r="AB485" s="1067"/>
      <c r="AC485" s="1068"/>
      <c r="AD485" s="494">
        <v>1431</v>
      </c>
      <c r="AE485" s="1057"/>
      <c r="AF485" s="1058"/>
      <c r="AG485" s="1058"/>
      <c r="AH485" s="1059"/>
      <c r="AI485" s="430" t="s">
        <v>505</v>
      </c>
    </row>
    <row r="486" spans="1:35" ht="14.1" customHeight="1">
      <c r="A486" s="1066" t="s">
        <v>1032</v>
      </c>
      <c r="B486" s="1067"/>
      <c r="C486" s="1067"/>
      <c r="D486" s="1067"/>
      <c r="E486" s="1067"/>
      <c r="F486" s="1067"/>
      <c r="G486" s="1067"/>
      <c r="H486" s="1067"/>
      <c r="I486" s="1067"/>
      <c r="J486" s="1067"/>
      <c r="K486" s="1067"/>
      <c r="L486" s="1067"/>
      <c r="M486" s="1067"/>
      <c r="N486" s="1067"/>
      <c r="O486" s="1067"/>
      <c r="P486" s="1067"/>
      <c r="Q486" s="1067"/>
      <c r="R486" s="1067"/>
      <c r="S486" s="1067"/>
      <c r="T486" s="1067"/>
      <c r="U486" s="1067"/>
      <c r="V486" s="1067"/>
      <c r="W486" s="1067"/>
      <c r="X486" s="1067"/>
      <c r="Y486" s="1067"/>
      <c r="Z486" s="1067"/>
      <c r="AA486" s="1067"/>
      <c r="AB486" s="1067"/>
      <c r="AC486" s="1068"/>
      <c r="AD486" s="494">
        <v>1729</v>
      </c>
      <c r="AE486" s="1057"/>
      <c r="AF486" s="1058"/>
      <c r="AG486" s="1058"/>
      <c r="AH486" s="1059"/>
      <c r="AI486" s="430" t="s">
        <v>528</v>
      </c>
    </row>
    <row r="487" spans="1:35" ht="14.1" customHeight="1">
      <c r="A487" s="1066" t="s">
        <v>1033</v>
      </c>
      <c r="B487" s="1067"/>
      <c r="C487" s="1067"/>
      <c r="D487" s="1067"/>
      <c r="E487" s="1067"/>
      <c r="F487" s="1067"/>
      <c r="G487" s="1067"/>
      <c r="H487" s="1067"/>
      <c r="I487" s="1067"/>
      <c r="J487" s="1067"/>
      <c r="K487" s="1067"/>
      <c r="L487" s="1067"/>
      <c r="M487" s="1067"/>
      <c r="N487" s="1067"/>
      <c r="O487" s="1067"/>
      <c r="P487" s="1067"/>
      <c r="Q487" s="1067"/>
      <c r="R487" s="1067"/>
      <c r="S487" s="1067"/>
      <c r="T487" s="1067"/>
      <c r="U487" s="1067"/>
      <c r="V487" s="1067"/>
      <c r="W487" s="1067"/>
      <c r="X487" s="1067"/>
      <c r="Y487" s="1067"/>
      <c r="Z487" s="1067"/>
      <c r="AA487" s="1067"/>
      <c r="AB487" s="1067"/>
      <c r="AC487" s="1068"/>
      <c r="AD487" s="494">
        <v>1432</v>
      </c>
      <c r="AE487" s="1057"/>
      <c r="AF487" s="1058"/>
      <c r="AG487" s="1058"/>
      <c r="AH487" s="1059"/>
      <c r="AI487" s="430" t="s">
        <v>524</v>
      </c>
    </row>
    <row r="488" spans="1:35" ht="14.1" customHeight="1">
      <c r="A488" s="1066" t="s">
        <v>1034</v>
      </c>
      <c r="B488" s="1067"/>
      <c r="C488" s="1067"/>
      <c r="D488" s="1067"/>
      <c r="E488" s="1067"/>
      <c r="F488" s="1067"/>
      <c r="G488" s="1067"/>
      <c r="H488" s="1067"/>
      <c r="I488" s="1067"/>
      <c r="J488" s="1067"/>
      <c r="K488" s="1067"/>
      <c r="L488" s="1067"/>
      <c r="M488" s="1067"/>
      <c r="N488" s="1067"/>
      <c r="O488" s="1067"/>
      <c r="P488" s="1067"/>
      <c r="Q488" s="1067"/>
      <c r="R488" s="1067"/>
      <c r="S488" s="1067"/>
      <c r="T488" s="1067"/>
      <c r="U488" s="1067"/>
      <c r="V488" s="1067"/>
      <c r="W488" s="1067"/>
      <c r="X488" s="1067"/>
      <c r="Y488" s="1067"/>
      <c r="Z488" s="1067"/>
      <c r="AA488" s="1067"/>
      <c r="AB488" s="1067"/>
      <c r="AC488" s="1068"/>
      <c r="AD488" s="494">
        <v>1433</v>
      </c>
      <c r="AE488" s="1057"/>
      <c r="AF488" s="1058"/>
      <c r="AG488" s="1058"/>
      <c r="AH488" s="1059"/>
      <c r="AI488" s="430" t="s">
        <v>524</v>
      </c>
    </row>
    <row r="489" spans="1:35" ht="14.1" customHeight="1">
      <c r="A489" s="1054" t="s">
        <v>1035</v>
      </c>
      <c r="B489" s="1055"/>
      <c r="C489" s="1055"/>
      <c r="D489" s="1055"/>
      <c r="E489" s="1055"/>
      <c r="F489" s="1055"/>
      <c r="G489" s="1055"/>
      <c r="H489" s="1055"/>
      <c r="I489" s="1055"/>
      <c r="J489" s="1055"/>
      <c r="K489" s="1055"/>
      <c r="L489" s="1055"/>
      <c r="M489" s="1055"/>
      <c r="N489" s="1055"/>
      <c r="O489" s="1055"/>
      <c r="P489" s="1055"/>
      <c r="Q489" s="1055"/>
      <c r="R489" s="1055"/>
      <c r="S489" s="1055"/>
      <c r="T489" s="1055"/>
      <c r="U489" s="1055"/>
      <c r="V489" s="1055"/>
      <c r="W489" s="1055"/>
      <c r="X489" s="1055"/>
      <c r="Y489" s="1055"/>
      <c r="Z489" s="1055"/>
      <c r="AA489" s="1055"/>
      <c r="AB489" s="1055"/>
      <c r="AC489" s="1056"/>
      <c r="AD489" s="494">
        <v>1440</v>
      </c>
      <c r="AE489" s="1057"/>
      <c r="AF489" s="1058"/>
      <c r="AG489" s="1058"/>
      <c r="AH489" s="1059"/>
      <c r="AI489" s="430" t="s">
        <v>528</v>
      </c>
    </row>
    <row r="490" spans="1:35" ht="14.1" customHeight="1">
      <c r="A490" s="1075" t="s">
        <v>1036</v>
      </c>
      <c r="B490" s="1076"/>
      <c r="C490" s="1076"/>
      <c r="D490" s="1076"/>
      <c r="E490" s="1076"/>
      <c r="F490" s="1076"/>
      <c r="G490" s="1076"/>
      <c r="H490" s="1076"/>
      <c r="I490" s="1076"/>
      <c r="J490" s="1076"/>
      <c r="K490" s="1076"/>
      <c r="L490" s="1076"/>
      <c r="M490" s="1076"/>
      <c r="N490" s="1076"/>
      <c r="O490" s="1076"/>
      <c r="P490" s="1076"/>
      <c r="Q490" s="1076"/>
      <c r="R490" s="1076"/>
      <c r="S490" s="1076"/>
      <c r="T490" s="1076"/>
      <c r="U490" s="1076"/>
      <c r="V490" s="1076"/>
      <c r="W490" s="1076"/>
      <c r="X490" s="1076"/>
      <c r="Y490" s="1076"/>
      <c r="Z490" s="1076"/>
      <c r="AA490" s="1076"/>
      <c r="AB490" s="1076"/>
      <c r="AC490" s="1076"/>
      <c r="AD490" s="1076"/>
      <c r="AE490" s="1076"/>
      <c r="AF490" s="1076"/>
      <c r="AG490" s="1076"/>
      <c r="AH490" s="1076"/>
      <c r="AI490" s="1077"/>
    </row>
    <row r="491" spans="1:35" ht="14.1" customHeight="1">
      <c r="A491" s="1066" t="s">
        <v>1037</v>
      </c>
      <c r="B491" s="1067"/>
      <c r="C491" s="1067"/>
      <c r="D491" s="1067"/>
      <c r="E491" s="1067"/>
      <c r="F491" s="1067"/>
      <c r="G491" s="1067"/>
      <c r="H491" s="1067"/>
      <c r="I491" s="1067"/>
      <c r="J491" s="1067"/>
      <c r="K491" s="1067"/>
      <c r="L491" s="1067"/>
      <c r="M491" s="1067"/>
      <c r="N491" s="1067"/>
      <c r="O491" s="1067"/>
      <c r="P491" s="1067"/>
      <c r="Q491" s="1067"/>
      <c r="R491" s="1067"/>
      <c r="S491" s="1067"/>
      <c r="T491" s="1067"/>
      <c r="U491" s="1067"/>
      <c r="V491" s="1067"/>
      <c r="W491" s="1067"/>
      <c r="X491" s="1067"/>
      <c r="Y491" s="1067"/>
      <c r="Z491" s="1067"/>
      <c r="AA491" s="1067"/>
      <c r="AB491" s="1067"/>
      <c r="AC491" s="1068"/>
      <c r="AD491" s="494">
        <v>1434</v>
      </c>
      <c r="AE491" s="1057"/>
      <c r="AF491" s="1058"/>
      <c r="AG491" s="1058"/>
      <c r="AH491" s="1059"/>
      <c r="AI491" s="430" t="s">
        <v>505</v>
      </c>
    </row>
    <row r="492" spans="1:35" ht="14.1" customHeight="1">
      <c r="A492" s="1066" t="s">
        <v>1038</v>
      </c>
      <c r="B492" s="1067"/>
      <c r="C492" s="1067"/>
      <c r="D492" s="1067"/>
      <c r="E492" s="1067"/>
      <c r="F492" s="1067"/>
      <c r="G492" s="1067"/>
      <c r="H492" s="1067"/>
      <c r="I492" s="1067"/>
      <c r="J492" s="1067"/>
      <c r="K492" s="1067"/>
      <c r="L492" s="1067"/>
      <c r="M492" s="1067"/>
      <c r="N492" s="1067"/>
      <c r="O492" s="1067"/>
      <c r="P492" s="1067"/>
      <c r="Q492" s="1067"/>
      <c r="R492" s="1067"/>
      <c r="S492" s="1067"/>
      <c r="T492" s="1067"/>
      <c r="U492" s="1067"/>
      <c r="V492" s="1067"/>
      <c r="W492" s="1067"/>
      <c r="X492" s="1067"/>
      <c r="Y492" s="1067"/>
      <c r="Z492" s="1067"/>
      <c r="AA492" s="1067"/>
      <c r="AB492" s="1067"/>
      <c r="AC492" s="1068"/>
      <c r="AD492" s="494">
        <v>1435</v>
      </c>
      <c r="AE492" s="1057"/>
      <c r="AF492" s="1058"/>
      <c r="AG492" s="1058"/>
      <c r="AH492" s="1059"/>
      <c r="AI492" s="430" t="s">
        <v>505</v>
      </c>
    </row>
    <row r="493" spans="1:35" ht="14.1" customHeight="1">
      <c r="A493" s="1060" t="s">
        <v>1039</v>
      </c>
      <c r="B493" s="1061"/>
      <c r="C493" s="1061"/>
      <c r="D493" s="1061"/>
      <c r="E493" s="1061"/>
      <c r="F493" s="1061"/>
      <c r="G493" s="1061"/>
      <c r="H493" s="1061"/>
      <c r="I493" s="1061"/>
      <c r="J493" s="1061"/>
      <c r="K493" s="1061"/>
      <c r="L493" s="1061"/>
      <c r="M493" s="1061"/>
      <c r="N493" s="1061"/>
      <c r="O493" s="1061"/>
      <c r="P493" s="1061"/>
      <c r="Q493" s="1061"/>
      <c r="R493" s="1061"/>
      <c r="S493" s="1061"/>
      <c r="T493" s="1061"/>
      <c r="U493" s="1061"/>
      <c r="V493" s="1061"/>
      <c r="W493" s="1061"/>
      <c r="X493" s="1061"/>
      <c r="Y493" s="1061"/>
      <c r="Z493" s="1061"/>
      <c r="AA493" s="1061"/>
      <c r="AB493" s="1061"/>
      <c r="AC493" s="1062"/>
      <c r="AD493" s="495">
        <v>1450</v>
      </c>
      <c r="AE493" s="1063"/>
      <c r="AF493" s="1064"/>
      <c r="AG493" s="1064"/>
      <c r="AH493" s="1065"/>
      <c r="AI493" s="441" t="s">
        <v>528</v>
      </c>
    </row>
    <row r="494" spans="1:35" ht="14.1" customHeight="1">
      <c r="A494" s="1018" t="s">
        <v>1040</v>
      </c>
      <c r="B494" s="1019"/>
      <c r="C494" s="1019"/>
      <c r="D494" s="1019"/>
      <c r="E494" s="1019"/>
      <c r="F494" s="1019"/>
      <c r="G494" s="1019"/>
      <c r="H494" s="1019"/>
      <c r="I494" s="1019"/>
      <c r="J494" s="1019"/>
      <c r="K494" s="1019"/>
      <c r="L494" s="1019"/>
      <c r="M494" s="1019"/>
      <c r="N494" s="1019"/>
      <c r="O494" s="1019"/>
      <c r="P494" s="1019"/>
      <c r="Q494" s="1019"/>
      <c r="R494" s="1019"/>
      <c r="S494" s="1019"/>
      <c r="T494" s="1019"/>
      <c r="U494" s="1019"/>
      <c r="V494" s="1019"/>
      <c r="W494" s="1019"/>
      <c r="X494" s="1019"/>
      <c r="Y494" s="1019"/>
      <c r="Z494" s="1019"/>
      <c r="AA494" s="1019"/>
      <c r="AB494" s="1019"/>
      <c r="AC494" s="1019"/>
      <c r="AD494" s="1019"/>
      <c r="AE494" s="1019"/>
      <c r="AF494" s="1019"/>
      <c r="AG494" s="1019"/>
      <c r="AH494" s="1019"/>
      <c r="AI494" s="1020"/>
    </row>
    <row r="495" spans="1:35" ht="14.1" customHeight="1">
      <c r="A495" s="1021" t="s">
        <v>1041</v>
      </c>
      <c r="B495" s="1022"/>
      <c r="C495" s="1022"/>
      <c r="D495" s="1022"/>
      <c r="E495" s="1022"/>
      <c r="F495" s="1022"/>
      <c r="G495" s="1022"/>
      <c r="H495" s="1022"/>
      <c r="I495" s="1022"/>
      <c r="J495" s="1022"/>
      <c r="K495" s="1022"/>
      <c r="L495" s="1022"/>
      <c r="M495" s="1022"/>
      <c r="N495" s="1022"/>
      <c r="O495" s="1022"/>
      <c r="P495" s="1022"/>
      <c r="Q495" s="1022"/>
      <c r="R495" s="1022"/>
      <c r="S495" s="1022"/>
      <c r="T495" s="1022"/>
      <c r="U495" s="1022"/>
      <c r="V495" s="1022"/>
      <c r="W495" s="1022"/>
      <c r="X495" s="1022"/>
      <c r="Y495" s="1022"/>
      <c r="Z495" s="1022"/>
      <c r="AA495" s="1022"/>
      <c r="AB495" s="1022"/>
      <c r="AC495" s="1022"/>
      <c r="AD495" s="1022"/>
      <c r="AE495" s="1022"/>
      <c r="AF495" s="1022"/>
      <c r="AG495" s="1022"/>
      <c r="AH495" s="1022"/>
      <c r="AI495" s="1023"/>
    </row>
    <row r="496" spans="1:35" ht="14.1" customHeight="1">
      <c r="A496" s="1069" t="s">
        <v>1042</v>
      </c>
      <c r="B496" s="1070"/>
      <c r="C496" s="1070"/>
      <c r="D496" s="1070"/>
      <c r="E496" s="1070"/>
      <c r="F496" s="1070"/>
      <c r="G496" s="1070"/>
      <c r="H496" s="1070"/>
      <c r="I496" s="1070"/>
      <c r="J496" s="1070"/>
      <c r="K496" s="1070"/>
      <c r="L496" s="1070"/>
      <c r="M496" s="1070"/>
      <c r="N496" s="1070"/>
      <c r="O496" s="1070"/>
      <c r="P496" s="1070"/>
      <c r="Q496" s="1070"/>
      <c r="R496" s="1070"/>
      <c r="S496" s="1070"/>
      <c r="T496" s="1070"/>
      <c r="U496" s="1070"/>
      <c r="V496" s="1070"/>
      <c r="W496" s="1070"/>
      <c r="X496" s="1070"/>
      <c r="Y496" s="1070"/>
      <c r="Z496" s="1070"/>
      <c r="AA496" s="1070"/>
      <c r="AB496" s="1070"/>
      <c r="AC496" s="1071"/>
      <c r="AD496" s="496">
        <v>1703</v>
      </c>
      <c r="AE496" s="1072"/>
      <c r="AF496" s="1073"/>
      <c r="AG496" s="1073"/>
      <c r="AH496" s="1074"/>
      <c r="AI496" s="466" t="s">
        <v>505</v>
      </c>
    </row>
    <row r="497" spans="1:35" ht="14.1" customHeight="1">
      <c r="A497" s="1066" t="s">
        <v>1043</v>
      </c>
      <c r="B497" s="1067"/>
      <c r="C497" s="1067"/>
      <c r="D497" s="1067"/>
      <c r="E497" s="1067"/>
      <c r="F497" s="1067"/>
      <c r="G497" s="1067"/>
      <c r="H497" s="1067"/>
      <c r="I497" s="1067"/>
      <c r="J497" s="1067"/>
      <c r="K497" s="1067"/>
      <c r="L497" s="1067"/>
      <c r="M497" s="1067"/>
      <c r="N497" s="1067"/>
      <c r="O497" s="1067"/>
      <c r="P497" s="1067"/>
      <c r="Q497" s="1067"/>
      <c r="R497" s="1067"/>
      <c r="S497" s="1067"/>
      <c r="T497" s="1067"/>
      <c r="U497" s="1067"/>
      <c r="V497" s="1067"/>
      <c r="W497" s="1067"/>
      <c r="X497" s="1067"/>
      <c r="Y497" s="1067"/>
      <c r="Z497" s="1067"/>
      <c r="AA497" s="1067"/>
      <c r="AB497" s="1067"/>
      <c r="AC497" s="1068"/>
      <c r="AD497" s="494">
        <v>1719</v>
      </c>
      <c r="AE497" s="1057"/>
      <c r="AF497" s="1058"/>
      <c r="AG497" s="1058"/>
      <c r="AH497" s="1059"/>
      <c r="AI497" s="430" t="s">
        <v>524</v>
      </c>
    </row>
    <row r="498" spans="1:35" ht="14.1" customHeight="1">
      <c r="A498" s="1066" t="s">
        <v>1044</v>
      </c>
      <c r="B498" s="1067"/>
      <c r="C498" s="1067"/>
      <c r="D498" s="1067"/>
      <c r="E498" s="1067"/>
      <c r="F498" s="1067"/>
      <c r="G498" s="1067"/>
      <c r="H498" s="1067"/>
      <c r="I498" s="1067"/>
      <c r="J498" s="1067"/>
      <c r="K498" s="1067"/>
      <c r="L498" s="1067"/>
      <c r="M498" s="1067"/>
      <c r="N498" s="1067"/>
      <c r="O498" s="1067"/>
      <c r="P498" s="1067"/>
      <c r="Q498" s="1067"/>
      <c r="R498" s="1067"/>
      <c r="S498" s="1067"/>
      <c r="T498" s="1067"/>
      <c r="U498" s="1067"/>
      <c r="V498" s="1067"/>
      <c r="W498" s="1067"/>
      <c r="X498" s="1067"/>
      <c r="Y498" s="1067"/>
      <c r="Z498" s="1067"/>
      <c r="AA498" s="1067"/>
      <c r="AB498" s="1067"/>
      <c r="AC498" s="1068"/>
      <c r="AD498" s="494">
        <v>1492</v>
      </c>
      <c r="AE498" s="1057"/>
      <c r="AF498" s="1058"/>
      <c r="AG498" s="1058"/>
      <c r="AH498" s="1059"/>
      <c r="AI498" s="430" t="s">
        <v>505</v>
      </c>
    </row>
    <row r="499" spans="1:35" ht="14.1" customHeight="1">
      <c r="A499" s="1066" t="s">
        <v>1045</v>
      </c>
      <c r="B499" s="1067"/>
      <c r="C499" s="1067"/>
      <c r="D499" s="1067"/>
      <c r="E499" s="1067"/>
      <c r="F499" s="1067"/>
      <c r="G499" s="1067"/>
      <c r="H499" s="1067"/>
      <c r="I499" s="1067"/>
      <c r="J499" s="1067"/>
      <c r="K499" s="1067"/>
      <c r="L499" s="1067"/>
      <c r="M499" s="1067"/>
      <c r="N499" s="1067"/>
      <c r="O499" s="1067"/>
      <c r="P499" s="1067"/>
      <c r="Q499" s="1067"/>
      <c r="R499" s="1067"/>
      <c r="S499" s="1067"/>
      <c r="T499" s="1067"/>
      <c r="U499" s="1067"/>
      <c r="V499" s="1067"/>
      <c r="W499" s="1067"/>
      <c r="X499" s="1067"/>
      <c r="Y499" s="1067"/>
      <c r="Z499" s="1067"/>
      <c r="AA499" s="1067"/>
      <c r="AB499" s="1067"/>
      <c r="AC499" s="1068"/>
      <c r="AD499" s="494">
        <v>1704</v>
      </c>
      <c r="AE499" s="1057"/>
      <c r="AF499" s="1058"/>
      <c r="AG499" s="1058"/>
      <c r="AH499" s="1059"/>
      <c r="AI499" s="430" t="s">
        <v>505</v>
      </c>
    </row>
    <row r="500" spans="1:35" ht="14.1" customHeight="1">
      <c r="A500" s="1054" t="s">
        <v>1046</v>
      </c>
      <c r="B500" s="1055"/>
      <c r="C500" s="1055"/>
      <c r="D500" s="1055"/>
      <c r="E500" s="1055"/>
      <c r="F500" s="1055"/>
      <c r="G500" s="1055"/>
      <c r="H500" s="1055"/>
      <c r="I500" s="1055"/>
      <c r="J500" s="1055"/>
      <c r="K500" s="1055"/>
      <c r="L500" s="1055"/>
      <c r="M500" s="1055"/>
      <c r="N500" s="1055"/>
      <c r="O500" s="1055"/>
      <c r="P500" s="1055"/>
      <c r="Q500" s="1055"/>
      <c r="R500" s="1055"/>
      <c r="S500" s="1055"/>
      <c r="T500" s="1055"/>
      <c r="U500" s="1055"/>
      <c r="V500" s="1055"/>
      <c r="W500" s="1055"/>
      <c r="X500" s="1055"/>
      <c r="Y500" s="1055"/>
      <c r="Z500" s="1055"/>
      <c r="AA500" s="1055"/>
      <c r="AB500" s="1055"/>
      <c r="AC500" s="1056"/>
      <c r="AD500" s="494">
        <v>1720</v>
      </c>
      <c r="AE500" s="1057"/>
      <c r="AF500" s="1058"/>
      <c r="AG500" s="1058"/>
      <c r="AH500" s="1059"/>
      <c r="AI500" s="430" t="s">
        <v>528</v>
      </c>
    </row>
    <row r="501" spans="1:35" ht="14.1" customHeight="1">
      <c r="A501" s="1066" t="s">
        <v>1047</v>
      </c>
      <c r="B501" s="1067"/>
      <c r="C501" s="1067"/>
      <c r="D501" s="1067"/>
      <c r="E501" s="1067"/>
      <c r="F501" s="1067"/>
      <c r="G501" s="1067"/>
      <c r="H501" s="1067"/>
      <c r="I501" s="1067"/>
      <c r="J501" s="1067"/>
      <c r="K501" s="1067"/>
      <c r="L501" s="1067"/>
      <c r="M501" s="1067"/>
      <c r="N501" s="1067"/>
      <c r="O501" s="1067"/>
      <c r="P501" s="1067"/>
      <c r="Q501" s="1067"/>
      <c r="R501" s="1067"/>
      <c r="S501" s="1067"/>
      <c r="T501" s="1067"/>
      <c r="U501" s="1067"/>
      <c r="V501" s="1067"/>
      <c r="W501" s="1067"/>
      <c r="X501" s="1067"/>
      <c r="Y501" s="1067"/>
      <c r="Z501" s="1067"/>
      <c r="AA501" s="1067"/>
      <c r="AB501" s="1067"/>
      <c r="AC501" s="1068"/>
      <c r="AD501" s="494">
        <v>1493</v>
      </c>
      <c r="AE501" s="1057"/>
      <c r="AF501" s="1058"/>
      <c r="AG501" s="1058"/>
      <c r="AH501" s="1059"/>
      <c r="AI501" s="430" t="s">
        <v>524</v>
      </c>
    </row>
    <row r="502" spans="1:35" ht="14.1" customHeight="1">
      <c r="A502" s="1066" t="s">
        <v>1048</v>
      </c>
      <c r="B502" s="1067"/>
      <c r="C502" s="1067"/>
      <c r="D502" s="1067"/>
      <c r="E502" s="1067"/>
      <c r="F502" s="1067"/>
      <c r="G502" s="1067"/>
      <c r="H502" s="1067"/>
      <c r="I502" s="1067"/>
      <c r="J502" s="1067"/>
      <c r="K502" s="1067"/>
      <c r="L502" s="1067"/>
      <c r="M502" s="1067"/>
      <c r="N502" s="1067"/>
      <c r="O502" s="1067"/>
      <c r="P502" s="1067"/>
      <c r="Q502" s="1067"/>
      <c r="R502" s="1067"/>
      <c r="S502" s="1067"/>
      <c r="T502" s="1067"/>
      <c r="U502" s="1067"/>
      <c r="V502" s="1067"/>
      <c r="W502" s="1067"/>
      <c r="X502" s="1067"/>
      <c r="Y502" s="1067"/>
      <c r="Z502" s="1067"/>
      <c r="AA502" s="1067"/>
      <c r="AB502" s="1067"/>
      <c r="AC502" s="1068"/>
      <c r="AD502" s="494">
        <v>1494</v>
      </c>
      <c r="AE502" s="1057"/>
      <c r="AF502" s="1058"/>
      <c r="AG502" s="1058"/>
      <c r="AH502" s="1059"/>
      <c r="AI502" s="430" t="s">
        <v>524</v>
      </c>
    </row>
    <row r="503" spans="1:35" ht="14.1" customHeight="1">
      <c r="A503" s="1066" t="s">
        <v>1049</v>
      </c>
      <c r="B503" s="1067"/>
      <c r="C503" s="1067"/>
      <c r="D503" s="1067"/>
      <c r="E503" s="1067"/>
      <c r="F503" s="1067"/>
      <c r="G503" s="1067"/>
      <c r="H503" s="1067"/>
      <c r="I503" s="1067"/>
      <c r="J503" s="1067"/>
      <c r="K503" s="1067"/>
      <c r="L503" s="1067"/>
      <c r="M503" s="1067"/>
      <c r="N503" s="1067"/>
      <c r="O503" s="1067"/>
      <c r="P503" s="1067"/>
      <c r="Q503" s="1067"/>
      <c r="R503" s="1067"/>
      <c r="S503" s="1067"/>
      <c r="T503" s="1067"/>
      <c r="U503" s="1067"/>
      <c r="V503" s="1067"/>
      <c r="W503" s="1067"/>
      <c r="X503" s="1067"/>
      <c r="Y503" s="1067"/>
      <c r="Z503" s="1067"/>
      <c r="AA503" s="1067"/>
      <c r="AB503" s="1067"/>
      <c r="AC503" s="1068"/>
      <c r="AD503" s="494">
        <v>1725</v>
      </c>
      <c r="AE503" s="1057"/>
      <c r="AF503" s="1058"/>
      <c r="AG503" s="1058"/>
      <c r="AH503" s="1059"/>
      <c r="AI503" s="430" t="s">
        <v>524</v>
      </c>
    </row>
    <row r="504" spans="1:35" ht="14.1" customHeight="1">
      <c r="A504" s="1066" t="s">
        <v>1050</v>
      </c>
      <c r="B504" s="1067"/>
      <c r="C504" s="1067"/>
      <c r="D504" s="1067"/>
      <c r="E504" s="1067"/>
      <c r="F504" s="1067"/>
      <c r="G504" s="1067"/>
      <c r="H504" s="1067"/>
      <c r="I504" s="1067"/>
      <c r="J504" s="1067"/>
      <c r="K504" s="1067"/>
      <c r="L504" s="1067"/>
      <c r="M504" s="1067"/>
      <c r="N504" s="1067"/>
      <c r="O504" s="1067"/>
      <c r="P504" s="1067"/>
      <c r="Q504" s="1067"/>
      <c r="R504" s="1067"/>
      <c r="S504" s="1067"/>
      <c r="T504" s="1067"/>
      <c r="U504" s="1067"/>
      <c r="V504" s="1067"/>
      <c r="W504" s="1067"/>
      <c r="X504" s="1067"/>
      <c r="Y504" s="1067"/>
      <c r="Z504" s="1067"/>
      <c r="AA504" s="1067"/>
      <c r="AB504" s="1067"/>
      <c r="AC504" s="1068"/>
      <c r="AD504" s="494">
        <v>1727</v>
      </c>
      <c r="AE504" s="1057"/>
      <c r="AF504" s="1058"/>
      <c r="AG504" s="1058"/>
      <c r="AH504" s="1059"/>
      <c r="AI504" s="430" t="s">
        <v>524</v>
      </c>
    </row>
    <row r="505" spans="1:35" ht="14.1" customHeight="1">
      <c r="A505" s="1060" t="s">
        <v>1051</v>
      </c>
      <c r="B505" s="1061"/>
      <c r="C505" s="1061"/>
      <c r="D505" s="1061"/>
      <c r="E505" s="1061"/>
      <c r="F505" s="1061"/>
      <c r="G505" s="1061"/>
      <c r="H505" s="1061"/>
      <c r="I505" s="1061"/>
      <c r="J505" s="1061"/>
      <c r="K505" s="1061"/>
      <c r="L505" s="1061"/>
      <c r="M505" s="1061"/>
      <c r="N505" s="1061"/>
      <c r="O505" s="1061"/>
      <c r="P505" s="1061"/>
      <c r="Q505" s="1061"/>
      <c r="R505" s="1061"/>
      <c r="S505" s="1061"/>
      <c r="T505" s="1061"/>
      <c r="U505" s="1061"/>
      <c r="V505" s="1061"/>
      <c r="W505" s="1061"/>
      <c r="X505" s="1061"/>
      <c r="Y505" s="1061"/>
      <c r="Z505" s="1061"/>
      <c r="AA505" s="1061"/>
      <c r="AB505" s="1061"/>
      <c r="AC505" s="1062"/>
      <c r="AD505" s="495">
        <v>1500</v>
      </c>
      <c r="AE505" s="1063"/>
      <c r="AF505" s="1064"/>
      <c r="AG505" s="1064"/>
      <c r="AH505" s="1065"/>
      <c r="AI505" s="441" t="s">
        <v>528</v>
      </c>
    </row>
    <row r="506" spans="1:35" ht="14.1" customHeight="1">
      <c r="A506" s="1018" t="s">
        <v>1052</v>
      </c>
      <c r="B506" s="1019"/>
      <c r="C506" s="1019"/>
      <c r="D506" s="1019"/>
      <c r="E506" s="1019"/>
      <c r="F506" s="1019"/>
      <c r="G506" s="1019"/>
      <c r="H506" s="1019"/>
      <c r="I506" s="1019"/>
      <c r="J506" s="1019"/>
      <c r="K506" s="1019"/>
      <c r="L506" s="1019"/>
      <c r="M506" s="1019"/>
      <c r="N506" s="1019"/>
      <c r="O506" s="1019"/>
      <c r="P506" s="1019"/>
      <c r="Q506" s="1019"/>
      <c r="R506" s="1019"/>
      <c r="S506" s="1019"/>
      <c r="T506" s="1019"/>
      <c r="U506" s="1019"/>
      <c r="V506" s="1019"/>
      <c r="W506" s="1019"/>
      <c r="X506" s="1019"/>
      <c r="Y506" s="1019"/>
      <c r="Z506" s="1019"/>
      <c r="AA506" s="1019"/>
      <c r="AB506" s="1019"/>
      <c r="AC506" s="1019"/>
      <c r="AD506" s="1019"/>
      <c r="AE506" s="1019"/>
      <c r="AF506" s="1019"/>
      <c r="AG506" s="1019"/>
      <c r="AH506" s="1019"/>
      <c r="AI506" s="1020"/>
    </row>
    <row r="507" spans="1:35" ht="14.1" customHeight="1">
      <c r="A507" s="1021" t="s">
        <v>1053</v>
      </c>
      <c r="B507" s="1022"/>
      <c r="C507" s="1022"/>
      <c r="D507" s="1022"/>
      <c r="E507" s="1022"/>
      <c r="F507" s="1022"/>
      <c r="G507" s="1022"/>
      <c r="H507" s="1022"/>
      <c r="I507" s="1022"/>
      <c r="J507" s="1022"/>
      <c r="K507" s="1022"/>
      <c r="L507" s="1022"/>
      <c r="M507" s="1022"/>
      <c r="N507" s="1022"/>
      <c r="O507" s="1022"/>
      <c r="P507" s="1022"/>
      <c r="Q507" s="1022"/>
      <c r="R507" s="1022"/>
      <c r="S507" s="1022"/>
      <c r="T507" s="1022"/>
      <c r="U507" s="1022"/>
      <c r="V507" s="1022"/>
      <c r="W507" s="1022"/>
      <c r="X507" s="1022"/>
      <c r="Y507" s="1022"/>
      <c r="Z507" s="1022"/>
      <c r="AA507" s="1022"/>
      <c r="AB507" s="1022"/>
      <c r="AC507" s="1022"/>
      <c r="AD507" s="1022"/>
      <c r="AE507" s="1022"/>
      <c r="AF507" s="1022"/>
      <c r="AG507" s="1022"/>
      <c r="AH507" s="1022"/>
      <c r="AI507" s="1023"/>
    </row>
    <row r="508" spans="1:35" ht="14.45" customHeight="1">
      <c r="A508" s="580" t="s">
        <v>1054</v>
      </c>
      <c r="B508" s="581"/>
      <c r="C508" s="581"/>
      <c r="D508" s="581"/>
      <c r="E508" s="581"/>
      <c r="F508" s="581"/>
      <c r="G508" s="581"/>
      <c r="H508" s="581"/>
      <c r="I508" s="581"/>
      <c r="J508" s="581"/>
      <c r="K508" s="581"/>
      <c r="L508" s="581"/>
      <c r="M508" s="581"/>
      <c r="N508" s="581"/>
      <c r="O508" s="581"/>
      <c r="P508" s="581"/>
      <c r="Q508" s="581"/>
      <c r="R508" s="581"/>
      <c r="S508" s="581"/>
      <c r="T508" s="581"/>
      <c r="U508" s="581"/>
      <c r="V508" s="581"/>
      <c r="W508" s="581"/>
      <c r="X508" s="581"/>
      <c r="Y508" s="581"/>
      <c r="Z508" s="581"/>
      <c r="AA508" s="581"/>
      <c r="AB508" s="581"/>
      <c r="AC508" s="582"/>
      <c r="AD508" s="432">
        <v>1445</v>
      </c>
      <c r="AE508" s="900"/>
      <c r="AF508" s="901"/>
      <c r="AG508" s="901"/>
      <c r="AH508" s="902"/>
      <c r="AI508" s="430" t="s">
        <v>505</v>
      </c>
    </row>
    <row r="509" spans="1:35" ht="14.45" customHeight="1">
      <c r="A509" s="580" t="s">
        <v>1055</v>
      </c>
      <c r="B509" s="581"/>
      <c r="C509" s="581"/>
      <c r="D509" s="581"/>
      <c r="E509" s="581"/>
      <c r="F509" s="581"/>
      <c r="G509" s="581"/>
      <c r="H509" s="581"/>
      <c r="I509" s="581"/>
      <c r="J509" s="581"/>
      <c r="K509" s="581"/>
      <c r="L509" s="581"/>
      <c r="M509" s="581"/>
      <c r="N509" s="581"/>
      <c r="O509" s="581"/>
      <c r="P509" s="581"/>
      <c r="Q509" s="581"/>
      <c r="R509" s="581"/>
      <c r="S509" s="581"/>
      <c r="T509" s="581"/>
      <c r="U509" s="581"/>
      <c r="V509" s="581"/>
      <c r="W509" s="581"/>
      <c r="X509" s="581"/>
      <c r="Y509" s="581"/>
      <c r="Z509" s="581"/>
      <c r="AA509" s="581"/>
      <c r="AB509" s="581"/>
      <c r="AC509" s="582"/>
      <c r="AD509" s="432">
        <v>1446</v>
      </c>
      <c r="AE509" s="900"/>
      <c r="AF509" s="901"/>
      <c r="AG509" s="901"/>
      <c r="AH509" s="902"/>
      <c r="AI509" s="430" t="s">
        <v>524</v>
      </c>
    </row>
    <row r="510" spans="1:35" ht="14.45" customHeight="1">
      <c r="A510" s="580" t="s">
        <v>1056</v>
      </c>
      <c r="B510" s="581"/>
      <c r="C510" s="581"/>
      <c r="D510" s="581"/>
      <c r="E510" s="581"/>
      <c r="F510" s="581"/>
      <c r="G510" s="581"/>
      <c r="H510" s="581"/>
      <c r="I510" s="581"/>
      <c r="J510" s="581"/>
      <c r="K510" s="581"/>
      <c r="L510" s="581"/>
      <c r="M510" s="581"/>
      <c r="N510" s="581"/>
      <c r="O510" s="581"/>
      <c r="P510" s="581"/>
      <c r="Q510" s="581"/>
      <c r="R510" s="581"/>
      <c r="S510" s="581"/>
      <c r="T510" s="581"/>
      <c r="U510" s="581"/>
      <c r="V510" s="581"/>
      <c r="W510" s="581"/>
      <c r="X510" s="581"/>
      <c r="Y510" s="581"/>
      <c r="Z510" s="581"/>
      <c r="AA510" s="581"/>
      <c r="AB510" s="581"/>
      <c r="AC510" s="582"/>
      <c r="AD510" s="432">
        <v>1374</v>
      </c>
      <c r="AE510" s="900"/>
      <c r="AF510" s="901"/>
      <c r="AG510" s="901"/>
      <c r="AH510" s="902"/>
      <c r="AI510" s="430" t="s">
        <v>505</v>
      </c>
    </row>
    <row r="511" spans="1:35" ht="14.45" customHeight="1">
      <c r="A511" s="580" t="s">
        <v>1057</v>
      </c>
      <c r="B511" s="581"/>
      <c r="C511" s="581"/>
      <c r="D511" s="581"/>
      <c r="E511" s="581"/>
      <c r="F511" s="581"/>
      <c r="G511" s="581"/>
      <c r="H511" s="581"/>
      <c r="I511" s="581"/>
      <c r="J511" s="581"/>
      <c r="K511" s="581"/>
      <c r="L511" s="581"/>
      <c r="M511" s="581"/>
      <c r="N511" s="581"/>
      <c r="O511" s="581"/>
      <c r="P511" s="581"/>
      <c r="Q511" s="581"/>
      <c r="R511" s="581"/>
      <c r="S511" s="581"/>
      <c r="T511" s="581"/>
      <c r="U511" s="581"/>
      <c r="V511" s="581"/>
      <c r="W511" s="581"/>
      <c r="X511" s="581"/>
      <c r="Y511" s="581"/>
      <c r="Z511" s="581"/>
      <c r="AA511" s="581"/>
      <c r="AB511" s="581"/>
      <c r="AC511" s="582"/>
      <c r="AD511" s="432">
        <v>1375</v>
      </c>
      <c r="AE511" s="900"/>
      <c r="AF511" s="901"/>
      <c r="AG511" s="901"/>
      <c r="AH511" s="902"/>
      <c r="AI511" s="430" t="s">
        <v>505</v>
      </c>
    </row>
    <row r="512" spans="1:35" ht="14.45" customHeight="1">
      <c r="A512" s="580" t="s">
        <v>1058</v>
      </c>
      <c r="B512" s="581"/>
      <c r="C512" s="581"/>
      <c r="D512" s="581"/>
      <c r="E512" s="581"/>
      <c r="F512" s="581"/>
      <c r="G512" s="581"/>
      <c r="H512" s="581"/>
      <c r="I512" s="581"/>
      <c r="J512" s="581"/>
      <c r="K512" s="581"/>
      <c r="L512" s="581"/>
      <c r="M512" s="581"/>
      <c r="N512" s="581"/>
      <c r="O512" s="581"/>
      <c r="P512" s="581"/>
      <c r="Q512" s="581"/>
      <c r="R512" s="581"/>
      <c r="S512" s="581"/>
      <c r="T512" s="581"/>
      <c r="U512" s="581"/>
      <c r="V512" s="581"/>
      <c r="W512" s="581"/>
      <c r="X512" s="581"/>
      <c r="Y512" s="581"/>
      <c r="Z512" s="581"/>
      <c r="AA512" s="581"/>
      <c r="AB512" s="581"/>
      <c r="AC512" s="582"/>
      <c r="AD512" s="432">
        <v>1376</v>
      </c>
      <c r="AE512" s="900"/>
      <c r="AF512" s="901"/>
      <c r="AG512" s="901"/>
      <c r="AH512" s="902"/>
      <c r="AI512" s="430" t="s">
        <v>524</v>
      </c>
    </row>
    <row r="513" spans="1:35" ht="14.45" customHeight="1">
      <c r="A513" s="580" t="s">
        <v>1059</v>
      </c>
      <c r="B513" s="581"/>
      <c r="C513" s="581"/>
      <c r="D513" s="581"/>
      <c r="E513" s="581"/>
      <c r="F513" s="581"/>
      <c r="G513" s="581"/>
      <c r="H513" s="581"/>
      <c r="I513" s="581"/>
      <c r="J513" s="581"/>
      <c r="K513" s="581"/>
      <c r="L513" s="581"/>
      <c r="M513" s="581"/>
      <c r="N513" s="581"/>
      <c r="O513" s="581"/>
      <c r="P513" s="581"/>
      <c r="Q513" s="581"/>
      <c r="R513" s="581"/>
      <c r="S513" s="581"/>
      <c r="T513" s="581"/>
      <c r="U513" s="581"/>
      <c r="V513" s="581"/>
      <c r="W513" s="581"/>
      <c r="X513" s="581"/>
      <c r="Y513" s="581"/>
      <c r="Z513" s="581"/>
      <c r="AA513" s="581"/>
      <c r="AB513" s="581"/>
      <c r="AC513" s="582"/>
      <c r="AD513" s="432">
        <v>1705</v>
      </c>
      <c r="AE513" s="900"/>
      <c r="AF513" s="901"/>
      <c r="AG513" s="901"/>
      <c r="AH513" s="902"/>
      <c r="AI513" s="430" t="s">
        <v>505</v>
      </c>
    </row>
    <row r="514" spans="1:35" ht="14.45" customHeight="1">
      <c r="A514" s="580" t="s">
        <v>1060</v>
      </c>
      <c r="B514" s="581"/>
      <c r="C514" s="581"/>
      <c r="D514" s="581"/>
      <c r="E514" s="581"/>
      <c r="F514" s="581"/>
      <c r="G514" s="581"/>
      <c r="H514" s="581"/>
      <c r="I514" s="581"/>
      <c r="J514" s="581"/>
      <c r="K514" s="581"/>
      <c r="L514" s="581"/>
      <c r="M514" s="581"/>
      <c r="N514" s="581"/>
      <c r="O514" s="581"/>
      <c r="P514" s="581"/>
      <c r="Q514" s="581"/>
      <c r="R514" s="581"/>
      <c r="S514" s="581"/>
      <c r="T514" s="581"/>
      <c r="U514" s="581"/>
      <c r="V514" s="581"/>
      <c r="W514" s="581"/>
      <c r="X514" s="581"/>
      <c r="Y514" s="581"/>
      <c r="Z514" s="581"/>
      <c r="AA514" s="581"/>
      <c r="AB514" s="581"/>
      <c r="AC514" s="582"/>
      <c r="AD514" s="432">
        <v>1706</v>
      </c>
      <c r="AE514" s="900"/>
      <c r="AF514" s="901"/>
      <c r="AG514" s="901"/>
      <c r="AH514" s="902"/>
      <c r="AI514" s="430" t="s">
        <v>524</v>
      </c>
    </row>
    <row r="515" spans="1:35" ht="14.45" customHeight="1">
      <c r="A515" s="580" t="s">
        <v>1061</v>
      </c>
      <c r="B515" s="581"/>
      <c r="C515" s="581"/>
      <c r="D515" s="581"/>
      <c r="E515" s="581"/>
      <c r="F515" s="581"/>
      <c r="G515" s="581"/>
      <c r="H515" s="581"/>
      <c r="I515" s="581"/>
      <c r="J515" s="581"/>
      <c r="K515" s="581"/>
      <c r="L515" s="581"/>
      <c r="M515" s="581"/>
      <c r="N515" s="581"/>
      <c r="O515" s="581"/>
      <c r="P515" s="581"/>
      <c r="Q515" s="581"/>
      <c r="R515" s="581"/>
      <c r="S515" s="581"/>
      <c r="T515" s="581"/>
      <c r="U515" s="581"/>
      <c r="V515" s="581"/>
      <c r="W515" s="581"/>
      <c r="X515" s="581"/>
      <c r="Y515" s="581"/>
      <c r="Z515" s="581"/>
      <c r="AA515" s="581"/>
      <c r="AB515" s="581"/>
      <c r="AC515" s="582"/>
      <c r="AD515" s="432">
        <v>1707</v>
      </c>
      <c r="AE515" s="900"/>
      <c r="AF515" s="901"/>
      <c r="AG515" s="901"/>
      <c r="AH515" s="902"/>
      <c r="AI515" s="430" t="s">
        <v>505</v>
      </c>
    </row>
    <row r="516" spans="1:35" ht="14.45" customHeight="1">
      <c r="A516" s="580" t="s">
        <v>1062</v>
      </c>
      <c r="B516" s="581"/>
      <c r="C516" s="581"/>
      <c r="D516" s="581"/>
      <c r="E516" s="581"/>
      <c r="F516" s="581"/>
      <c r="G516" s="581"/>
      <c r="H516" s="581"/>
      <c r="I516" s="581"/>
      <c r="J516" s="581"/>
      <c r="K516" s="581"/>
      <c r="L516" s="581"/>
      <c r="M516" s="581"/>
      <c r="N516" s="581"/>
      <c r="O516" s="581"/>
      <c r="P516" s="581"/>
      <c r="Q516" s="581"/>
      <c r="R516" s="581"/>
      <c r="S516" s="581"/>
      <c r="T516" s="581"/>
      <c r="U516" s="581"/>
      <c r="V516" s="581"/>
      <c r="W516" s="581"/>
      <c r="X516" s="581"/>
      <c r="Y516" s="581"/>
      <c r="Z516" s="581"/>
      <c r="AA516" s="581"/>
      <c r="AB516" s="581"/>
      <c r="AC516" s="582"/>
      <c r="AD516" s="432">
        <v>1377</v>
      </c>
      <c r="AE516" s="900"/>
      <c r="AF516" s="901"/>
      <c r="AG516" s="901"/>
      <c r="AH516" s="902"/>
      <c r="AI516" s="430" t="s">
        <v>505</v>
      </c>
    </row>
    <row r="517" spans="1:35" ht="14.45" customHeight="1">
      <c r="A517" s="580" t="s">
        <v>1063</v>
      </c>
      <c r="B517" s="581"/>
      <c r="C517" s="581"/>
      <c r="D517" s="581"/>
      <c r="E517" s="581"/>
      <c r="F517" s="581"/>
      <c r="G517" s="581"/>
      <c r="H517" s="581"/>
      <c r="I517" s="581"/>
      <c r="J517" s="581"/>
      <c r="K517" s="581"/>
      <c r="L517" s="581"/>
      <c r="M517" s="581"/>
      <c r="N517" s="581"/>
      <c r="O517" s="581"/>
      <c r="P517" s="581"/>
      <c r="Q517" s="581"/>
      <c r="R517" s="581"/>
      <c r="S517" s="581"/>
      <c r="T517" s="581"/>
      <c r="U517" s="581"/>
      <c r="V517" s="581"/>
      <c r="W517" s="581"/>
      <c r="X517" s="581"/>
      <c r="Y517" s="581"/>
      <c r="Z517" s="581"/>
      <c r="AA517" s="581"/>
      <c r="AB517" s="581"/>
      <c r="AC517" s="582"/>
      <c r="AD517" s="432">
        <v>1378</v>
      </c>
      <c r="AE517" s="900"/>
      <c r="AF517" s="901"/>
      <c r="AG517" s="901"/>
      <c r="AH517" s="902"/>
      <c r="AI517" s="430" t="s">
        <v>524</v>
      </c>
    </row>
    <row r="518" spans="1:35" ht="14.45" customHeight="1">
      <c r="A518" s="580" t="s">
        <v>1064</v>
      </c>
      <c r="B518" s="581"/>
      <c r="C518" s="581"/>
      <c r="D518" s="581"/>
      <c r="E518" s="581"/>
      <c r="F518" s="581"/>
      <c r="G518" s="581"/>
      <c r="H518" s="581"/>
      <c r="I518" s="581"/>
      <c r="J518" s="581"/>
      <c r="K518" s="581"/>
      <c r="L518" s="581"/>
      <c r="M518" s="581"/>
      <c r="N518" s="581"/>
      <c r="O518" s="581"/>
      <c r="P518" s="581"/>
      <c r="Q518" s="581"/>
      <c r="R518" s="581"/>
      <c r="S518" s="581"/>
      <c r="T518" s="581"/>
      <c r="U518" s="581"/>
      <c r="V518" s="581"/>
      <c r="W518" s="581"/>
      <c r="X518" s="581"/>
      <c r="Y518" s="581"/>
      <c r="Z518" s="581"/>
      <c r="AA518" s="581"/>
      <c r="AB518" s="581"/>
      <c r="AC518" s="582"/>
      <c r="AD518" s="432">
        <v>1726</v>
      </c>
      <c r="AE518" s="900"/>
      <c r="AF518" s="901"/>
      <c r="AG518" s="901"/>
      <c r="AH518" s="902"/>
      <c r="AI518" s="430" t="s">
        <v>505</v>
      </c>
    </row>
    <row r="519" spans="1:35" ht="14.45" customHeight="1">
      <c r="A519" s="580" t="s">
        <v>1065</v>
      </c>
      <c r="B519" s="581"/>
      <c r="C519" s="581"/>
      <c r="D519" s="581"/>
      <c r="E519" s="581"/>
      <c r="F519" s="581"/>
      <c r="G519" s="581"/>
      <c r="H519" s="581"/>
      <c r="I519" s="581"/>
      <c r="J519" s="581"/>
      <c r="K519" s="581"/>
      <c r="L519" s="581"/>
      <c r="M519" s="581"/>
      <c r="N519" s="581"/>
      <c r="O519" s="581"/>
      <c r="P519" s="581"/>
      <c r="Q519" s="581"/>
      <c r="R519" s="581"/>
      <c r="S519" s="581"/>
      <c r="T519" s="581"/>
      <c r="U519" s="581"/>
      <c r="V519" s="581"/>
      <c r="W519" s="581"/>
      <c r="X519" s="581"/>
      <c r="Y519" s="581"/>
      <c r="Z519" s="581"/>
      <c r="AA519" s="581"/>
      <c r="AB519" s="581"/>
      <c r="AC519" s="582"/>
      <c r="AD519" s="432">
        <v>1591</v>
      </c>
      <c r="AE519" s="900"/>
      <c r="AF519" s="901"/>
      <c r="AG519" s="901"/>
      <c r="AH519" s="902"/>
      <c r="AI519" s="430" t="s">
        <v>524</v>
      </c>
    </row>
    <row r="520" spans="1:35" ht="14.45" customHeight="1">
      <c r="A520" s="580" t="s">
        <v>1066</v>
      </c>
      <c r="B520" s="581"/>
      <c r="C520" s="581"/>
      <c r="D520" s="581"/>
      <c r="E520" s="581"/>
      <c r="F520" s="581"/>
      <c r="G520" s="581"/>
      <c r="H520" s="581"/>
      <c r="I520" s="581"/>
      <c r="J520" s="581"/>
      <c r="K520" s="581"/>
      <c r="L520" s="581"/>
      <c r="M520" s="581"/>
      <c r="N520" s="581"/>
      <c r="O520" s="581"/>
      <c r="P520" s="581"/>
      <c r="Q520" s="581"/>
      <c r="R520" s="581"/>
      <c r="S520" s="581"/>
      <c r="T520" s="581"/>
      <c r="U520" s="581"/>
      <c r="V520" s="581"/>
      <c r="W520" s="581"/>
      <c r="X520" s="581"/>
      <c r="Y520" s="581"/>
      <c r="Z520" s="581"/>
      <c r="AA520" s="581"/>
      <c r="AB520" s="581"/>
      <c r="AC520" s="582"/>
      <c r="AD520" s="432">
        <v>1479</v>
      </c>
      <c r="AE520" s="900"/>
      <c r="AF520" s="901"/>
      <c r="AG520" s="901"/>
      <c r="AH520" s="902"/>
      <c r="AI520" s="430" t="s">
        <v>524</v>
      </c>
    </row>
    <row r="521" spans="1:35" ht="14.45" customHeight="1">
      <c r="A521" s="580" t="s">
        <v>1067</v>
      </c>
      <c r="B521" s="581"/>
      <c r="C521" s="581"/>
      <c r="D521" s="581"/>
      <c r="E521" s="581"/>
      <c r="F521" s="581"/>
      <c r="G521" s="581"/>
      <c r="H521" s="581"/>
      <c r="I521" s="581"/>
      <c r="J521" s="581"/>
      <c r="K521" s="581"/>
      <c r="L521" s="581"/>
      <c r="M521" s="581"/>
      <c r="N521" s="581"/>
      <c r="O521" s="581"/>
      <c r="P521" s="581"/>
      <c r="Q521" s="581"/>
      <c r="R521" s="581"/>
      <c r="S521" s="581"/>
      <c r="T521" s="581"/>
      <c r="U521" s="581"/>
      <c r="V521" s="581"/>
      <c r="W521" s="581"/>
      <c r="X521" s="581"/>
      <c r="Y521" s="581"/>
      <c r="Z521" s="581"/>
      <c r="AA521" s="581"/>
      <c r="AB521" s="581"/>
      <c r="AC521" s="582"/>
      <c r="AD521" s="432">
        <v>1708</v>
      </c>
      <c r="AE521" s="900"/>
      <c r="AF521" s="901"/>
      <c r="AG521" s="901"/>
      <c r="AH521" s="902"/>
      <c r="AI521" s="430" t="s">
        <v>524</v>
      </c>
    </row>
    <row r="522" spans="1:35" ht="14.45" customHeight="1">
      <c r="A522" s="580" t="s">
        <v>1068</v>
      </c>
      <c r="B522" s="581"/>
      <c r="C522" s="581"/>
      <c r="D522" s="581"/>
      <c r="E522" s="581"/>
      <c r="F522" s="581"/>
      <c r="G522" s="581"/>
      <c r="H522" s="581"/>
      <c r="I522" s="581"/>
      <c r="J522" s="581"/>
      <c r="K522" s="581"/>
      <c r="L522" s="581"/>
      <c r="M522" s="581"/>
      <c r="N522" s="581"/>
      <c r="O522" s="581"/>
      <c r="P522" s="581"/>
      <c r="Q522" s="581"/>
      <c r="R522" s="581"/>
      <c r="S522" s="581"/>
      <c r="T522" s="581"/>
      <c r="U522" s="581"/>
      <c r="V522" s="581"/>
      <c r="W522" s="581"/>
      <c r="X522" s="581"/>
      <c r="Y522" s="581"/>
      <c r="Z522" s="581"/>
      <c r="AA522" s="581"/>
      <c r="AB522" s="581"/>
      <c r="AC522" s="582"/>
      <c r="AD522" s="432">
        <v>1709</v>
      </c>
      <c r="AE522" s="900"/>
      <c r="AF522" s="901"/>
      <c r="AG522" s="901"/>
      <c r="AH522" s="902"/>
      <c r="AI522" s="430" t="s">
        <v>524</v>
      </c>
    </row>
    <row r="523" spans="1:35" ht="14.45" customHeight="1">
      <c r="A523" s="580" t="s">
        <v>1069</v>
      </c>
      <c r="B523" s="581"/>
      <c r="C523" s="581"/>
      <c r="D523" s="581"/>
      <c r="E523" s="581"/>
      <c r="F523" s="581"/>
      <c r="G523" s="581"/>
      <c r="H523" s="581"/>
      <c r="I523" s="581"/>
      <c r="J523" s="581"/>
      <c r="K523" s="581"/>
      <c r="L523" s="581"/>
      <c r="M523" s="581"/>
      <c r="N523" s="581"/>
      <c r="O523" s="581"/>
      <c r="P523" s="581"/>
      <c r="Q523" s="581"/>
      <c r="R523" s="581"/>
      <c r="S523" s="581"/>
      <c r="T523" s="581"/>
      <c r="U523" s="581"/>
      <c r="V523" s="581"/>
      <c r="W523" s="581"/>
      <c r="X523" s="581"/>
      <c r="Y523" s="581"/>
      <c r="Z523" s="581"/>
      <c r="AA523" s="581"/>
      <c r="AB523" s="581"/>
      <c r="AC523" s="582"/>
      <c r="AD523" s="432">
        <v>1379</v>
      </c>
      <c r="AE523" s="900"/>
      <c r="AF523" s="901"/>
      <c r="AG523" s="901"/>
      <c r="AH523" s="902"/>
      <c r="AI523" s="430" t="s">
        <v>524</v>
      </c>
    </row>
    <row r="524" spans="1:35" ht="14.45" customHeight="1">
      <c r="A524" s="580" t="s">
        <v>1070</v>
      </c>
      <c r="B524" s="581"/>
      <c r="C524" s="581"/>
      <c r="D524" s="581"/>
      <c r="E524" s="581"/>
      <c r="F524" s="581"/>
      <c r="G524" s="581"/>
      <c r="H524" s="581"/>
      <c r="I524" s="581"/>
      <c r="J524" s="581"/>
      <c r="K524" s="581"/>
      <c r="L524" s="581"/>
      <c r="M524" s="581"/>
      <c r="N524" s="581"/>
      <c r="O524" s="581"/>
      <c r="P524" s="581"/>
      <c r="Q524" s="581"/>
      <c r="R524" s="581"/>
      <c r="S524" s="581"/>
      <c r="T524" s="581"/>
      <c r="U524" s="581"/>
      <c r="V524" s="581"/>
      <c r="W524" s="581"/>
      <c r="X524" s="581"/>
      <c r="Y524" s="581"/>
      <c r="Z524" s="581"/>
      <c r="AA524" s="581"/>
      <c r="AB524" s="581"/>
      <c r="AC524" s="582"/>
      <c r="AD524" s="432">
        <v>1710</v>
      </c>
      <c r="AE524" s="900"/>
      <c r="AF524" s="901"/>
      <c r="AG524" s="901"/>
      <c r="AH524" s="902"/>
      <c r="AI524" s="430" t="s">
        <v>505</v>
      </c>
    </row>
    <row r="525" spans="1:35" ht="14.45" customHeight="1">
      <c r="A525" s="580" t="s">
        <v>1071</v>
      </c>
      <c r="B525" s="581"/>
      <c r="C525" s="581"/>
      <c r="D525" s="581"/>
      <c r="E525" s="581"/>
      <c r="F525" s="581"/>
      <c r="G525" s="581"/>
      <c r="H525" s="581"/>
      <c r="I525" s="581"/>
      <c r="J525" s="581"/>
      <c r="K525" s="581"/>
      <c r="L525" s="581"/>
      <c r="M525" s="581"/>
      <c r="N525" s="581"/>
      <c r="O525" s="581"/>
      <c r="P525" s="581"/>
      <c r="Q525" s="581"/>
      <c r="R525" s="581"/>
      <c r="S525" s="581"/>
      <c r="T525" s="581"/>
      <c r="U525" s="581"/>
      <c r="V525" s="581"/>
      <c r="W525" s="581"/>
      <c r="X525" s="581"/>
      <c r="Y525" s="581"/>
      <c r="Z525" s="581"/>
      <c r="AA525" s="581"/>
      <c r="AB525" s="581"/>
      <c r="AC525" s="582"/>
      <c r="AD525" s="432">
        <v>1711</v>
      </c>
      <c r="AE525" s="900"/>
      <c r="AF525" s="901"/>
      <c r="AG525" s="901"/>
      <c r="AH525" s="902"/>
      <c r="AI525" s="430" t="s">
        <v>505</v>
      </c>
    </row>
    <row r="526" spans="1:35" ht="14.45" customHeight="1">
      <c r="A526" s="580" t="s">
        <v>1072</v>
      </c>
      <c r="B526" s="581"/>
      <c r="C526" s="581"/>
      <c r="D526" s="581"/>
      <c r="E526" s="581"/>
      <c r="F526" s="581"/>
      <c r="G526" s="581"/>
      <c r="H526" s="581"/>
      <c r="I526" s="581"/>
      <c r="J526" s="581"/>
      <c r="K526" s="581"/>
      <c r="L526" s="581"/>
      <c r="M526" s="581"/>
      <c r="N526" s="581"/>
      <c r="O526" s="581"/>
      <c r="P526" s="581"/>
      <c r="Q526" s="581"/>
      <c r="R526" s="581"/>
      <c r="S526" s="581"/>
      <c r="T526" s="581"/>
      <c r="U526" s="581"/>
      <c r="V526" s="581"/>
      <c r="W526" s="581"/>
      <c r="X526" s="581"/>
      <c r="Y526" s="581"/>
      <c r="Z526" s="581"/>
      <c r="AA526" s="581"/>
      <c r="AB526" s="581"/>
      <c r="AC526" s="582"/>
      <c r="AD526" s="432">
        <v>1380</v>
      </c>
      <c r="AE526" s="900"/>
      <c r="AF526" s="901"/>
      <c r="AG526" s="901"/>
      <c r="AH526" s="902"/>
      <c r="AI526" s="430" t="s">
        <v>505</v>
      </c>
    </row>
    <row r="527" spans="1:35" ht="14.45" customHeight="1">
      <c r="A527" s="580" t="s">
        <v>1073</v>
      </c>
      <c r="B527" s="581"/>
      <c r="C527" s="581"/>
      <c r="D527" s="581"/>
      <c r="E527" s="581"/>
      <c r="F527" s="581"/>
      <c r="G527" s="581"/>
      <c r="H527" s="581"/>
      <c r="I527" s="581"/>
      <c r="J527" s="581"/>
      <c r="K527" s="581"/>
      <c r="L527" s="581"/>
      <c r="M527" s="581"/>
      <c r="N527" s="581"/>
      <c r="O527" s="581"/>
      <c r="P527" s="581"/>
      <c r="Q527" s="581"/>
      <c r="R527" s="581"/>
      <c r="S527" s="581"/>
      <c r="T527" s="581"/>
      <c r="U527" s="581"/>
      <c r="V527" s="581"/>
      <c r="W527" s="581"/>
      <c r="X527" s="581"/>
      <c r="Y527" s="581"/>
      <c r="Z527" s="581"/>
      <c r="AA527" s="581"/>
      <c r="AB527" s="581"/>
      <c r="AC527" s="582"/>
      <c r="AD527" s="432">
        <v>1381</v>
      </c>
      <c r="AE527" s="900"/>
      <c r="AF527" s="901"/>
      <c r="AG527" s="901"/>
      <c r="AH527" s="902"/>
      <c r="AI527" s="430" t="s">
        <v>524</v>
      </c>
    </row>
    <row r="528" spans="1:35" ht="14.1" customHeight="1">
      <c r="A528" s="1054" t="s">
        <v>1074</v>
      </c>
      <c r="B528" s="1055"/>
      <c r="C528" s="1055"/>
      <c r="D528" s="1055"/>
      <c r="E528" s="1055"/>
      <c r="F528" s="1055"/>
      <c r="G528" s="1055"/>
      <c r="H528" s="1055"/>
      <c r="I528" s="1055"/>
      <c r="J528" s="1055"/>
      <c r="K528" s="1055"/>
      <c r="L528" s="1055"/>
      <c r="M528" s="1055"/>
      <c r="N528" s="1055"/>
      <c r="O528" s="1055"/>
      <c r="P528" s="1055"/>
      <c r="Q528" s="1055"/>
      <c r="R528" s="1055"/>
      <c r="S528" s="1055"/>
      <c r="T528" s="1055"/>
      <c r="U528" s="1055"/>
      <c r="V528" s="1055"/>
      <c r="W528" s="1055"/>
      <c r="X528" s="1055"/>
      <c r="Y528" s="1055"/>
      <c r="Z528" s="1055"/>
      <c r="AA528" s="1055"/>
      <c r="AB528" s="1055"/>
      <c r="AC528" s="1056"/>
      <c r="AD528" s="494">
        <v>1545</v>
      </c>
      <c r="AE528" s="1057"/>
      <c r="AF528" s="1058"/>
      <c r="AG528" s="1058"/>
      <c r="AH528" s="1059"/>
      <c r="AI528" s="430" t="s">
        <v>528</v>
      </c>
    </row>
    <row r="529" spans="1:35" ht="14.1" customHeight="1">
      <c r="A529" s="1060" t="s">
        <v>1075</v>
      </c>
      <c r="B529" s="1061"/>
      <c r="C529" s="1061"/>
      <c r="D529" s="1061"/>
      <c r="E529" s="1061"/>
      <c r="F529" s="1061"/>
      <c r="G529" s="1061"/>
      <c r="H529" s="1061"/>
      <c r="I529" s="1061"/>
      <c r="J529" s="1061"/>
      <c r="K529" s="1061"/>
      <c r="L529" s="1061"/>
      <c r="M529" s="1061"/>
      <c r="N529" s="1061"/>
      <c r="O529" s="1061"/>
      <c r="P529" s="1061"/>
      <c r="Q529" s="1061"/>
      <c r="R529" s="1061"/>
      <c r="S529" s="1061"/>
      <c r="T529" s="1061"/>
      <c r="U529" s="1061"/>
      <c r="V529" s="1061"/>
      <c r="W529" s="1061"/>
      <c r="X529" s="1061"/>
      <c r="Y529" s="1061"/>
      <c r="Z529" s="1061"/>
      <c r="AA529" s="1061"/>
      <c r="AB529" s="1061"/>
      <c r="AC529" s="1062"/>
      <c r="AD529" s="495">
        <v>1546</v>
      </c>
      <c r="AE529" s="1063"/>
      <c r="AF529" s="1064"/>
      <c r="AG529" s="1064"/>
      <c r="AH529" s="1065"/>
      <c r="AI529" s="441" t="s">
        <v>528</v>
      </c>
    </row>
    <row r="530" spans="1:35" ht="14.1" customHeight="1">
      <c r="A530" s="1018" t="s">
        <v>1053</v>
      </c>
      <c r="B530" s="1019"/>
      <c r="C530" s="1019"/>
      <c r="D530" s="1019"/>
      <c r="E530" s="1019"/>
      <c r="F530" s="1019"/>
      <c r="G530" s="1019"/>
      <c r="H530" s="1019"/>
      <c r="I530" s="1019"/>
      <c r="J530" s="1019"/>
      <c r="K530" s="1019"/>
      <c r="L530" s="1019"/>
      <c r="M530" s="1019"/>
      <c r="N530" s="1019"/>
      <c r="O530" s="1019"/>
      <c r="P530" s="1019"/>
      <c r="Q530" s="1019"/>
      <c r="R530" s="1019"/>
      <c r="S530" s="1019"/>
      <c r="T530" s="1019"/>
      <c r="U530" s="1019"/>
      <c r="V530" s="1019"/>
      <c r="W530" s="1019"/>
      <c r="X530" s="1019"/>
      <c r="Y530" s="1019"/>
      <c r="Z530" s="1019"/>
      <c r="AA530" s="1019"/>
      <c r="AB530" s="1019"/>
      <c r="AC530" s="1019"/>
      <c r="AD530" s="1019"/>
      <c r="AE530" s="1019"/>
      <c r="AF530" s="1019"/>
      <c r="AG530" s="1019"/>
      <c r="AH530" s="1019"/>
      <c r="AI530" s="1020"/>
    </row>
    <row r="531" spans="1:35" ht="14.1" customHeight="1">
      <c r="A531" s="1021" t="s">
        <v>1076</v>
      </c>
      <c r="B531" s="1022"/>
      <c r="C531" s="1022"/>
      <c r="D531" s="1022"/>
      <c r="E531" s="1022"/>
      <c r="F531" s="1022"/>
      <c r="G531" s="1022"/>
      <c r="H531" s="1022"/>
      <c r="I531" s="1022"/>
      <c r="J531" s="1022"/>
      <c r="K531" s="1022"/>
      <c r="L531" s="1022"/>
      <c r="M531" s="1022"/>
      <c r="N531" s="1022"/>
      <c r="O531" s="1022"/>
      <c r="P531" s="1022"/>
      <c r="Q531" s="1022"/>
      <c r="R531" s="1022"/>
      <c r="S531" s="1022"/>
      <c r="T531" s="1022"/>
      <c r="U531" s="1022"/>
      <c r="V531" s="1022"/>
      <c r="W531" s="1022"/>
      <c r="X531" s="1022"/>
      <c r="Y531" s="1022"/>
      <c r="Z531" s="1022"/>
      <c r="AA531" s="1022"/>
      <c r="AB531" s="1022"/>
      <c r="AC531" s="1022"/>
      <c r="AD531" s="1022"/>
      <c r="AE531" s="1022"/>
      <c r="AF531" s="1022"/>
      <c r="AG531" s="1022"/>
      <c r="AH531" s="1022"/>
      <c r="AI531" s="1023"/>
    </row>
    <row r="532" spans="1:35">
      <c r="A532" s="1024"/>
      <c r="B532" s="1025"/>
      <c r="C532" s="1025"/>
      <c r="D532" s="1025"/>
      <c r="E532" s="1025"/>
      <c r="F532" s="1025"/>
      <c r="G532" s="1025"/>
      <c r="H532" s="1026"/>
      <c r="I532" s="1033" t="s">
        <v>954</v>
      </c>
      <c r="J532" s="1034"/>
      <c r="K532" s="1034"/>
      <c r="L532" s="1035"/>
      <c r="M532" s="996" t="s">
        <v>1077</v>
      </c>
      <c r="N532" s="997"/>
      <c r="O532" s="997"/>
      <c r="P532" s="997"/>
      <c r="Q532" s="997"/>
      <c r="R532" s="997"/>
      <c r="S532" s="997"/>
      <c r="T532" s="997"/>
      <c r="U532" s="997"/>
      <c r="V532" s="997"/>
      <c r="W532" s="997"/>
      <c r="X532" s="997"/>
      <c r="Y532" s="997"/>
      <c r="Z532" s="997"/>
      <c r="AA532" s="997"/>
      <c r="AB532" s="997"/>
      <c r="AC532" s="997"/>
      <c r="AD532" s="997"/>
      <c r="AE532" s="998"/>
      <c r="AF532" s="1033" t="s">
        <v>1078</v>
      </c>
      <c r="AG532" s="1034"/>
      <c r="AH532" s="1035"/>
      <c r="AI532" s="1042"/>
    </row>
    <row r="533" spans="1:35">
      <c r="A533" s="1027"/>
      <c r="B533" s="1028"/>
      <c r="C533" s="1028"/>
      <c r="D533" s="1028"/>
      <c r="E533" s="1028"/>
      <c r="F533" s="1028"/>
      <c r="G533" s="1028"/>
      <c r="H533" s="1029"/>
      <c r="I533" s="1036"/>
      <c r="J533" s="1037"/>
      <c r="K533" s="1037"/>
      <c r="L533" s="1038"/>
      <c r="M533" s="1045" t="s">
        <v>1079</v>
      </c>
      <c r="N533" s="1046"/>
      <c r="O533" s="1046"/>
      <c r="P533" s="1046"/>
      <c r="Q533" s="1046"/>
      <c r="R533" s="1046"/>
      <c r="S533" s="1046"/>
      <c r="T533" s="1046"/>
      <c r="U533" s="1046"/>
      <c r="V533" s="1046"/>
      <c r="W533" s="1047"/>
      <c r="X533" s="1048" t="s">
        <v>1080</v>
      </c>
      <c r="Y533" s="1049"/>
      <c r="Z533" s="1049"/>
      <c r="AA533" s="1050"/>
      <c r="AB533" s="980" t="s">
        <v>1081</v>
      </c>
      <c r="AC533" s="981"/>
      <c r="AD533" s="981"/>
      <c r="AE533" s="982"/>
      <c r="AF533" s="1036"/>
      <c r="AG533" s="1037"/>
      <c r="AH533" s="1038"/>
      <c r="AI533" s="1043"/>
    </row>
    <row r="534" spans="1:35" ht="26.45" customHeight="1">
      <c r="A534" s="1030"/>
      <c r="B534" s="1031"/>
      <c r="C534" s="1031"/>
      <c r="D534" s="1031"/>
      <c r="E534" s="1031"/>
      <c r="F534" s="1031"/>
      <c r="G534" s="1031"/>
      <c r="H534" s="1032"/>
      <c r="I534" s="1039"/>
      <c r="J534" s="1040"/>
      <c r="K534" s="1040"/>
      <c r="L534" s="1041"/>
      <c r="M534" s="1012" t="s">
        <v>1082</v>
      </c>
      <c r="N534" s="1013"/>
      <c r="O534" s="1014"/>
      <c r="P534" s="1015" t="s">
        <v>1083</v>
      </c>
      <c r="Q534" s="1016"/>
      <c r="R534" s="1016"/>
      <c r="S534" s="1017"/>
      <c r="T534" s="1015" t="s">
        <v>1084</v>
      </c>
      <c r="U534" s="1016"/>
      <c r="V534" s="1016"/>
      <c r="W534" s="1017"/>
      <c r="X534" s="1051"/>
      <c r="Y534" s="1052"/>
      <c r="Z534" s="1052"/>
      <c r="AA534" s="1053"/>
      <c r="AB534" s="983"/>
      <c r="AC534" s="984"/>
      <c r="AD534" s="984"/>
      <c r="AE534" s="985"/>
      <c r="AF534" s="1039"/>
      <c r="AG534" s="1040"/>
      <c r="AH534" s="1041"/>
      <c r="AI534" s="1044"/>
    </row>
    <row r="535" spans="1:35" ht="14.45" customHeight="1">
      <c r="A535" s="968" t="s">
        <v>1085</v>
      </c>
      <c r="B535" s="969"/>
      <c r="C535" s="969"/>
      <c r="D535" s="969"/>
      <c r="E535" s="969"/>
      <c r="F535" s="969"/>
      <c r="G535" s="969"/>
      <c r="H535" s="970"/>
      <c r="I535" s="429">
        <v>1451</v>
      </c>
      <c r="J535" s="909"/>
      <c r="K535" s="910"/>
      <c r="L535" s="911"/>
      <c r="M535" s="432">
        <v>1452</v>
      </c>
      <c r="N535" s="909"/>
      <c r="O535" s="911"/>
      <c r="P535" s="429">
        <v>1752</v>
      </c>
      <c r="Q535" s="909"/>
      <c r="R535" s="910"/>
      <c r="S535" s="911"/>
      <c r="T535" s="429">
        <v>1753</v>
      </c>
      <c r="U535" s="909"/>
      <c r="V535" s="910"/>
      <c r="W535" s="911"/>
      <c r="X535" s="432">
        <v>1453</v>
      </c>
      <c r="Y535" s="909"/>
      <c r="Z535" s="910"/>
      <c r="AA535" s="911"/>
      <c r="AB535" s="428">
        <v>1454</v>
      </c>
      <c r="AC535" s="909"/>
      <c r="AD535" s="910"/>
      <c r="AE535" s="911"/>
      <c r="AF535" s="428">
        <v>1382</v>
      </c>
      <c r="AG535" s="909"/>
      <c r="AH535" s="911"/>
      <c r="AI535" s="430" t="s">
        <v>505</v>
      </c>
    </row>
    <row r="536" spans="1:35" ht="14.45" customHeight="1">
      <c r="A536" s="968" t="s">
        <v>1086</v>
      </c>
      <c r="B536" s="969"/>
      <c r="C536" s="969"/>
      <c r="D536" s="969"/>
      <c r="E536" s="969"/>
      <c r="F536" s="969"/>
      <c r="G536" s="969"/>
      <c r="H536" s="970"/>
      <c r="I536" s="947"/>
      <c r="J536" s="948"/>
      <c r="K536" s="948"/>
      <c r="L536" s="949"/>
      <c r="M536" s="432">
        <v>1589</v>
      </c>
      <c r="N536" s="909"/>
      <c r="O536" s="911"/>
      <c r="P536" s="947"/>
      <c r="Q536" s="948"/>
      <c r="R536" s="948"/>
      <c r="S536" s="949"/>
      <c r="T536" s="429">
        <v>1845</v>
      </c>
      <c r="U536" s="947"/>
      <c r="V536" s="948"/>
      <c r="W536" s="948"/>
      <c r="X536" s="432">
        <v>1455</v>
      </c>
      <c r="Y536" s="909"/>
      <c r="Z536" s="910"/>
      <c r="AA536" s="911"/>
      <c r="AB536" s="428">
        <v>1456</v>
      </c>
      <c r="AC536" s="909"/>
      <c r="AD536" s="910"/>
      <c r="AE536" s="911"/>
      <c r="AF536" s="947"/>
      <c r="AG536" s="948"/>
      <c r="AH536" s="948"/>
      <c r="AI536" s="430" t="s">
        <v>524</v>
      </c>
    </row>
    <row r="537" spans="1:35" ht="14.45" customHeight="1">
      <c r="A537" s="1009" t="s">
        <v>1087</v>
      </c>
      <c r="B537" s="1010"/>
      <c r="C537" s="1010"/>
      <c r="D537" s="1010"/>
      <c r="E537" s="1010"/>
      <c r="F537" s="1010"/>
      <c r="G537" s="1010"/>
      <c r="H537" s="1011"/>
      <c r="I537" s="429">
        <v>1457</v>
      </c>
      <c r="J537" s="900"/>
      <c r="K537" s="901"/>
      <c r="L537" s="902"/>
      <c r="M537" s="947"/>
      <c r="N537" s="948"/>
      <c r="O537" s="948"/>
      <c r="P537" s="429">
        <v>1458</v>
      </c>
      <c r="Q537" s="900"/>
      <c r="R537" s="901"/>
      <c r="S537" s="902"/>
      <c r="T537" s="947"/>
      <c r="U537" s="948"/>
      <c r="V537" s="948"/>
      <c r="W537" s="949"/>
      <c r="X537" s="947"/>
      <c r="Y537" s="948"/>
      <c r="Z537" s="948"/>
      <c r="AA537" s="949"/>
      <c r="AB537" s="947"/>
      <c r="AC537" s="948"/>
      <c r="AD537" s="948"/>
      <c r="AE537" s="949"/>
      <c r="AF537" s="428">
        <v>1383</v>
      </c>
      <c r="AG537" s="900"/>
      <c r="AH537" s="902"/>
      <c r="AI537" s="430" t="s">
        <v>524</v>
      </c>
    </row>
    <row r="538" spans="1:35" ht="14.45" customHeight="1">
      <c r="A538" s="1009" t="s">
        <v>944</v>
      </c>
      <c r="B538" s="1010"/>
      <c r="C538" s="1010"/>
      <c r="D538" s="1010"/>
      <c r="E538" s="1010"/>
      <c r="F538" s="1010"/>
      <c r="G538" s="1010"/>
      <c r="H538" s="1011"/>
      <c r="I538" s="429">
        <v>1392</v>
      </c>
      <c r="J538" s="900"/>
      <c r="K538" s="901"/>
      <c r="L538" s="902"/>
      <c r="M538" s="432">
        <v>1393</v>
      </c>
      <c r="N538" s="900"/>
      <c r="O538" s="902"/>
      <c r="P538" s="429">
        <v>1755</v>
      </c>
      <c r="Q538" s="900"/>
      <c r="R538" s="901"/>
      <c r="S538" s="902"/>
      <c r="T538" s="429">
        <v>1756</v>
      </c>
      <c r="U538" s="900"/>
      <c r="V538" s="901"/>
      <c r="W538" s="902"/>
      <c r="X538" s="432">
        <v>1394</v>
      </c>
      <c r="Y538" s="900"/>
      <c r="Z538" s="901"/>
      <c r="AA538" s="902"/>
      <c r="AB538" s="428">
        <v>1395</v>
      </c>
      <c r="AC538" s="900"/>
      <c r="AD538" s="901"/>
      <c r="AE538" s="902"/>
      <c r="AF538" s="428">
        <v>1384</v>
      </c>
      <c r="AG538" s="900"/>
      <c r="AH538" s="902"/>
      <c r="AI538" s="430" t="s">
        <v>505</v>
      </c>
    </row>
    <row r="539" spans="1:35" ht="14.45" customHeight="1">
      <c r="A539" s="1009" t="s">
        <v>945</v>
      </c>
      <c r="B539" s="1010"/>
      <c r="C539" s="1010"/>
      <c r="D539" s="1010"/>
      <c r="E539" s="1010"/>
      <c r="F539" s="1010"/>
      <c r="G539" s="1010"/>
      <c r="H539" s="1011"/>
      <c r="I539" s="429">
        <v>1396</v>
      </c>
      <c r="J539" s="900"/>
      <c r="K539" s="901"/>
      <c r="L539" s="902"/>
      <c r="M539" s="432">
        <v>1397</v>
      </c>
      <c r="N539" s="900"/>
      <c r="O539" s="902"/>
      <c r="P539" s="429">
        <v>1757</v>
      </c>
      <c r="Q539" s="900"/>
      <c r="R539" s="901"/>
      <c r="S539" s="902"/>
      <c r="T539" s="429">
        <v>1758</v>
      </c>
      <c r="U539" s="900"/>
      <c r="V539" s="901"/>
      <c r="W539" s="902"/>
      <c r="X539" s="432">
        <v>1398</v>
      </c>
      <c r="Y539" s="900"/>
      <c r="Z539" s="901"/>
      <c r="AA539" s="902"/>
      <c r="AB539" s="428">
        <v>1399</v>
      </c>
      <c r="AC539" s="900"/>
      <c r="AD539" s="901"/>
      <c r="AE539" s="902"/>
      <c r="AF539" s="428">
        <v>1385</v>
      </c>
      <c r="AG539" s="900"/>
      <c r="AH539" s="902"/>
      <c r="AI539" s="430" t="s">
        <v>524</v>
      </c>
    </row>
    <row r="540" spans="1:35" ht="14.45" customHeight="1">
      <c r="A540" s="1009" t="s">
        <v>1088</v>
      </c>
      <c r="B540" s="1010"/>
      <c r="C540" s="1010"/>
      <c r="D540" s="1010"/>
      <c r="E540" s="1010"/>
      <c r="F540" s="1010"/>
      <c r="G540" s="1010"/>
      <c r="H540" s="1011"/>
      <c r="I540" s="429">
        <v>1459</v>
      </c>
      <c r="J540" s="900"/>
      <c r="K540" s="901"/>
      <c r="L540" s="902"/>
      <c r="M540" s="432">
        <v>1460</v>
      </c>
      <c r="N540" s="900"/>
      <c r="O540" s="902"/>
      <c r="P540" s="429">
        <v>1759</v>
      </c>
      <c r="Q540" s="900"/>
      <c r="R540" s="901"/>
      <c r="S540" s="902"/>
      <c r="T540" s="429">
        <v>1760</v>
      </c>
      <c r="U540" s="900"/>
      <c r="V540" s="901"/>
      <c r="W540" s="902"/>
      <c r="X540" s="432">
        <v>1461</v>
      </c>
      <c r="Y540" s="900"/>
      <c r="Z540" s="901"/>
      <c r="AA540" s="902"/>
      <c r="AB540" s="428">
        <v>1462</v>
      </c>
      <c r="AC540" s="900"/>
      <c r="AD540" s="901"/>
      <c r="AE540" s="902"/>
      <c r="AF540" s="428">
        <v>1386</v>
      </c>
      <c r="AG540" s="900"/>
      <c r="AH540" s="902"/>
      <c r="AI540" s="430" t="s">
        <v>524</v>
      </c>
    </row>
    <row r="541" spans="1:35" ht="14.45" customHeight="1">
      <c r="A541" s="1009" t="s">
        <v>969</v>
      </c>
      <c r="B541" s="1010"/>
      <c r="C541" s="1010"/>
      <c r="D541" s="1010"/>
      <c r="E541" s="1010"/>
      <c r="F541" s="1010"/>
      <c r="G541" s="1010"/>
      <c r="H541" s="1011"/>
      <c r="I541" s="429">
        <v>1463</v>
      </c>
      <c r="J541" s="900"/>
      <c r="K541" s="901"/>
      <c r="L541" s="902"/>
      <c r="M541" s="947"/>
      <c r="N541" s="948"/>
      <c r="O541" s="948"/>
      <c r="P541" s="947"/>
      <c r="Q541" s="948"/>
      <c r="R541" s="948"/>
      <c r="S541" s="949"/>
      <c r="T541" s="429">
        <v>1762</v>
      </c>
      <c r="U541" s="900"/>
      <c r="V541" s="901"/>
      <c r="W541" s="902"/>
      <c r="X541" s="432">
        <v>1465</v>
      </c>
      <c r="Y541" s="900"/>
      <c r="Z541" s="901"/>
      <c r="AA541" s="902"/>
      <c r="AB541" s="428">
        <v>1466</v>
      </c>
      <c r="AC541" s="900"/>
      <c r="AD541" s="901"/>
      <c r="AE541" s="902"/>
      <c r="AF541" s="947"/>
      <c r="AG541" s="948"/>
      <c r="AH541" s="948"/>
      <c r="AI541" s="430" t="s">
        <v>505</v>
      </c>
    </row>
    <row r="542" spans="1:35" ht="14.45" customHeight="1">
      <c r="A542" s="1009" t="s">
        <v>970</v>
      </c>
      <c r="B542" s="1010"/>
      <c r="C542" s="1010"/>
      <c r="D542" s="1010"/>
      <c r="E542" s="1010"/>
      <c r="F542" s="1010"/>
      <c r="G542" s="1010"/>
      <c r="H542" s="1011"/>
      <c r="I542" s="429">
        <v>1467</v>
      </c>
      <c r="J542" s="900"/>
      <c r="K542" s="901"/>
      <c r="L542" s="902"/>
      <c r="M542" s="432">
        <v>1468</v>
      </c>
      <c r="N542" s="900"/>
      <c r="O542" s="902"/>
      <c r="P542" s="429">
        <v>1763</v>
      </c>
      <c r="Q542" s="900"/>
      <c r="R542" s="901"/>
      <c r="S542" s="902"/>
      <c r="T542" s="429">
        <v>1764</v>
      </c>
      <c r="U542" s="900"/>
      <c r="V542" s="901"/>
      <c r="W542" s="902"/>
      <c r="X542" s="432">
        <v>1469</v>
      </c>
      <c r="Y542" s="900"/>
      <c r="Z542" s="901"/>
      <c r="AA542" s="902"/>
      <c r="AB542" s="428">
        <v>1470</v>
      </c>
      <c r="AC542" s="900"/>
      <c r="AD542" s="901"/>
      <c r="AE542" s="902"/>
      <c r="AF542" s="428">
        <v>1387</v>
      </c>
      <c r="AG542" s="900"/>
      <c r="AH542" s="902"/>
      <c r="AI542" s="430" t="s">
        <v>505</v>
      </c>
    </row>
    <row r="543" spans="1:35" ht="14.45" customHeight="1">
      <c r="A543" s="1009" t="s">
        <v>971</v>
      </c>
      <c r="B543" s="1010"/>
      <c r="C543" s="1010"/>
      <c r="D543" s="1010"/>
      <c r="E543" s="1010"/>
      <c r="F543" s="1010"/>
      <c r="G543" s="1010"/>
      <c r="H543" s="1011"/>
      <c r="I543" s="429">
        <v>1471</v>
      </c>
      <c r="J543" s="900"/>
      <c r="K543" s="901"/>
      <c r="L543" s="902"/>
      <c r="M543" s="432">
        <v>1472</v>
      </c>
      <c r="N543" s="900"/>
      <c r="O543" s="902"/>
      <c r="P543" s="429">
        <v>1765</v>
      </c>
      <c r="Q543" s="900"/>
      <c r="R543" s="901"/>
      <c r="S543" s="902"/>
      <c r="T543" s="429">
        <v>1766</v>
      </c>
      <c r="U543" s="900"/>
      <c r="V543" s="901"/>
      <c r="W543" s="902"/>
      <c r="X543" s="432">
        <v>1473</v>
      </c>
      <c r="Y543" s="900"/>
      <c r="Z543" s="901"/>
      <c r="AA543" s="902"/>
      <c r="AB543" s="428">
        <v>1474</v>
      </c>
      <c r="AC543" s="900"/>
      <c r="AD543" s="901"/>
      <c r="AE543" s="902"/>
      <c r="AF543" s="428">
        <v>1388</v>
      </c>
      <c r="AG543" s="900"/>
      <c r="AH543" s="902"/>
      <c r="AI543" s="430" t="s">
        <v>524</v>
      </c>
    </row>
    <row r="544" spans="1:35" ht="14.45" customHeight="1">
      <c r="A544" s="1009" t="s">
        <v>1089</v>
      </c>
      <c r="B544" s="1010"/>
      <c r="C544" s="1010"/>
      <c r="D544" s="1010"/>
      <c r="E544" s="1010"/>
      <c r="F544" s="1010"/>
      <c r="G544" s="1010"/>
      <c r="H544" s="1011"/>
      <c r="I544" s="429">
        <v>1475</v>
      </c>
      <c r="J544" s="900"/>
      <c r="K544" s="901"/>
      <c r="L544" s="902"/>
      <c r="M544" s="432">
        <v>1476</v>
      </c>
      <c r="N544" s="900"/>
      <c r="O544" s="902"/>
      <c r="P544" s="429">
        <v>1767</v>
      </c>
      <c r="Q544" s="900"/>
      <c r="R544" s="901"/>
      <c r="S544" s="902"/>
      <c r="T544" s="429">
        <v>1768</v>
      </c>
      <c r="U544" s="900"/>
      <c r="V544" s="901"/>
      <c r="W544" s="902"/>
      <c r="X544" s="432">
        <v>1477</v>
      </c>
      <c r="Y544" s="900"/>
      <c r="Z544" s="901"/>
      <c r="AA544" s="902"/>
      <c r="AB544" s="428">
        <v>1478</v>
      </c>
      <c r="AC544" s="900"/>
      <c r="AD544" s="901"/>
      <c r="AE544" s="902"/>
      <c r="AF544" s="428">
        <v>1389</v>
      </c>
      <c r="AG544" s="900"/>
      <c r="AH544" s="902"/>
      <c r="AI544" s="430" t="s">
        <v>524</v>
      </c>
    </row>
    <row r="545" spans="1:35" ht="14.45" customHeight="1">
      <c r="A545" s="968" t="s">
        <v>1090</v>
      </c>
      <c r="B545" s="969"/>
      <c r="C545" s="969"/>
      <c r="D545" s="969"/>
      <c r="E545" s="969"/>
      <c r="F545" s="969"/>
      <c r="G545" s="969"/>
      <c r="H545" s="970"/>
      <c r="I545" s="429">
        <v>1480</v>
      </c>
      <c r="J545" s="909"/>
      <c r="K545" s="910"/>
      <c r="L545" s="911"/>
      <c r="M545" s="432">
        <v>1481</v>
      </c>
      <c r="N545" s="909"/>
      <c r="O545" s="911"/>
      <c r="P545" s="429">
        <v>1769</v>
      </c>
      <c r="Q545" s="909"/>
      <c r="R545" s="910"/>
      <c r="S545" s="911"/>
      <c r="T545" s="429">
        <v>1770</v>
      </c>
      <c r="U545" s="909"/>
      <c r="V545" s="910"/>
      <c r="W545" s="911"/>
      <c r="X545" s="432">
        <v>1482</v>
      </c>
      <c r="Y545" s="909"/>
      <c r="Z545" s="910"/>
      <c r="AA545" s="911"/>
      <c r="AB545" s="428">
        <v>1483</v>
      </c>
      <c r="AC545" s="909"/>
      <c r="AD545" s="910"/>
      <c r="AE545" s="911"/>
      <c r="AF545" s="428">
        <v>1390</v>
      </c>
      <c r="AG545" s="909"/>
      <c r="AH545" s="911"/>
      <c r="AI545" s="430" t="s">
        <v>524</v>
      </c>
    </row>
    <row r="546" spans="1:35" ht="14.45" customHeight="1">
      <c r="A546" s="1009" t="s">
        <v>1091</v>
      </c>
      <c r="B546" s="1010"/>
      <c r="C546" s="1010"/>
      <c r="D546" s="1010"/>
      <c r="E546" s="1010"/>
      <c r="F546" s="1010"/>
      <c r="G546" s="1010"/>
      <c r="H546" s="1011"/>
      <c r="I546" s="429">
        <v>1484</v>
      </c>
      <c r="J546" s="900"/>
      <c r="K546" s="901"/>
      <c r="L546" s="902"/>
      <c r="M546" s="432">
        <v>1485</v>
      </c>
      <c r="N546" s="900"/>
      <c r="O546" s="902"/>
      <c r="P546" s="429">
        <v>1771</v>
      </c>
      <c r="Q546" s="900"/>
      <c r="R546" s="901"/>
      <c r="S546" s="902"/>
      <c r="T546" s="429">
        <v>1772</v>
      </c>
      <c r="U546" s="900"/>
      <c r="V546" s="901"/>
      <c r="W546" s="902"/>
      <c r="X546" s="432">
        <v>1486</v>
      </c>
      <c r="Y546" s="900"/>
      <c r="Z546" s="901"/>
      <c r="AA546" s="902"/>
      <c r="AB546" s="428">
        <v>1487</v>
      </c>
      <c r="AC546" s="900"/>
      <c r="AD546" s="901"/>
      <c r="AE546" s="902"/>
      <c r="AF546" s="428">
        <v>1391</v>
      </c>
      <c r="AG546" s="900"/>
      <c r="AH546" s="902"/>
      <c r="AI546" s="430" t="s">
        <v>528</v>
      </c>
    </row>
    <row r="547" spans="1:35" ht="14.45" customHeight="1">
      <c r="A547" s="1003" t="s">
        <v>975</v>
      </c>
      <c r="B547" s="1004"/>
      <c r="C547" s="1004"/>
      <c r="D547" s="1004"/>
      <c r="E547" s="1004"/>
      <c r="F547" s="1004"/>
      <c r="G547" s="1004"/>
      <c r="H547" s="1005"/>
      <c r="I547" s="1006"/>
      <c r="J547" s="1007"/>
      <c r="K547" s="1007"/>
      <c r="L547" s="1008"/>
      <c r="M547" s="434">
        <v>1489</v>
      </c>
      <c r="N547" s="938"/>
      <c r="O547" s="940"/>
      <c r="P547" s="1006"/>
      <c r="Q547" s="1007"/>
      <c r="R547" s="1007"/>
      <c r="S547" s="1008"/>
      <c r="T547" s="491">
        <v>1846</v>
      </c>
      <c r="U547" s="938"/>
      <c r="V547" s="939"/>
      <c r="W547" s="940"/>
      <c r="X547" s="434">
        <v>1490</v>
      </c>
      <c r="Y547" s="938"/>
      <c r="Z547" s="939"/>
      <c r="AA547" s="940"/>
      <c r="AB547" s="435">
        <v>1491</v>
      </c>
      <c r="AC547" s="938"/>
      <c r="AD547" s="939"/>
      <c r="AE547" s="940"/>
      <c r="AF547" s="947"/>
      <c r="AG547" s="948"/>
      <c r="AH547" s="948"/>
      <c r="AI547" s="441" t="s">
        <v>528</v>
      </c>
    </row>
    <row r="548" spans="1:35">
      <c r="A548" s="795" t="s">
        <v>1092</v>
      </c>
      <c r="B548" s="796"/>
      <c r="C548" s="796"/>
      <c r="D548" s="796"/>
      <c r="E548" s="796"/>
      <c r="F548" s="796"/>
      <c r="G548" s="796"/>
      <c r="H548" s="796"/>
      <c r="I548" s="796"/>
      <c r="J548" s="796"/>
      <c r="K548" s="796"/>
      <c r="L548" s="796"/>
      <c r="M548" s="796"/>
      <c r="N548" s="796"/>
      <c r="O548" s="796"/>
      <c r="P548" s="796"/>
      <c r="Q548" s="796"/>
      <c r="R548" s="796"/>
      <c r="S548" s="796"/>
      <c r="T548" s="796"/>
      <c r="U548" s="796"/>
      <c r="V548" s="796"/>
      <c r="W548" s="796"/>
      <c r="X548" s="796"/>
      <c r="Y548" s="796"/>
      <c r="Z548" s="796"/>
      <c r="AA548" s="796"/>
      <c r="AB548" s="796"/>
      <c r="AC548" s="796"/>
      <c r="AD548" s="796"/>
      <c r="AE548" s="796"/>
      <c r="AF548" s="796"/>
      <c r="AG548" s="796"/>
      <c r="AH548" s="796"/>
      <c r="AI548" s="797"/>
    </row>
    <row r="549" spans="1:35">
      <c r="A549" s="882" t="s">
        <v>1093</v>
      </c>
      <c r="B549" s="883"/>
      <c r="C549" s="883"/>
      <c r="D549" s="883"/>
      <c r="E549" s="883"/>
      <c r="F549" s="883"/>
      <c r="G549" s="883"/>
      <c r="H549" s="883"/>
      <c r="I549" s="883"/>
      <c r="J549" s="883"/>
      <c r="K549" s="883"/>
      <c r="L549" s="883"/>
      <c r="M549" s="883"/>
      <c r="N549" s="883"/>
      <c r="O549" s="883"/>
      <c r="P549" s="883"/>
      <c r="Q549" s="883"/>
      <c r="R549" s="883"/>
      <c r="S549" s="883"/>
      <c r="T549" s="883"/>
      <c r="U549" s="883"/>
      <c r="V549" s="883"/>
      <c r="W549" s="883"/>
      <c r="X549" s="883"/>
      <c r="Y549" s="883"/>
      <c r="Z549" s="883"/>
      <c r="AA549" s="883"/>
      <c r="AB549" s="883"/>
      <c r="AC549" s="883"/>
      <c r="AD549" s="883"/>
      <c r="AE549" s="883"/>
      <c r="AF549" s="883"/>
      <c r="AG549" s="883"/>
      <c r="AH549" s="883"/>
      <c r="AI549" s="884"/>
    </row>
    <row r="550" spans="1:35">
      <c r="A550" s="987"/>
      <c r="B550" s="988"/>
      <c r="C550" s="988"/>
      <c r="D550" s="989"/>
      <c r="E550" s="996" t="s">
        <v>978</v>
      </c>
      <c r="F550" s="997"/>
      <c r="G550" s="997"/>
      <c r="H550" s="997"/>
      <c r="I550" s="997"/>
      <c r="J550" s="997"/>
      <c r="K550" s="997"/>
      <c r="L550" s="997"/>
      <c r="M550" s="997"/>
      <c r="N550" s="997"/>
      <c r="O550" s="997"/>
      <c r="P550" s="997"/>
      <c r="Q550" s="997"/>
      <c r="R550" s="997"/>
      <c r="S550" s="997"/>
      <c r="T550" s="997"/>
      <c r="U550" s="997"/>
      <c r="V550" s="997"/>
      <c r="W550" s="998"/>
      <c r="X550" s="999" t="s">
        <v>979</v>
      </c>
      <c r="Y550" s="917"/>
      <c r="Z550" s="917"/>
      <c r="AA550" s="917"/>
      <c r="AB550" s="917"/>
      <c r="AC550" s="917"/>
      <c r="AD550" s="917"/>
      <c r="AE550" s="917"/>
      <c r="AF550" s="917"/>
      <c r="AG550" s="917"/>
      <c r="AH550" s="918"/>
      <c r="AI550" s="1000"/>
    </row>
    <row r="551" spans="1:35">
      <c r="A551" s="990"/>
      <c r="B551" s="991"/>
      <c r="C551" s="991"/>
      <c r="D551" s="992"/>
      <c r="E551" s="986" t="s">
        <v>980</v>
      </c>
      <c r="F551" s="898"/>
      <c r="G551" s="898"/>
      <c r="H551" s="898"/>
      <c r="I551" s="898"/>
      <c r="J551" s="898"/>
      <c r="K551" s="898"/>
      <c r="L551" s="899"/>
      <c r="M551" s="986" t="s">
        <v>981</v>
      </c>
      <c r="N551" s="898"/>
      <c r="O551" s="898"/>
      <c r="P551" s="898"/>
      <c r="Q551" s="898"/>
      <c r="R551" s="898"/>
      <c r="S551" s="899"/>
      <c r="T551" s="980" t="s">
        <v>982</v>
      </c>
      <c r="U551" s="981"/>
      <c r="V551" s="981"/>
      <c r="W551" s="982"/>
      <c r="X551" s="974" t="s">
        <v>983</v>
      </c>
      <c r="Y551" s="975"/>
      <c r="Z551" s="975"/>
      <c r="AA551" s="976"/>
      <c r="AB551" s="974" t="s">
        <v>984</v>
      </c>
      <c r="AC551" s="975"/>
      <c r="AD551" s="975"/>
      <c r="AE551" s="976"/>
      <c r="AF551" s="980" t="s">
        <v>982</v>
      </c>
      <c r="AG551" s="981"/>
      <c r="AH551" s="982"/>
      <c r="AI551" s="1001"/>
    </row>
    <row r="552" spans="1:35" ht="29.1" customHeight="1">
      <c r="A552" s="993"/>
      <c r="B552" s="994"/>
      <c r="C552" s="994"/>
      <c r="D552" s="995"/>
      <c r="E552" s="986" t="s">
        <v>983</v>
      </c>
      <c r="F552" s="898"/>
      <c r="G552" s="898"/>
      <c r="H552" s="899"/>
      <c r="I552" s="986" t="s">
        <v>984</v>
      </c>
      <c r="J552" s="898"/>
      <c r="K552" s="898"/>
      <c r="L552" s="899"/>
      <c r="M552" s="986" t="s">
        <v>983</v>
      </c>
      <c r="N552" s="898"/>
      <c r="O552" s="899"/>
      <c r="P552" s="986" t="s">
        <v>984</v>
      </c>
      <c r="Q552" s="898"/>
      <c r="R552" s="898"/>
      <c r="S552" s="899"/>
      <c r="T552" s="983"/>
      <c r="U552" s="984"/>
      <c r="V552" s="984"/>
      <c r="W552" s="985"/>
      <c r="X552" s="977"/>
      <c r="Y552" s="978"/>
      <c r="Z552" s="978"/>
      <c r="AA552" s="979"/>
      <c r="AB552" s="977"/>
      <c r="AC552" s="978"/>
      <c r="AD552" s="978"/>
      <c r="AE552" s="979"/>
      <c r="AF552" s="983"/>
      <c r="AG552" s="984"/>
      <c r="AH552" s="985"/>
      <c r="AI552" s="1002"/>
    </row>
    <row r="553" spans="1:35" ht="15.6" customHeight="1">
      <c r="A553" s="968" t="s">
        <v>1094</v>
      </c>
      <c r="B553" s="969"/>
      <c r="C553" s="969"/>
      <c r="D553" s="970"/>
      <c r="E553" s="432">
        <v>1495</v>
      </c>
      <c r="F553" s="959"/>
      <c r="G553" s="960"/>
      <c r="H553" s="961"/>
      <c r="I553" s="429">
        <v>1496</v>
      </c>
      <c r="J553" s="959"/>
      <c r="K553" s="960"/>
      <c r="L553" s="961"/>
      <c r="M553" s="432">
        <v>1497</v>
      </c>
      <c r="N553" s="959"/>
      <c r="O553" s="961"/>
      <c r="P553" s="429">
        <v>1498</v>
      </c>
      <c r="Q553" s="959"/>
      <c r="R553" s="960"/>
      <c r="S553" s="961"/>
      <c r="T553" s="429">
        <v>1499</v>
      </c>
      <c r="U553" s="959"/>
      <c r="V553" s="960"/>
      <c r="W553" s="961"/>
      <c r="X553" s="432">
        <v>1501</v>
      </c>
      <c r="Y553" s="959"/>
      <c r="Z553" s="960"/>
      <c r="AA553" s="961"/>
      <c r="AB553" s="428">
        <v>1502</v>
      </c>
      <c r="AC553" s="959"/>
      <c r="AD553" s="960"/>
      <c r="AE553" s="961"/>
      <c r="AF553" s="428">
        <v>1503</v>
      </c>
      <c r="AG553" s="959"/>
      <c r="AH553" s="961"/>
      <c r="AI553" s="478" t="s">
        <v>505</v>
      </c>
    </row>
    <row r="554" spans="1:35" ht="15.6" customHeight="1">
      <c r="A554" s="968" t="s">
        <v>986</v>
      </c>
      <c r="B554" s="969"/>
      <c r="C554" s="969"/>
      <c r="D554" s="970"/>
      <c r="E554" s="432">
        <v>1655</v>
      </c>
      <c r="F554" s="959"/>
      <c r="G554" s="960"/>
      <c r="H554" s="961"/>
      <c r="I554" s="429">
        <v>1656</v>
      </c>
      <c r="J554" s="959"/>
      <c r="K554" s="960"/>
      <c r="L554" s="961"/>
      <c r="M554" s="432">
        <v>1504</v>
      </c>
      <c r="N554" s="959"/>
      <c r="O554" s="961"/>
      <c r="P554" s="429">
        <v>1505</v>
      </c>
      <c r="Q554" s="959"/>
      <c r="R554" s="960"/>
      <c r="S554" s="961"/>
      <c r="T554" s="947"/>
      <c r="U554" s="948"/>
      <c r="V554" s="948"/>
      <c r="W554" s="949"/>
      <c r="X554" s="947"/>
      <c r="Y554" s="948"/>
      <c r="Z554" s="948"/>
      <c r="AA554" s="949"/>
      <c r="AB554" s="947"/>
      <c r="AC554" s="948"/>
      <c r="AD554" s="948"/>
      <c r="AE554" s="949"/>
      <c r="AF554" s="947"/>
      <c r="AG554" s="948"/>
      <c r="AH554" s="948"/>
      <c r="AI554" s="478" t="s">
        <v>524</v>
      </c>
    </row>
    <row r="555" spans="1:35" ht="15.6" customHeight="1">
      <c r="A555" s="968" t="s">
        <v>1095</v>
      </c>
      <c r="B555" s="969"/>
      <c r="C555" s="969"/>
      <c r="D555" s="970"/>
      <c r="E555" s="947"/>
      <c r="F555" s="948"/>
      <c r="G555" s="948"/>
      <c r="H555" s="949"/>
      <c r="I555" s="947"/>
      <c r="J555" s="948"/>
      <c r="K555" s="948"/>
      <c r="L555" s="949"/>
      <c r="M555" s="947"/>
      <c r="N555" s="948"/>
      <c r="O555" s="948"/>
      <c r="P555" s="947"/>
      <c r="Q555" s="948"/>
      <c r="R555" s="948"/>
      <c r="S555" s="949"/>
      <c r="T555" s="947"/>
      <c r="U555" s="948"/>
      <c r="V555" s="948"/>
      <c r="W555" s="949"/>
      <c r="X555" s="432">
        <v>1506</v>
      </c>
      <c r="Y555" s="959"/>
      <c r="Z555" s="960"/>
      <c r="AA555" s="961"/>
      <c r="AB555" s="428">
        <v>1507</v>
      </c>
      <c r="AC555" s="959"/>
      <c r="AD555" s="960"/>
      <c r="AE555" s="961"/>
      <c r="AF555" s="959"/>
      <c r="AG555" s="960"/>
      <c r="AH555" s="961"/>
      <c r="AI555" s="478" t="s">
        <v>524</v>
      </c>
    </row>
    <row r="556" spans="1:35" ht="15.6" customHeight="1">
      <c r="A556" s="968" t="s">
        <v>1096</v>
      </c>
      <c r="B556" s="969"/>
      <c r="C556" s="969"/>
      <c r="D556" s="970"/>
      <c r="E556" s="432">
        <v>1590</v>
      </c>
      <c r="F556" s="959"/>
      <c r="G556" s="960"/>
      <c r="H556" s="961"/>
      <c r="I556" s="429">
        <v>1436</v>
      </c>
      <c r="J556" s="959"/>
      <c r="K556" s="960"/>
      <c r="L556" s="961"/>
      <c r="M556" s="432">
        <v>1437</v>
      </c>
      <c r="N556" s="959"/>
      <c r="O556" s="961"/>
      <c r="P556" s="429">
        <v>1438</v>
      </c>
      <c r="Q556" s="959"/>
      <c r="R556" s="960"/>
      <c r="S556" s="961"/>
      <c r="T556" s="429">
        <v>1439</v>
      </c>
      <c r="U556" s="959"/>
      <c r="V556" s="960"/>
      <c r="W556" s="961"/>
      <c r="X556" s="432">
        <v>1441</v>
      </c>
      <c r="Y556" s="959"/>
      <c r="Z556" s="960"/>
      <c r="AA556" s="961"/>
      <c r="AB556" s="428">
        <v>1442</v>
      </c>
      <c r="AC556" s="959"/>
      <c r="AD556" s="960"/>
      <c r="AE556" s="961"/>
      <c r="AF556" s="428">
        <v>1443</v>
      </c>
      <c r="AG556" s="959"/>
      <c r="AH556" s="961"/>
      <c r="AI556" s="478" t="s">
        <v>505</v>
      </c>
    </row>
    <row r="557" spans="1:35" ht="15.6" customHeight="1">
      <c r="A557" s="968" t="s">
        <v>1097</v>
      </c>
      <c r="B557" s="969"/>
      <c r="C557" s="969"/>
      <c r="D557" s="970"/>
      <c r="E557" s="432">
        <v>1444</v>
      </c>
      <c r="F557" s="959"/>
      <c r="G557" s="960"/>
      <c r="H557" s="961"/>
      <c r="I557" s="429">
        <v>1447</v>
      </c>
      <c r="J557" s="959"/>
      <c r="K557" s="960"/>
      <c r="L557" s="961"/>
      <c r="M557" s="432">
        <v>1448</v>
      </c>
      <c r="N557" s="959"/>
      <c r="O557" s="961"/>
      <c r="P557" s="429">
        <v>1449</v>
      </c>
      <c r="Q557" s="959"/>
      <c r="R557" s="960"/>
      <c r="S557" s="961"/>
      <c r="T557" s="429">
        <v>1508</v>
      </c>
      <c r="U557" s="959"/>
      <c r="V557" s="960"/>
      <c r="W557" s="961"/>
      <c r="X557" s="432">
        <v>1509</v>
      </c>
      <c r="Y557" s="959"/>
      <c r="Z557" s="960"/>
      <c r="AA557" s="961"/>
      <c r="AB557" s="428">
        <v>1510</v>
      </c>
      <c r="AC557" s="959"/>
      <c r="AD557" s="960"/>
      <c r="AE557" s="961"/>
      <c r="AF557" s="428">
        <v>1511</v>
      </c>
      <c r="AG557" s="959"/>
      <c r="AH557" s="961"/>
      <c r="AI557" s="478" t="s">
        <v>524</v>
      </c>
    </row>
    <row r="558" spans="1:35" ht="15.6" customHeight="1">
      <c r="A558" s="968" t="s">
        <v>1098</v>
      </c>
      <c r="B558" s="969"/>
      <c r="C558" s="969"/>
      <c r="D558" s="970"/>
      <c r="E558" s="432">
        <v>1512</v>
      </c>
      <c r="F558" s="959"/>
      <c r="G558" s="960"/>
      <c r="H558" s="961"/>
      <c r="I558" s="429">
        <v>1513</v>
      </c>
      <c r="J558" s="959"/>
      <c r="K558" s="960"/>
      <c r="L558" s="961"/>
      <c r="M558" s="947"/>
      <c r="N558" s="948"/>
      <c r="O558" s="948"/>
      <c r="P558" s="947"/>
      <c r="Q558" s="948"/>
      <c r="R558" s="948"/>
      <c r="S558" s="949"/>
      <c r="T558" s="429">
        <v>1514</v>
      </c>
      <c r="U558" s="959"/>
      <c r="V558" s="960"/>
      <c r="W558" s="961"/>
      <c r="X558" s="947"/>
      <c r="Y558" s="948"/>
      <c r="Z558" s="948"/>
      <c r="AA558" s="949"/>
      <c r="AB558" s="947"/>
      <c r="AC558" s="948"/>
      <c r="AD558" s="948"/>
      <c r="AE558" s="949"/>
      <c r="AF558" s="947"/>
      <c r="AG558" s="948"/>
      <c r="AH558" s="948"/>
      <c r="AI558" s="478" t="s">
        <v>505</v>
      </c>
    </row>
    <row r="559" spans="1:35" ht="15.6" customHeight="1">
      <c r="A559" s="968" t="s">
        <v>1099</v>
      </c>
      <c r="B559" s="969"/>
      <c r="C559" s="969"/>
      <c r="D559" s="970"/>
      <c r="E559" s="432">
        <v>1515</v>
      </c>
      <c r="F559" s="959"/>
      <c r="G559" s="960"/>
      <c r="H559" s="961"/>
      <c r="I559" s="429">
        <v>1516</v>
      </c>
      <c r="J559" s="959"/>
      <c r="K559" s="960"/>
      <c r="L559" s="961"/>
      <c r="M559" s="432">
        <v>1517</v>
      </c>
      <c r="N559" s="959"/>
      <c r="O559" s="961"/>
      <c r="P559" s="429">
        <v>1518</v>
      </c>
      <c r="Q559" s="959"/>
      <c r="R559" s="960"/>
      <c r="S559" s="961"/>
      <c r="T559" s="429">
        <v>1519</v>
      </c>
      <c r="U559" s="959"/>
      <c r="V559" s="960"/>
      <c r="W559" s="961"/>
      <c r="X559" s="432">
        <v>1520</v>
      </c>
      <c r="Y559" s="959"/>
      <c r="Z559" s="960"/>
      <c r="AA559" s="961"/>
      <c r="AB559" s="428">
        <v>1521</v>
      </c>
      <c r="AC559" s="959"/>
      <c r="AD559" s="960"/>
      <c r="AE559" s="961"/>
      <c r="AF559" s="428">
        <v>1522</v>
      </c>
      <c r="AG559" s="959"/>
      <c r="AH559" s="961"/>
      <c r="AI559" s="478" t="s">
        <v>505</v>
      </c>
    </row>
    <row r="560" spans="1:35" ht="15.6" customHeight="1">
      <c r="A560" s="968" t="s">
        <v>76</v>
      </c>
      <c r="B560" s="969"/>
      <c r="C560" s="969"/>
      <c r="D560" s="970"/>
      <c r="E560" s="432">
        <v>1523</v>
      </c>
      <c r="F560" s="971"/>
      <c r="G560" s="972"/>
      <c r="H560" s="973"/>
      <c r="I560" s="429">
        <v>1524</v>
      </c>
      <c r="J560" s="971"/>
      <c r="K560" s="972"/>
      <c r="L560" s="973"/>
      <c r="M560" s="432">
        <v>1525</v>
      </c>
      <c r="N560" s="971"/>
      <c r="O560" s="973"/>
      <c r="P560" s="429">
        <v>1526</v>
      </c>
      <c r="Q560" s="971"/>
      <c r="R560" s="972"/>
      <c r="S560" s="973"/>
      <c r="T560" s="429">
        <v>1527</v>
      </c>
      <c r="U560" s="971"/>
      <c r="V560" s="972"/>
      <c r="W560" s="973"/>
      <c r="X560" s="432">
        <v>1528</v>
      </c>
      <c r="Y560" s="971"/>
      <c r="Z560" s="972"/>
      <c r="AA560" s="973"/>
      <c r="AB560" s="428">
        <v>1529</v>
      </c>
      <c r="AC560" s="971"/>
      <c r="AD560" s="972"/>
      <c r="AE560" s="973"/>
      <c r="AF560" s="428">
        <v>1530</v>
      </c>
      <c r="AG560" s="971"/>
      <c r="AH560" s="973"/>
      <c r="AI560" s="478" t="s">
        <v>505</v>
      </c>
    </row>
    <row r="561" spans="1:35" ht="15.6" customHeight="1">
      <c r="A561" s="968" t="s">
        <v>971</v>
      </c>
      <c r="B561" s="969"/>
      <c r="C561" s="969"/>
      <c r="D561" s="970"/>
      <c r="E561" s="432">
        <v>1531</v>
      </c>
      <c r="F561" s="971"/>
      <c r="G561" s="972"/>
      <c r="H561" s="973"/>
      <c r="I561" s="429">
        <v>1532</v>
      </c>
      <c r="J561" s="971"/>
      <c r="K561" s="972"/>
      <c r="L561" s="973"/>
      <c r="M561" s="432">
        <v>1533</v>
      </c>
      <c r="N561" s="971"/>
      <c r="O561" s="973"/>
      <c r="P561" s="429">
        <v>1534</v>
      </c>
      <c r="Q561" s="971"/>
      <c r="R561" s="972"/>
      <c r="S561" s="973"/>
      <c r="T561" s="429">
        <v>1535</v>
      </c>
      <c r="U561" s="971"/>
      <c r="V561" s="972"/>
      <c r="W561" s="973"/>
      <c r="X561" s="432">
        <v>1536</v>
      </c>
      <c r="Y561" s="971"/>
      <c r="Z561" s="972"/>
      <c r="AA561" s="973"/>
      <c r="AB561" s="428">
        <v>1537</v>
      </c>
      <c r="AC561" s="971"/>
      <c r="AD561" s="972"/>
      <c r="AE561" s="973"/>
      <c r="AF561" s="428">
        <v>1538</v>
      </c>
      <c r="AG561" s="971"/>
      <c r="AH561" s="973"/>
      <c r="AI561" s="478" t="s">
        <v>524</v>
      </c>
    </row>
    <row r="562" spans="1:35" ht="15.6" customHeight="1">
      <c r="A562" s="968" t="s">
        <v>1100</v>
      </c>
      <c r="B562" s="969"/>
      <c r="C562" s="969"/>
      <c r="D562" s="970"/>
      <c r="E562" s="432">
        <v>1539</v>
      </c>
      <c r="F562" s="959"/>
      <c r="G562" s="960"/>
      <c r="H562" s="961"/>
      <c r="I562" s="429">
        <v>1540</v>
      </c>
      <c r="J562" s="959"/>
      <c r="K562" s="960"/>
      <c r="L562" s="961"/>
      <c r="M562" s="432">
        <v>1541</v>
      </c>
      <c r="N562" s="959"/>
      <c r="O562" s="961"/>
      <c r="P562" s="429">
        <v>1542</v>
      </c>
      <c r="Q562" s="959"/>
      <c r="R562" s="960"/>
      <c r="S562" s="961"/>
      <c r="T562" s="429">
        <v>1543</v>
      </c>
      <c r="U562" s="959"/>
      <c r="V562" s="960"/>
      <c r="W562" s="961"/>
      <c r="X562" s="432">
        <v>1544</v>
      </c>
      <c r="Y562" s="959"/>
      <c r="Z562" s="960"/>
      <c r="AA562" s="961"/>
      <c r="AB562" s="428">
        <v>1547</v>
      </c>
      <c r="AC562" s="959"/>
      <c r="AD562" s="960"/>
      <c r="AE562" s="961"/>
      <c r="AF562" s="428">
        <v>1548</v>
      </c>
      <c r="AG562" s="959"/>
      <c r="AH562" s="961"/>
      <c r="AI562" s="478" t="s">
        <v>524</v>
      </c>
    </row>
    <row r="563" spans="1:35" ht="15.6" customHeight="1">
      <c r="A563" s="968" t="s">
        <v>1101</v>
      </c>
      <c r="B563" s="969"/>
      <c r="C563" s="969"/>
      <c r="D563" s="970"/>
      <c r="E563" s="438">
        <v>1549</v>
      </c>
      <c r="F563" s="959"/>
      <c r="G563" s="960"/>
      <c r="H563" s="961"/>
      <c r="I563" s="447">
        <v>1550</v>
      </c>
      <c r="J563" s="959"/>
      <c r="K563" s="960"/>
      <c r="L563" s="961"/>
      <c r="M563" s="438">
        <v>1551</v>
      </c>
      <c r="N563" s="959"/>
      <c r="O563" s="961"/>
      <c r="P563" s="447">
        <v>1552</v>
      </c>
      <c r="Q563" s="959"/>
      <c r="R563" s="960"/>
      <c r="S563" s="961"/>
      <c r="T563" s="447">
        <v>1553</v>
      </c>
      <c r="U563" s="959"/>
      <c r="V563" s="960"/>
      <c r="W563" s="961"/>
      <c r="X563" s="438">
        <v>1554</v>
      </c>
      <c r="Y563" s="959"/>
      <c r="Z563" s="960"/>
      <c r="AA563" s="961"/>
      <c r="AB563" s="439">
        <v>1555</v>
      </c>
      <c r="AC563" s="959"/>
      <c r="AD563" s="960"/>
      <c r="AE563" s="961"/>
      <c r="AF563" s="439">
        <v>1556</v>
      </c>
      <c r="AG563" s="959"/>
      <c r="AH563" s="961"/>
      <c r="AI563" s="488" t="s">
        <v>524</v>
      </c>
    </row>
    <row r="564" spans="1:35" ht="15.6" customHeight="1">
      <c r="A564" s="968" t="s">
        <v>1102</v>
      </c>
      <c r="B564" s="969"/>
      <c r="C564" s="969"/>
      <c r="D564" s="970"/>
      <c r="E564" s="438">
        <v>1557</v>
      </c>
      <c r="F564" s="959"/>
      <c r="G564" s="960"/>
      <c r="H564" s="961"/>
      <c r="I564" s="447">
        <v>1558</v>
      </c>
      <c r="J564" s="959"/>
      <c r="K564" s="960"/>
      <c r="L564" s="961"/>
      <c r="M564" s="947"/>
      <c r="N564" s="948"/>
      <c r="O564" s="948"/>
      <c r="P564" s="947"/>
      <c r="Q564" s="948"/>
      <c r="R564" s="948"/>
      <c r="S564" s="949"/>
      <c r="T564" s="447">
        <v>1559</v>
      </c>
      <c r="U564" s="959"/>
      <c r="V564" s="960"/>
      <c r="W564" s="961"/>
      <c r="X564" s="438">
        <v>1560</v>
      </c>
      <c r="Y564" s="959"/>
      <c r="Z564" s="960"/>
      <c r="AA564" s="961"/>
      <c r="AB564" s="439">
        <v>1561</v>
      </c>
      <c r="AC564" s="959"/>
      <c r="AD564" s="960"/>
      <c r="AE564" s="961"/>
      <c r="AF564" s="439">
        <v>1562</v>
      </c>
      <c r="AG564" s="959"/>
      <c r="AH564" s="961"/>
      <c r="AI564" s="488" t="s">
        <v>524</v>
      </c>
    </row>
    <row r="565" spans="1:35" ht="15.6" customHeight="1">
      <c r="A565" s="968" t="s">
        <v>974</v>
      </c>
      <c r="B565" s="969"/>
      <c r="C565" s="969"/>
      <c r="D565" s="970"/>
      <c r="E565" s="432">
        <v>1563</v>
      </c>
      <c r="F565" s="959"/>
      <c r="G565" s="960"/>
      <c r="H565" s="961"/>
      <c r="I565" s="429">
        <v>1564</v>
      </c>
      <c r="J565" s="959"/>
      <c r="K565" s="960"/>
      <c r="L565" s="961"/>
      <c r="M565" s="432">
        <v>1565</v>
      </c>
      <c r="N565" s="959"/>
      <c r="O565" s="961"/>
      <c r="P565" s="429">
        <v>1566</v>
      </c>
      <c r="Q565" s="959"/>
      <c r="R565" s="960"/>
      <c r="S565" s="961"/>
      <c r="T565" s="429">
        <v>1567</v>
      </c>
      <c r="U565" s="959"/>
      <c r="V565" s="960"/>
      <c r="W565" s="961"/>
      <c r="X565" s="432">
        <v>1568</v>
      </c>
      <c r="Y565" s="959"/>
      <c r="Z565" s="960"/>
      <c r="AA565" s="961"/>
      <c r="AB565" s="428">
        <v>1569</v>
      </c>
      <c r="AC565" s="959"/>
      <c r="AD565" s="960"/>
      <c r="AE565" s="961"/>
      <c r="AF565" s="428">
        <v>1570</v>
      </c>
      <c r="AG565" s="959"/>
      <c r="AH565" s="961"/>
      <c r="AI565" s="478" t="s">
        <v>528</v>
      </c>
    </row>
    <row r="566" spans="1:35" ht="15.6" customHeight="1">
      <c r="A566" s="962" t="s">
        <v>993</v>
      </c>
      <c r="B566" s="963"/>
      <c r="C566" s="963"/>
      <c r="D566" s="964"/>
      <c r="E566" s="434">
        <v>1368</v>
      </c>
      <c r="F566" s="965"/>
      <c r="G566" s="966"/>
      <c r="H566" s="967"/>
      <c r="I566" s="491">
        <v>1371</v>
      </c>
      <c r="J566" s="965"/>
      <c r="K566" s="966"/>
      <c r="L566" s="967"/>
      <c r="M566" s="434">
        <v>1571</v>
      </c>
      <c r="N566" s="965"/>
      <c r="O566" s="967"/>
      <c r="P566" s="491">
        <v>1572</v>
      </c>
      <c r="Q566" s="965"/>
      <c r="R566" s="966"/>
      <c r="S566" s="967"/>
      <c r="T566" s="947"/>
      <c r="U566" s="948"/>
      <c r="V566" s="948"/>
      <c r="W566" s="949"/>
      <c r="X566" s="947"/>
      <c r="Y566" s="948"/>
      <c r="Z566" s="948"/>
      <c r="AA566" s="949"/>
      <c r="AB566" s="947"/>
      <c r="AC566" s="948"/>
      <c r="AD566" s="948"/>
      <c r="AE566" s="949"/>
      <c r="AF566" s="947"/>
      <c r="AG566" s="948"/>
      <c r="AH566" s="948"/>
      <c r="AI566" s="479" t="s">
        <v>528</v>
      </c>
    </row>
    <row r="567" spans="1:35">
      <c r="A567" s="950" t="s">
        <v>1103</v>
      </c>
      <c r="B567" s="951"/>
      <c r="C567" s="951"/>
      <c r="D567" s="951"/>
      <c r="E567" s="951"/>
      <c r="F567" s="951"/>
      <c r="G567" s="951"/>
      <c r="H567" s="951"/>
      <c r="I567" s="951"/>
      <c r="J567" s="951"/>
      <c r="K567" s="951"/>
      <c r="L567" s="951"/>
      <c r="M567" s="951"/>
      <c r="N567" s="951"/>
      <c r="O567" s="951"/>
      <c r="P567" s="951"/>
      <c r="Q567" s="951"/>
      <c r="R567" s="951"/>
      <c r="S567" s="951"/>
      <c r="T567" s="951"/>
      <c r="U567" s="951"/>
      <c r="V567" s="951"/>
      <c r="W567" s="951"/>
      <c r="X567" s="951"/>
      <c r="Y567" s="951"/>
      <c r="Z567" s="951"/>
      <c r="AA567" s="951"/>
      <c r="AB567" s="951"/>
      <c r="AC567" s="951"/>
      <c r="AD567" s="951"/>
      <c r="AE567" s="951"/>
      <c r="AF567" s="951"/>
      <c r="AG567" s="951"/>
      <c r="AH567" s="951"/>
      <c r="AI567" s="952"/>
    </row>
    <row r="568" spans="1:35">
      <c r="A568" s="882" t="s">
        <v>1104</v>
      </c>
      <c r="B568" s="883"/>
      <c r="C568" s="883"/>
      <c r="D568" s="883"/>
      <c r="E568" s="883"/>
      <c r="F568" s="883"/>
      <c r="G568" s="883"/>
      <c r="H568" s="883"/>
      <c r="I568" s="883"/>
      <c r="J568" s="883"/>
      <c r="K568" s="883"/>
      <c r="L568" s="883"/>
      <c r="M568" s="883"/>
      <c r="N568" s="883"/>
      <c r="O568" s="883"/>
      <c r="P568" s="883"/>
      <c r="Q568" s="883"/>
      <c r="R568" s="883"/>
      <c r="S568" s="883"/>
      <c r="T568" s="883"/>
      <c r="U568" s="883"/>
      <c r="V568" s="883"/>
      <c r="W568" s="883"/>
      <c r="X568" s="883"/>
      <c r="Y568" s="883"/>
      <c r="Z568" s="883"/>
      <c r="AA568" s="883"/>
      <c r="AB568" s="883"/>
      <c r="AC568" s="883"/>
      <c r="AD568" s="883"/>
      <c r="AE568" s="883"/>
      <c r="AF568" s="883"/>
      <c r="AG568" s="883"/>
      <c r="AH568" s="883"/>
      <c r="AI568" s="884"/>
    </row>
    <row r="569" spans="1:35" ht="18.95" customHeight="1">
      <c r="A569" s="953"/>
      <c r="B569" s="954"/>
      <c r="C569" s="954"/>
      <c r="D569" s="954"/>
      <c r="E569" s="954"/>
      <c r="F569" s="954"/>
      <c r="G569" s="954"/>
      <c r="H569" s="954"/>
      <c r="I569" s="954"/>
      <c r="J569" s="954"/>
      <c r="K569" s="954"/>
      <c r="L569" s="954"/>
      <c r="M569" s="954"/>
      <c r="N569" s="954"/>
      <c r="O569" s="954"/>
      <c r="P569" s="954"/>
      <c r="Q569" s="954"/>
      <c r="R569" s="954"/>
      <c r="S569" s="954"/>
      <c r="T569" s="954"/>
      <c r="U569" s="954"/>
      <c r="V569" s="954"/>
      <c r="W569" s="954"/>
      <c r="X569" s="954"/>
      <c r="Y569" s="954"/>
      <c r="Z569" s="954"/>
      <c r="AA569" s="954"/>
      <c r="AB569" s="954"/>
      <c r="AC569" s="955"/>
      <c r="AD569" s="492"/>
      <c r="AE569" s="956" t="s">
        <v>996</v>
      </c>
      <c r="AF569" s="957"/>
      <c r="AG569" s="957"/>
      <c r="AH569" s="958"/>
      <c r="AI569" s="493"/>
    </row>
    <row r="570" spans="1:35" ht="14.45" customHeight="1">
      <c r="A570" s="897" t="s">
        <v>1105</v>
      </c>
      <c r="B570" s="898"/>
      <c r="C570" s="898"/>
      <c r="D570" s="898"/>
      <c r="E570" s="898"/>
      <c r="F570" s="898"/>
      <c r="G570" s="898"/>
      <c r="H570" s="898"/>
      <c r="I570" s="898"/>
      <c r="J570" s="898"/>
      <c r="K570" s="898"/>
      <c r="L570" s="898"/>
      <c r="M570" s="898"/>
      <c r="N570" s="898"/>
      <c r="O570" s="898"/>
      <c r="P570" s="898"/>
      <c r="Q570" s="898"/>
      <c r="R570" s="898"/>
      <c r="S570" s="898"/>
      <c r="T570" s="898"/>
      <c r="U570" s="898"/>
      <c r="V570" s="898"/>
      <c r="W570" s="898"/>
      <c r="X570" s="898"/>
      <c r="Y570" s="898"/>
      <c r="Z570" s="898"/>
      <c r="AA570" s="898"/>
      <c r="AB570" s="898"/>
      <c r="AC570" s="899"/>
      <c r="AD570" s="432">
        <v>1600</v>
      </c>
      <c r="AE570" s="900"/>
      <c r="AF570" s="901"/>
      <c r="AG570" s="901"/>
      <c r="AH570" s="902"/>
      <c r="AI570" s="430" t="s">
        <v>505</v>
      </c>
    </row>
    <row r="571" spans="1:35" ht="14.45" customHeight="1">
      <c r="A571" s="897" t="s">
        <v>1106</v>
      </c>
      <c r="B571" s="898"/>
      <c r="C571" s="898"/>
      <c r="D571" s="898"/>
      <c r="E571" s="898"/>
      <c r="F571" s="898"/>
      <c r="G571" s="898"/>
      <c r="H571" s="898"/>
      <c r="I571" s="898"/>
      <c r="J571" s="898"/>
      <c r="K571" s="898"/>
      <c r="L571" s="898"/>
      <c r="M571" s="898"/>
      <c r="N571" s="898"/>
      <c r="O571" s="898"/>
      <c r="P571" s="898"/>
      <c r="Q571" s="898"/>
      <c r="R571" s="898"/>
      <c r="S571" s="898"/>
      <c r="T571" s="898"/>
      <c r="U571" s="898"/>
      <c r="V571" s="898"/>
      <c r="W571" s="898"/>
      <c r="X571" s="898"/>
      <c r="Y571" s="898"/>
      <c r="Z571" s="898"/>
      <c r="AA571" s="898"/>
      <c r="AB571" s="898"/>
      <c r="AC571" s="899"/>
      <c r="AD571" s="432">
        <v>1819</v>
      </c>
      <c r="AE571" s="900"/>
      <c r="AF571" s="901"/>
      <c r="AG571" s="901"/>
      <c r="AH571" s="902"/>
      <c r="AI571" s="430" t="s">
        <v>505</v>
      </c>
    </row>
    <row r="572" spans="1:35" ht="14.45" customHeight="1">
      <c r="A572" s="897" t="s">
        <v>1107</v>
      </c>
      <c r="B572" s="898"/>
      <c r="C572" s="898"/>
      <c r="D572" s="898"/>
      <c r="E572" s="898"/>
      <c r="F572" s="898"/>
      <c r="G572" s="898"/>
      <c r="H572" s="898"/>
      <c r="I572" s="898"/>
      <c r="J572" s="898"/>
      <c r="K572" s="898"/>
      <c r="L572" s="898"/>
      <c r="M572" s="898"/>
      <c r="N572" s="898"/>
      <c r="O572" s="898"/>
      <c r="P572" s="898"/>
      <c r="Q572" s="898"/>
      <c r="R572" s="898"/>
      <c r="S572" s="898"/>
      <c r="T572" s="898"/>
      <c r="U572" s="898"/>
      <c r="V572" s="898"/>
      <c r="W572" s="898"/>
      <c r="X572" s="898"/>
      <c r="Y572" s="898"/>
      <c r="Z572" s="898"/>
      <c r="AA572" s="898"/>
      <c r="AB572" s="898"/>
      <c r="AC572" s="899"/>
      <c r="AD572" s="432">
        <v>1601</v>
      </c>
      <c r="AE572" s="900"/>
      <c r="AF572" s="901"/>
      <c r="AG572" s="901"/>
      <c r="AH572" s="902"/>
      <c r="AI572" s="430" t="s">
        <v>505</v>
      </c>
    </row>
    <row r="573" spans="1:35" ht="14.45" customHeight="1">
      <c r="A573" s="897" t="s">
        <v>1108</v>
      </c>
      <c r="B573" s="898"/>
      <c r="C573" s="898"/>
      <c r="D573" s="898"/>
      <c r="E573" s="898"/>
      <c r="F573" s="898"/>
      <c r="G573" s="898"/>
      <c r="H573" s="898"/>
      <c r="I573" s="898"/>
      <c r="J573" s="898"/>
      <c r="K573" s="898"/>
      <c r="L573" s="898"/>
      <c r="M573" s="898"/>
      <c r="N573" s="898"/>
      <c r="O573" s="898"/>
      <c r="P573" s="898"/>
      <c r="Q573" s="898"/>
      <c r="R573" s="898"/>
      <c r="S573" s="898"/>
      <c r="T573" s="898"/>
      <c r="U573" s="898"/>
      <c r="V573" s="898"/>
      <c r="W573" s="898"/>
      <c r="X573" s="898"/>
      <c r="Y573" s="898"/>
      <c r="Z573" s="898"/>
      <c r="AA573" s="898"/>
      <c r="AB573" s="898"/>
      <c r="AC573" s="899"/>
      <c r="AD573" s="432">
        <v>1602</v>
      </c>
      <c r="AE573" s="900"/>
      <c r="AF573" s="901"/>
      <c r="AG573" s="901"/>
      <c r="AH573" s="902"/>
      <c r="AI573" s="430" t="s">
        <v>505</v>
      </c>
    </row>
    <row r="574" spans="1:35" ht="14.45" customHeight="1">
      <c r="A574" s="897" t="s">
        <v>1109</v>
      </c>
      <c r="B574" s="898"/>
      <c r="C574" s="898"/>
      <c r="D574" s="898"/>
      <c r="E574" s="898"/>
      <c r="F574" s="898"/>
      <c r="G574" s="898"/>
      <c r="H574" s="898"/>
      <c r="I574" s="898"/>
      <c r="J574" s="898"/>
      <c r="K574" s="898"/>
      <c r="L574" s="898"/>
      <c r="M574" s="898"/>
      <c r="N574" s="898"/>
      <c r="O574" s="898"/>
      <c r="P574" s="898"/>
      <c r="Q574" s="898"/>
      <c r="R574" s="898"/>
      <c r="S574" s="898"/>
      <c r="T574" s="898"/>
      <c r="U574" s="898"/>
      <c r="V574" s="898"/>
      <c r="W574" s="898"/>
      <c r="X574" s="898"/>
      <c r="Y574" s="898"/>
      <c r="Z574" s="898"/>
      <c r="AA574" s="898"/>
      <c r="AB574" s="898"/>
      <c r="AC574" s="899"/>
      <c r="AD574" s="432">
        <v>1603</v>
      </c>
      <c r="AE574" s="900"/>
      <c r="AF574" s="901"/>
      <c r="AG574" s="901"/>
      <c r="AH574" s="902"/>
      <c r="AI574" s="430" t="s">
        <v>505</v>
      </c>
    </row>
    <row r="575" spans="1:35" ht="14.45" customHeight="1">
      <c r="A575" s="897" t="s">
        <v>1110</v>
      </c>
      <c r="B575" s="898"/>
      <c r="C575" s="898"/>
      <c r="D575" s="898"/>
      <c r="E575" s="898"/>
      <c r="F575" s="898"/>
      <c r="G575" s="898"/>
      <c r="H575" s="898"/>
      <c r="I575" s="898"/>
      <c r="J575" s="898"/>
      <c r="K575" s="898"/>
      <c r="L575" s="898"/>
      <c r="M575" s="898"/>
      <c r="N575" s="898"/>
      <c r="O575" s="898"/>
      <c r="P575" s="898"/>
      <c r="Q575" s="898"/>
      <c r="R575" s="898"/>
      <c r="S575" s="898"/>
      <c r="T575" s="898"/>
      <c r="U575" s="898"/>
      <c r="V575" s="898"/>
      <c r="W575" s="898"/>
      <c r="X575" s="898"/>
      <c r="Y575" s="898"/>
      <c r="Z575" s="898"/>
      <c r="AA575" s="898"/>
      <c r="AB575" s="898"/>
      <c r="AC575" s="899"/>
      <c r="AD575" s="432">
        <v>1604</v>
      </c>
      <c r="AE575" s="900"/>
      <c r="AF575" s="901"/>
      <c r="AG575" s="901"/>
      <c r="AH575" s="902"/>
      <c r="AI575" s="430" t="s">
        <v>505</v>
      </c>
    </row>
    <row r="576" spans="1:35" ht="14.45" customHeight="1">
      <c r="A576" s="897" t="s">
        <v>1111</v>
      </c>
      <c r="B576" s="898"/>
      <c r="C576" s="898"/>
      <c r="D576" s="898"/>
      <c r="E576" s="898"/>
      <c r="F576" s="898"/>
      <c r="G576" s="898"/>
      <c r="H576" s="898"/>
      <c r="I576" s="898"/>
      <c r="J576" s="898"/>
      <c r="K576" s="898"/>
      <c r="L576" s="898"/>
      <c r="M576" s="898"/>
      <c r="N576" s="898"/>
      <c r="O576" s="898"/>
      <c r="P576" s="898"/>
      <c r="Q576" s="898"/>
      <c r="R576" s="898"/>
      <c r="S576" s="898"/>
      <c r="T576" s="898"/>
      <c r="U576" s="898"/>
      <c r="V576" s="898"/>
      <c r="W576" s="898"/>
      <c r="X576" s="898"/>
      <c r="Y576" s="898"/>
      <c r="Z576" s="898"/>
      <c r="AA576" s="898"/>
      <c r="AB576" s="898"/>
      <c r="AC576" s="899"/>
      <c r="AD576" s="432">
        <v>1605</v>
      </c>
      <c r="AE576" s="900"/>
      <c r="AF576" s="901"/>
      <c r="AG576" s="901"/>
      <c r="AH576" s="902"/>
      <c r="AI576" s="430" t="s">
        <v>505</v>
      </c>
    </row>
    <row r="577" spans="1:35" ht="14.45" customHeight="1">
      <c r="A577" s="897" t="s">
        <v>1112</v>
      </c>
      <c r="B577" s="898"/>
      <c r="C577" s="898"/>
      <c r="D577" s="898"/>
      <c r="E577" s="898"/>
      <c r="F577" s="898"/>
      <c r="G577" s="898"/>
      <c r="H577" s="898"/>
      <c r="I577" s="898"/>
      <c r="J577" s="898"/>
      <c r="K577" s="898"/>
      <c r="L577" s="898"/>
      <c r="M577" s="898"/>
      <c r="N577" s="898"/>
      <c r="O577" s="898"/>
      <c r="P577" s="898"/>
      <c r="Q577" s="898"/>
      <c r="R577" s="898"/>
      <c r="S577" s="898"/>
      <c r="T577" s="898"/>
      <c r="U577" s="898"/>
      <c r="V577" s="898"/>
      <c r="W577" s="898"/>
      <c r="X577" s="898"/>
      <c r="Y577" s="898"/>
      <c r="Z577" s="898"/>
      <c r="AA577" s="898"/>
      <c r="AB577" s="898"/>
      <c r="AC577" s="899"/>
      <c r="AD577" s="432">
        <v>1606</v>
      </c>
      <c r="AE577" s="900"/>
      <c r="AF577" s="901"/>
      <c r="AG577" s="901"/>
      <c r="AH577" s="902"/>
      <c r="AI577" s="430" t="s">
        <v>505</v>
      </c>
    </row>
    <row r="578" spans="1:35" ht="14.45" customHeight="1">
      <c r="A578" s="897" t="s">
        <v>868</v>
      </c>
      <c r="B578" s="898"/>
      <c r="C578" s="898"/>
      <c r="D578" s="898"/>
      <c r="E578" s="898"/>
      <c r="F578" s="898"/>
      <c r="G578" s="898"/>
      <c r="H578" s="898"/>
      <c r="I578" s="898"/>
      <c r="J578" s="898"/>
      <c r="K578" s="898"/>
      <c r="L578" s="898"/>
      <c r="M578" s="898"/>
      <c r="N578" s="898"/>
      <c r="O578" s="898"/>
      <c r="P578" s="898"/>
      <c r="Q578" s="898"/>
      <c r="R578" s="898"/>
      <c r="S578" s="898"/>
      <c r="T578" s="898"/>
      <c r="U578" s="898"/>
      <c r="V578" s="898"/>
      <c r="W578" s="898"/>
      <c r="X578" s="898"/>
      <c r="Y578" s="898"/>
      <c r="Z578" s="898"/>
      <c r="AA578" s="898"/>
      <c r="AB578" s="898"/>
      <c r="AC578" s="899"/>
      <c r="AD578" s="432">
        <v>1607</v>
      </c>
      <c r="AE578" s="900"/>
      <c r="AF578" s="901"/>
      <c r="AG578" s="901"/>
      <c r="AH578" s="902"/>
      <c r="AI578" s="430" t="s">
        <v>505</v>
      </c>
    </row>
    <row r="579" spans="1:35" ht="14.45" customHeight="1">
      <c r="A579" s="897" t="s">
        <v>1113</v>
      </c>
      <c r="B579" s="898"/>
      <c r="C579" s="898"/>
      <c r="D579" s="898"/>
      <c r="E579" s="898"/>
      <c r="F579" s="898"/>
      <c r="G579" s="898"/>
      <c r="H579" s="898"/>
      <c r="I579" s="898"/>
      <c r="J579" s="898"/>
      <c r="K579" s="898"/>
      <c r="L579" s="898"/>
      <c r="M579" s="898"/>
      <c r="N579" s="898"/>
      <c r="O579" s="898"/>
      <c r="P579" s="898"/>
      <c r="Q579" s="898"/>
      <c r="R579" s="898"/>
      <c r="S579" s="898"/>
      <c r="T579" s="898"/>
      <c r="U579" s="898"/>
      <c r="V579" s="898"/>
      <c r="W579" s="898"/>
      <c r="X579" s="898"/>
      <c r="Y579" s="898"/>
      <c r="Z579" s="898"/>
      <c r="AA579" s="898"/>
      <c r="AB579" s="898"/>
      <c r="AC579" s="899"/>
      <c r="AD579" s="432">
        <v>1608</v>
      </c>
      <c r="AE579" s="900"/>
      <c r="AF579" s="901"/>
      <c r="AG579" s="901"/>
      <c r="AH579" s="902"/>
      <c r="AI579" s="430" t="s">
        <v>505</v>
      </c>
    </row>
    <row r="580" spans="1:35" ht="14.45" customHeight="1">
      <c r="A580" s="897" t="s">
        <v>1114</v>
      </c>
      <c r="B580" s="898"/>
      <c r="C580" s="898"/>
      <c r="D580" s="898"/>
      <c r="E580" s="898"/>
      <c r="F580" s="898"/>
      <c r="G580" s="898"/>
      <c r="H580" s="898"/>
      <c r="I580" s="898"/>
      <c r="J580" s="898"/>
      <c r="K580" s="898"/>
      <c r="L580" s="898"/>
      <c r="M580" s="898"/>
      <c r="N580" s="898"/>
      <c r="O580" s="898"/>
      <c r="P580" s="898"/>
      <c r="Q580" s="898"/>
      <c r="R580" s="898"/>
      <c r="S580" s="898"/>
      <c r="T580" s="898"/>
      <c r="U580" s="898"/>
      <c r="V580" s="898"/>
      <c r="W580" s="898"/>
      <c r="X580" s="898"/>
      <c r="Y580" s="898"/>
      <c r="Z580" s="898"/>
      <c r="AA580" s="898"/>
      <c r="AB580" s="898"/>
      <c r="AC580" s="899"/>
      <c r="AD580" s="432">
        <v>1609</v>
      </c>
      <c r="AE580" s="900"/>
      <c r="AF580" s="901"/>
      <c r="AG580" s="901"/>
      <c r="AH580" s="902"/>
      <c r="AI580" s="430" t="s">
        <v>505</v>
      </c>
    </row>
    <row r="581" spans="1:35">
      <c r="A581" s="932" t="s">
        <v>1115</v>
      </c>
      <c r="B581" s="933"/>
      <c r="C581" s="933"/>
      <c r="D581" s="933"/>
      <c r="E581" s="933"/>
      <c r="F581" s="933"/>
      <c r="G581" s="933"/>
      <c r="H581" s="933"/>
      <c r="I581" s="933"/>
      <c r="J581" s="933"/>
      <c r="K581" s="933"/>
      <c r="L581" s="933"/>
      <c r="M581" s="933"/>
      <c r="N581" s="933"/>
      <c r="O581" s="933"/>
      <c r="P581" s="933"/>
      <c r="Q581" s="933"/>
      <c r="R581" s="933"/>
      <c r="S581" s="933"/>
      <c r="T581" s="933"/>
      <c r="U581" s="933"/>
      <c r="V581" s="933"/>
      <c r="W581" s="933"/>
      <c r="X581" s="933"/>
      <c r="Y581" s="933"/>
      <c r="Z581" s="933"/>
      <c r="AA581" s="933"/>
      <c r="AB581" s="933"/>
      <c r="AC581" s="934"/>
      <c r="AD581" s="432">
        <v>1610</v>
      </c>
      <c r="AE581" s="900"/>
      <c r="AF581" s="901"/>
      <c r="AG581" s="901"/>
      <c r="AH581" s="902"/>
      <c r="AI581" s="430" t="s">
        <v>528</v>
      </c>
    </row>
    <row r="582" spans="1:35" ht="14.45" customHeight="1">
      <c r="A582" s="897" t="s">
        <v>1116</v>
      </c>
      <c r="B582" s="898"/>
      <c r="C582" s="898"/>
      <c r="D582" s="898"/>
      <c r="E582" s="898"/>
      <c r="F582" s="898"/>
      <c r="G582" s="898"/>
      <c r="H582" s="898"/>
      <c r="I582" s="898"/>
      <c r="J582" s="898"/>
      <c r="K582" s="898"/>
      <c r="L582" s="898"/>
      <c r="M582" s="898"/>
      <c r="N582" s="898"/>
      <c r="O582" s="898"/>
      <c r="P582" s="898"/>
      <c r="Q582" s="898"/>
      <c r="R582" s="898"/>
      <c r="S582" s="898"/>
      <c r="T582" s="898"/>
      <c r="U582" s="898"/>
      <c r="V582" s="898"/>
      <c r="W582" s="898"/>
      <c r="X582" s="898"/>
      <c r="Y582" s="898"/>
      <c r="Z582" s="898"/>
      <c r="AA582" s="898"/>
      <c r="AB582" s="898"/>
      <c r="AC582" s="899"/>
      <c r="AD582" s="432">
        <v>1611</v>
      </c>
      <c r="AE582" s="900"/>
      <c r="AF582" s="901"/>
      <c r="AG582" s="901"/>
      <c r="AH582" s="902"/>
      <c r="AI582" s="430" t="s">
        <v>524</v>
      </c>
    </row>
    <row r="583" spans="1:35" ht="14.45" customHeight="1">
      <c r="A583" s="897" t="s">
        <v>1117</v>
      </c>
      <c r="B583" s="898"/>
      <c r="C583" s="898"/>
      <c r="D583" s="898"/>
      <c r="E583" s="898"/>
      <c r="F583" s="898"/>
      <c r="G583" s="898"/>
      <c r="H583" s="898"/>
      <c r="I583" s="898"/>
      <c r="J583" s="898"/>
      <c r="K583" s="898"/>
      <c r="L583" s="898"/>
      <c r="M583" s="898"/>
      <c r="N583" s="898"/>
      <c r="O583" s="898"/>
      <c r="P583" s="898"/>
      <c r="Q583" s="898"/>
      <c r="R583" s="898"/>
      <c r="S583" s="898"/>
      <c r="T583" s="898"/>
      <c r="U583" s="898"/>
      <c r="V583" s="898"/>
      <c r="W583" s="898"/>
      <c r="X583" s="898"/>
      <c r="Y583" s="898"/>
      <c r="Z583" s="898"/>
      <c r="AA583" s="898"/>
      <c r="AB583" s="898"/>
      <c r="AC583" s="899"/>
      <c r="AD583" s="432">
        <v>1612</v>
      </c>
      <c r="AE583" s="900"/>
      <c r="AF583" s="901"/>
      <c r="AG583" s="901"/>
      <c r="AH583" s="902"/>
      <c r="AI583" s="430" t="s">
        <v>524</v>
      </c>
    </row>
    <row r="584" spans="1:35" ht="14.45" customHeight="1">
      <c r="A584" s="897" t="s">
        <v>1118</v>
      </c>
      <c r="B584" s="898"/>
      <c r="C584" s="898"/>
      <c r="D584" s="898"/>
      <c r="E584" s="898"/>
      <c r="F584" s="898"/>
      <c r="G584" s="898"/>
      <c r="H584" s="898"/>
      <c r="I584" s="898"/>
      <c r="J584" s="898"/>
      <c r="K584" s="898"/>
      <c r="L584" s="898"/>
      <c r="M584" s="898"/>
      <c r="N584" s="898"/>
      <c r="O584" s="898"/>
      <c r="P584" s="898"/>
      <c r="Q584" s="898"/>
      <c r="R584" s="898"/>
      <c r="S584" s="898"/>
      <c r="T584" s="898"/>
      <c r="U584" s="898"/>
      <c r="V584" s="898"/>
      <c r="W584" s="898"/>
      <c r="X584" s="898"/>
      <c r="Y584" s="898"/>
      <c r="Z584" s="898"/>
      <c r="AA584" s="898"/>
      <c r="AB584" s="898"/>
      <c r="AC584" s="899"/>
      <c r="AD584" s="432">
        <v>1613</v>
      </c>
      <c r="AE584" s="900"/>
      <c r="AF584" s="901"/>
      <c r="AG584" s="901"/>
      <c r="AH584" s="902"/>
      <c r="AI584" s="430" t="s">
        <v>524</v>
      </c>
    </row>
    <row r="585" spans="1:35" ht="14.45" customHeight="1">
      <c r="A585" s="897" t="s">
        <v>1119</v>
      </c>
      <c r="B585" s="898"/>
      <c r="C585" s="898"/>
      <c r="D585" s="898"/>
      <c r="E585" s="898"/>
      <c r="F585" s="898"/>
      <c r="G585" s="898"/>
      <c r="H585" s="898"/>
      <c r="I585" s="898"/>
      <c r="J585" s="898"/>
      <c r="K585" s="898"/>
      <c r="L585" s="898"/>
      <c r="M585" s="898"/>
      <c r="N585" s="898"/>
      <c r="O585" s="898"/>
      <c r="P585" s="898"/>
      <c r="Q585" s="898"/>
      <c r="R585" s="898"/>
      <c r="S585" s="898"/>
      <c r="T585" s="898"/>
      <c r="U585" s="898"/>
      <c r="V585" s="898"/>
      <c r="W585" s="898"/>
      <c r="X585" s="898"/>
      <c r="Y585" s="898"/>
      <c r="Z585" s="898"/>
      <c r="AA585" s="898"/>
      <c r="AB585" s="898"/>
      <c r="AC585" s="899"/>
      <c r="AD585" s="432">
        <v>1614</v>
      </c>
      <c r="AE585" s="900"/>
      <c r="AF585" s="901"/>
      <c r="AG585" s="901"/>
      <c r="AH585" s="902"/>
      <c r="AI585" s="430" t="s">
        <v>524</v>
      </c>
    </row>
    <row r="586" spans="1:35" ht="14.45" customHeight="1">
      <c r="A586" s="897" t="s">
        <v>1120</v>
      </c>
      <c r="B586" s="898"/>
      <c r="C586" s="898"/>
      <c r="D586" s="898"/>
      <c r="E586" s="898"/>
      <c r="F586" s="898"/>
      <c r="G586" s="898"/>
      <c r="H586" s="898"/>
      <c r="I586" s="898"/>
      <c r="J586" s="898"/>
      <c r="K586" s="898"/>
      <c r="L586" s="898"/>
      <c r="M586" s="898"/>
      <c r="N586" s="898"/>
      <c r="O586" s="898"/>
      <c r="P586" s="898"/>
      <c r="Q586" s="898"/>
      <c r="R586" s="898"/>
      <c r="S586" s="898"/>
      <c r="T586" s="898"/>
      <c r="U586" s="898"/>
      <c r="V586" s="898"/>
      <c r="W586" s="898"/>
      <c r="X586" s="898"/>
      <c r="Y586" s="898"/>
      <c r="Z586" s="898"/>
      <c r="AA586" s="898"/>
      <c r="AB586" s="898"/>
      <c r="AC586" s="899"/>
      <c r="AD586" s="432">
        <v>1820</v>
      </c>
      <c r="AE586" s="900"/>
      <c r="AF586" s="901"/>
      <c r="AG586" s="901"/>
      <c r="AH586" s="902"/>
      <c r="AI586" s="430" t="s">
        <v>524</v>
      </c>
    </row>
    <row r="587" spans="1:35" ht="14.45" customHeight="1">
      <c r="A587" s="897" t="s">
        <v>1121</v>
      </c>
      <c r="B587" s="898"/>
      <c r="C587" s="898"/>
      <c r="D587" s="898"/>
      <c r="E587" s="898"/>
      <c r="F587" s="898"/>
      <c r="G587" s="898"/>
      <c r="H587" s="898"/>
      <c r="I587" s="898"/>
      <c r="J587" s="898"/>
      <c r="K587" s="898"/>
      <c r="L587" s="898"/>
      <c r="M587" s="898"/>
      <c r="N587" s="898"/>
      <c r="O587" s="898"/>
      <c r="P587" s="898"/>
      <c r="Q587" s="898"/>
      <c r="R587" s="898"/>
      <c r="S587" s="898"/>
      <c r="T587" s="898"/>
      <c r="U587" s="898"/>
      <c r="V587" s="898"/>
      <c r="W587" s="898"/>
      <c r="X587" s="898"/>
      <c r="Y587" s="898"/>
      <c r="Z587" s="898"/>
      <c r="AA587" s="898"/>
      <c r="AB587" s="898"/>
      <c r="AC587" s="899"/>
      <c r="AD587" s="432">
        <v>1615</v>
      </c>
      <c r="AE587" s="900"/>
      <c r="AF587" s="901"/>
      <c r="AG587" s="901"/>
      <c r="AH587" s="902"/>
      <c r="AI587" s="430" t="s">
        <v>524</v>
      </c>
    </row>
    <row r="588" spans="1:35" ht="14.45" customHeight="1">
      <c r="A588" s="897" t="s">
        <v>1122</v>
      </c>
      <c r="B588" s="898"/>
      <c r="C588" s="898"/>
      <c r="D588" s="898"/>
      <c r="E588" s="898"/>
      <c r="F588" s="898"/>
      <c r="G588" s="898"/>
      <c r="H588" s="898"/>
      <c r="I588" s="898"/>
      <c r="J588" s="898"/>
      <c r="K588" s="898"/>
      <c r="L588" s="898"/>
      <c r="M588" s="898"/>
      <c r="N588" s="898"/>
      <c r="O588" s="898"/>
      <c r="P588" s="898"/>
      <c r="Q588" s="898"/>
      <c r="R588" s="898"/>
      <c r="S588" s="898"/>
      <c r="T588" s="898"/>
      <c r="U588" s="898"/>
      <c r="V588" s="898"/>
      <c r="W588" s="898"/>
      <c r="X588" s="898"/>
      <c r="Y588" s="898"/>
      <c r="Z588" s="898"/>
      <c r="AA588" s="898"/>
      <c r="AB588" s="898"/>
      <c r="AC588" s="899"/>
      <c r="AD588" s="432">
        <v>1616</v>
      </c>
      <c r="AE588" s="900"/>
      <c r="AF588" s="901"/>
      <c r="AG588" s="901"/>
      <c r="AH588" s="902"/>
      <c r="AI588" s="430" t="s">
        <v>524</v>
      </c>
    </row>
    <row r="589" spans="1:35" ht="14.45" customHeight="1">
      <c r="A589" s="897" t="s">
        <v>1123</v>
      </c>
      <c r="B589" s="898"/>
      <c r="C589" s="898"/>
      <c r="D589" s="898"/>
      <c r="E589" s="898"/>
      <c r="F589" s="898"/>
      <c r="G589" s="898"/>
      <c r="H589" s="898"/>
      <c r="I589" s="898"/>
      <c r="J589" s="898"/>
      <c r="K589" s="898"/>
      <c r="L589" s="898"/>
      <c r="M589" s="898"/>
      <c r="N589" s="898"/>
      <c r="O589" s="898"/>
      <c r="P589" s="898"/>
      <c r="Q589" s="898"/>
      <c r="R589" s="898"/>
      <c r="S589" s="898"/>
      <c r="T589" s="898"/>
      <c r="U589" s="898"/>
      <c r="V589" s="898"/>
      <c r="W589" s="898"/>
      <c r="X589" s="898"/>
      <c r="Y589" s="898"/>
      <c r="Z589" s="898"/>
      <c r="AA589" s="898"/>
      <c r="AB589" s="898"/>
      <c r="AC589" s="899"/>
      <c r="AD589" s="432">
        <v>1617</v>
      </c>
      <c r="AE589" s="900"/>
      <c r="AF589" s="901"/>
      <c r="AG589" s="901"/>
      <c r="AH589" s="902"/>
      <c r="AI589" s="430" t="s">
        <v>524</v>
      </c>
    </row>
    <row r="590" spans="1:35" ht="14.45" customHeight="1">
      <c r="A590" s="897" t="s">
        <v>1124</v>
      </c>
      <c r="B590" s="898"/>
      <c r="C590" s="898"/>
      <c r="D590" s="898"/>
      <c r="E590" s="898"/>
      <c r="F590" s="898"/>
      <c r="G590" s="898"/>
      <c r="H590" s="898"/>
      <c r="I590" s="898"/>
      <c r="J590" s="898"/>
      <c r="K590" s="898"/>
      <c r="L590" s="898"/>
      <c r="M590" s="898"/>
      <c r="N590" s="898"/>
      <c r="O590" s="898"/>
      <c r="P590" s="898"/>
      <c r="Q590" s="898"/>
      <c r="R590" s="898"/>
      <c r="S590" s="898"/>
      <c r="T590" s="898"/>
      <c r="U590" s="898"/>
      <c r="V590" s="898"/>
      <c r="W590" s="898"/>
      <c r="X590" s="898"/>
      <c r="Y590" s="898"/>
      <c r="Z590" s="898"/>
      <c r="AA590" s="898"/>
      <c r="AB590" s="898"/>
      <c r="AC590" s="899"/>
      <c r="AD590" s="432">
        <v>1618</v>
      </c>
      <c r="AE590" s="900"/>
      <c r="AF590" s="901"/>
      <c r="AG590" s="901"/>
      <c r="AH590" s="902"/>
      <c r="AI590" s="430" t="s">
        <v>524</v>
      </c>
    </row>
    <row r="591" spans="1:35" ht="14.45" customHeight="1">
      <c r="A591" s="897" t="s">
        <v>1125</v>
      </c>
      <c r="B591" s="898"/>
      <c r="C591" s="898"/>
      <c r="D591" s="898"/>
      <c r="E591" s="898"/>
      <c r="F591" s="898"/>
      <c r="G591" s="898"/>
      <c r="H591" s="898"/>
      <c r="I591" s="898"/>
      <c r="J591" s="898"/>
      <c r="K591" s="898"/>
      <c r="L591" s="898"/>
      <c r="M591" s="898"/>
      <c r="N591" s="898"/>
      <c r="O591" s="898"/>
      <c r="P591" s="898"/>
      <c r="Q591" s="898"/>
      <c r="R591" s="898"/>
      <c r="S591" s="898"/>
      <c r="T591" s="898"/>
      <c r="U591" s="898"/>
      <c r="V591" s="898"/>
      <c r="W591" s="898"/>
      <c r="X591" s="898"/>
      <c r="Y591" s="898"/>
      <c r="Z591" s="898"/>
      <c r="AA591" s="898"/>
      <c r="AB591" s="898"/>
      <c r="AC591" s="899"/>
      <c r="AD591" s="432">
        <v>1620</v>
      </c>
      <c r="AE591" s="900"/>
      <c r="AF591" s="901"/>
      <c r="AG591" s="901"/>
      <c r="AH591" s="902"/>
      <c r="AI591" s="430" t="s">
        <v>524</v>
      </c>
    </row>
    <row r="592" spans="1:35" ht="14.45" customHeight="1">
      <c r="A592" s="897" t="s">
        <v>1126</v>
      </c>
      <c r="B592" s="898"/>
      <c r="C592" s="898"/>
      <c r="D592" s="898"/>
      <c r="E592" s="898"/>
      <c r="F592" s="898"/>
      <c r="G592" s="898"/>
      <c r="H592" s="898"/>
      <c r="I592" s="898"/>
      <c r="J592" s="898"/>
      <c r="K592" s="898"/>
      <c r="L592" s="898"/>
      <c r="M592" s="898"/>
      <c r="N592" s="898"/>
      <c r="O592" s="898"/>
      <c r="P592" s="898"/>
      <c r="Q592" s="898"/>
      <c r="R592" s="898"/>
      <c r="S592" s="898"/>
      <c r="T592" s="898"/>
      <c r="U592" s="898"/>
      <c r="V592" s="898"/>
      <c r="W592" s="898"/>
      <c r="X592" s="898"/>
      <c r="Y592" s="898"/>
      <c r="Z592" s="898"/>
      <c r="AA592" s="898"/>
      <c r="AB592" s="898"/>
      <c r="AC592" s="899"/>
      <c r="AD592" s="432">
        <v>1621</v>
      </c>
      <c r="AE592" s="900"/>
      <c r="AF592" s="901"/>
      <c r="AG592" s="901"/>
      <c r="AH592" s="902"/>
      <c r="AI592" s="430" t="s">
        <v>524</v>
      </c>
    </row>
    <row r="593" spans="1:35" ht="14.45" customHeight="1">
      <c r="A593" s="897" t="s">
        <v>1127</v>
      </c>
      <c r="B593" s="898"/>
      <c r="C593" s="898"/>
      <c r="D593" s="898"/>
      <c r="E593" s="898"/>
      <c r="F593" s="898"/>
      <c r="G593" s="898"/>
      <c r="H593" s="898"/>
      <c r="I593" s="898"/>
      <c r="J593" s="898"/>
      <c r="K593" s="898"/>
      <c r="L593" s="898"/>
      <c r="M593" s="898"/>
      <c r="N593" s="898"/>
      <c r="O593" s="898"/>
      <c r="P593" s="898"/>
      <c r="Q593" s="898"/>
      <c r="R593" s="898"/>
      <c r="S593" s="898"/>
      <c r="T593" s="898"/>
      <c r="U593" s="898"/>
      <c r="V593" s="898"/>
      <c r="W593" s="898"/>
      <c r="X593" s="898"/>
      <c r="Y593" s="898"/>
      <c r="Z593" s="898"/>
      <c r="AA593" s="898"/>
      <c r="AB593" s="898"/>
      <c r="AC593" s="899"/>
      <c r="AD593" s="432">
        <v>1622</v>
      </c>
      <c r="AE593" s="900"/>
      <c r="AF593" s="901"/>
      <c r="AG593" s="901"/>
      <c r="AH593" s="902"/>
      <c r="AI593" s="430" t="s">
        <v>524</v>
      </c>
    </row>
    <row r="594" spans="1:35" ht="14.45" customHeight="1">
      <c r="A594" s="897" t="s">
        <v>899</v>
      </c>
      <c r="B594" s="898"/>
      <c r="C594" s="898"/>
      <c r="D594" s="898"/>
      <c r="E594" s="898"/>
      <c r="F594" s="898"/>
      <c r="G594" s="898"/>
      <c r="H594" s="898"/>
      <c r="I594" s="898"/>
      <c r="J594" s="898"/>
      <c r="K594" s="898"/>
      <c r="L594" s="898"/>
      <c r="M594" s="898"/>
      <c r="N594" s="898"/>
      <c r="O594" s="898"/>
      <c r="P594" s="898"/>
      <c r="Q594" s="898"/>
      <c r="R594" s="898"/>
      <c r="S594" s="898"/>
      <c r="T594" s="898"/>
      <c r="U594" s="898"/>
      <c r="V594" s="898"/>
      <c r="W594" s="898"/>
      <c r="X594" s="898"/>
      <c r="Y594" s="898"/>
      <c r="Z594" s="898"/>
      <c r="AA594" s="898"/>
      <c r="AB594" s="898"/>
      <c r="AC594" s="899"/>
      <c r="AD594" s="432">
        <v>1623</v>
      </c>
      <c r="AE594" s="900"/>
      <c r="AF594" s="901"/>
      <c r="AG594" s="901"/>
      <c r="AH594" s="902"/>
      <c r="AI594" s="430" t="s">
        <v>524</v>
      </c>
    </row>
    <row r="595" spans="1:35" ht="14.45" customHeight="1">
      <c r="A595" s="897" t="s">
        <v>1128</v>
      </c>
      <c r="B595" s="898"/>
      <c r="C595" s="898"/>
      <c r="D595" s="898"/>
      <c r="E595" s="898"/>
      <c r="F595" s="898"/>
      <c r="G595" s="898"/>
      <c r="H595" s="898"/>
      <c r="I595" s="898"/>
      <c r="J595" s="898"/>
      <c r="K595" s="898"/>
      <c r="L595" s="898"/>
      <c r="M595" s="898"/>
      <c r="N595" s="898"/>
      <c r="O595" s="898"/>
      <c r="P595" s="898"/>
      <c r="Q595" s="898"/>
      <c r="R595" s="898"/>
      <c r="S595" s="898"/>
      <c r="T595" s="898"/>
      <c r="U595" s="898"/>
      <c r="V595" s="898"/>
      <c r="W595" s="898"/>
      <c r="X595" s="898"/>
      <c r="Y595" s="898"/>
      <c r="Z595" s="898"/>
      <c r="AA595" s="898"/>
      <c r="AB595" s="898"/>
      <c r="AC595" s="899"/>
      <c r="AD595" s="432">
        <v>1624</v>
      </c>
      <c r="AE595" s="900"/>
      <c r="AF595" s="901"/>
      <c r="AG595" s="901"/>
      <c r="AH595" s="902"/>
      <c r="AI595" s="430" t="s">
        <v>524</v>
      </c>
    </row>
    <row r="596" spans="1:35" ht="14.45" customHeight="1">
      <c r="A596" s="897" t="s">
        <v>1129</v>
      </c>
      <c r="B596" s="898"/>
      <c r="C596" s="898"/>
      <c r="D596" s="898"/>
      <c r="E596" s="898"/>
      <c r="F596" s="898"/>
      <c r="G596" s="898"/>
      <c r="H596" s="898"/>
      <c r="I596" s="898"/>
      <c r="J596" s="898"/>
      <c r="K596" s="898"/>
      <c r="L596" s="898"/>
      <c r="M596" s="898"/>
      <c r="N596" s="898"/>
      <c r="O596" s="898"/>
      <c r="P596" s="898"/>
      <c r="Q596" s="898"/>
      <c r="R596" s="898"/>
      <c r="S596" s="898"/>
      <c r="T596" s="898"/>
      <c r="U596" s="898"/>
      <c r="V596" s="898"/>
      <c r="W596" s="898"/>
      <c r="X596" s="898"/>
      <c r="Y596" s="898"/>
      <c r="Z596" s="898"/>
      <c r="AA596" s="898"/>
      <c r="AB596" s="898"/>
      <c r="AC596" s="899"/>
      <c r="AD596" s="432">
        <v>1625</v>
      </c>
      <c r="AE596" s="900"/>
      <c r="AF596" s="901"/>
      <c r="AG596" s="901"/>
      <c r="AH596" s="902"/>
      <c r="AI596" s="430" t="s">
        <v>524</v>
      </c>
    </row>
    <row r="597" spans="1:35" ht="14.45" customHeight="1">
      <c r="A597" s="897" t="s">
        <v>1130</v>
      </c>
      <c r="B597" s="898"/>
      <c r="C597" s="898"/>
      <c r="D597" s="898"/>
      <c r="E597" s="898"/>
      <c r="F597" s="898"/>
      <c r="G597" s="898"/>
      <c r="H597" s="898"/>
      <c r="I597" s="898"/>
      <c r="J597" s="898"/>
      <c r="K597" s="898"/>
      <c r="L597" s="898"/>
      <c r="M597" s="898"/>
      <c r="N597" s="898"/>
      <c r="O597" s="898"/>
      <c r="P597" s="898"/>
      <c r="Q597" s="898"/>
      <c r="R597" s="898"/>
      <c r="S597" s="898"/>
      <c r="T597" s="898"/>
      <c r="U597" s="898"/>
      <c r="V597" s="898"/>
      <c r="W597" s="898"/>
      <c r="X597" s="898"/>
      <c r="Y597" s="898"/>
      <c r="Z597" s="898"/>
      <c r="AA597" s="898"/>
      <c r="AB597" s="898"/>
      <c r="AC597" s="899"/>
      <c r="AD597" s="432">
        <v>1626</v>
      </c>
      <c r="AE597" s="900"/>
      <c r="AF597" s="901"/>
      <c r="AG597" s="901"/>
      <c r="AH597" s="902"/>
      <c r="AI597" s="430" t="s">
        <v>524</v>
      </c>
    </row>
    <row r="598" spans="1:35" ht="14.45" customHeight="1">
      <c r="A598" s="897" t="s">
        <v>1131</v>
      </c>
      <c r="B598" s="898"/>
      <c r="C598" s="898"/>
      <c r="D598" s="898"/>
      <c r="E598" s="898"/>
      <c r="F598" s="898"/>
      <c r="G598" s="898"/>
      <c r="H598" s="898"/>
      <c r="I598" s="898"/>
      <c r="J598" s="898"/>
      <c r="K598" s="898"/>
      <c r="L598" s="898"/>
      <c r="M598" s="898"/>
      <c r="N598" s="898"/>
      <c r="O598" s="898"/>
      <c r="P598" s="898"/>
      <c r="Q598" s="898"/>
      <c r="R598" s="898"/>
      <c r="S598" s="898"/>
      <c r="T598" s="898"/>
      <c r="U598" s="898"/>
      <c r="V598" s="898"/>
      <c r="W598" s="898"/>
      <c r="X598" s="898"/>
      <c r="Y598" s="898"/>
      <c r="Z598" s="898"/>
      <c r="AA598" s="898"/>
      <c r="AB598" s="898"/>
      <c r="AC598" s="899"/>
      <c r="AD598" s="432">
        <v>1627</v>
      </c>
      <c r="AE598" s="900"/>
      <c r="AF598" s="901"/>
      <c r="AG598" s="901"/>
      <c r="AH598" s="902"/>
      <c r="AI598" s="430" t="s">
        <v>524</v>
      </c>
    </row>
    <row r="599" spans="1:35" ht="14.45" customHeight="1">
      <c r="A599" s="897" t="s">
        <v>1132</v>
      </c>
      <c r="B599" s="898"/>
      <c r="C599" s="898"/>
      <c r="D599" s="898"/>
      <c r="E599" s="898"/>
      <c r="F599" s="898"/>
      <c r="G599" s="898"/>
      <c r="H599" s="898"/>
      <c r="I599" s="898"/>
      <c r="J599" s="898"/>
      <c r="K599" s="898"/>
      <c r="L599" s="898"/>
      <c r="M599" s="898"/>
      <c r="N599" s="898"/>
      <c r="O599" s="898"/>
      <c r="P599" s="898"/>
      <c r="Q599" s="898"/>
      <c r="R599" s="898"/>
      <c r="S599" s="898"/>
      <c r="T599" s="898"/>
      <c r="U599" s="898"/>
      <c r="V599" s="898"/>
      <c r="W599" s="898"/>
      <c r="X599" s="898"/>
      <c r="Y599" s="898"/>
      <c r="Z599" s="898"/>
      <c r="AA599" s="898"/>
      <c r="AB599" s="898"/>
      <c r="AC599" s="899"/>
      <c r="AD599" s="432">
        <v>1628</v>
      </c>
      <c r="AE599" s="900"/>
      <c r="AF599" s="901"/>
      <c r="AG599" s="901"/>
      <c r="AH599" s="902"/>
      <c r="AI599" s="430" t="s">
        <v>524</v>
      </c>
    </row>
    <row r="600" spans="1:35">
      <c r="A600" s="932" t="s">
        <v>1133</v>
      </c>
      <c r="B600" s="933"/>
      <c r="C600" s="933"/>
      <c r="D600" s="933"/>
      <c r="E600" s="933"/>
      <c r="F600" s="933"/>
      <c r="G600" s="933"/>
      <c r="H600" s="933"/>
      <c r="I600" s="933"/>
      <c r="J600" s="933"/>
      <c r="K600" s="933"/>
      <c r="L600" s="933"/>
      <c r="M600" s="933"/>
      <c r="N600" s="933"/>
      <c r="O600" s="933"/>
      <c r="P600" s="933"/>
      <c r="Q600" s="933"/>
      <c r="R600" s="933"/>
      <c r="S600" s="933"/>
      <c r="T600" s="933"/>
      <c r="U600" s="933"/>
      <c r="V600" s="933"/>
      <c r="W600" s="933"/>
      <c r="X600" s="933"/>
      <c r="Y600" s="933"/>
      <c r="Z600" s="933"/>
      <c r="AA600" s="933"/>
      <c r="AB600" s="933"/>
      <c r="AC600" s="934"/>
      <c r="AD600" s="432">
        <v>1629</v>
      </c>
      <c r="AE600" s="900"/>
      <c r="AF600" s="901"/>
      <c r="AG600" s="901"/>
      <c r="AH600" s="902"/>
      <c r="AI600" s="430" t="s">
        <v>528</v>
      </c>
    </row>
    <row r="601" spans="1:35">
      <c r="A601" s="935" t="s">
        <v>1134</v>
      </c>
      <c r="B601" s="936"/>
      <c r="C601" s="936"/>
      <c r="D601" s="936"/>
      <c r="E601" s="936"/>
      <c r="F601" s="936"/>
      <c r="G601" s="936"/>
      <c r="H601" s="936"/>
      <c r="I601" s="936"/>
      <c r="J601" s="936"/>
      <c r="K601" s="936"/>
      <c r="L601" s="936"/>
      <c r="M601" s="936"/>
      <c r="N601" s="936"/>
      <c r="O601" s="936"/>
      <c r="P601" s="936"/>
      <c r="Q601" s="936"/>
      <c r="R601" s="936"/>
      <c r="S601" s="936"/>
      <c r="T601" s="936"/>
      <c r="U601" s="936"/>
      <c r="V601" s="936"/>
      <c r="W601" s="936"/>
      <c r="X601" s="936"/>
      <c r="Y601" s="936"/>
      <c r="Z601" s="936"/>
      <c r="AA601" s="936"/>
      <c r="AB601" s="936"/>
      <c r="AC601" s="937"/>
      <c r="AD601" s="434">
        <v>1630</v>
      </c>
      <c r="AE601" s="938"/>
      <c r="AF601" s="939"/>
      <c r="AG601" s="939"/>
      <c r="AH601" s="940"/>
      <c r="AI601" s="441" t="s">
        <v>528</v>
      </c>
    </row>
    <row r="602" spans="1:35">
      <c r="A602" s="941" t="s">
        <v>1135</v>
      </c>
      <c r="B602" s="942"/>
      <c r="C602" s="942"/>
      <c r="D602" s="942"/>
      <c r="E602" s="942"/>
      <c r="F602" s="942"/>
      <c r="G602" s="942"/>
      <c r="H602" s="942"/>
      <c r="I602" s="942"/>
      <c r="J602" s="942"/>
      <c r="K602" s="942"/>
      <c r="L602" s="942"/>
      <c r="M602" s="942"/>
      <c r="N602" s="942"/>
      <c r="O602" s="942"/>
      <c r="P602" s="942"/>
      <c r="Q602" s="942"/>
      <c r="R602" s="942"/>
      <c r="S602" s="942"/>
      <c r="T602" s="942"/>
      <c r="U602" s="942"/>
      <c r="V602" s="942"/>
      <c r="W602" s="942"/>
      <c r="X602" s="942"/>
      <c r="Y602" s="942"/>
      <c r="Z602" s="942"/>
      <c r="AA602" s="942"/>
      <c r="AB602" s="942"/>
      <c r="AC602" s="942"/>
      <c r="AD602" s="942"/>
      <c r="AE602" s="942"/>
      <c r="AF602" s="942"/>
      <c r="AG602" s="942"/>
      <c r="AH602" s="942"/>
      <c r="AI602" s="943"/>
    </row>
    <row r="603" spans="1:35">
      <c r="A603" s="944" t="s">
        <v>1136</v>
      </c>
      <c r="B603" s="945"/>
      <c r="C603" s="945"/>
      <c r="D603" s="945"/>
      <c r="E603" s="945"/>
      <c r="F603" s="945"/>
      <c r="G603" s="945"/>
      <c r="H603" s="945"/>
      <c r="I603" s="945"/>
      <c r="J603" s="945"/>
      <c r="K603" s="945"/>
      <c r="L603" s="945"/>
      <c r="M603" s="945"/>
      <c r="N603" s="945"/>
      <c r="O603" s="945"/>
      <c r="P603" s="945"/>
      <c r="Q603" s="945"/>
      <c r="R603" s="945"/>
      <c r="S603" s="945"/>
      <c r="T603" s="945"/>
      <c r="U603" s="945"/>
      <c r="V603" s="945"/>
      <c r="W603" s="945"/>
      <c r="X603" s="945"/>
      <c r="Y603" s="945"/>
      <c r="Z603" s="945"/>
      <c r="AA603" s="945"/>
      <c r="AB603" s="945"/>
      <c r="AC603" s="945"/>
      <c r="AD603" s="945"/>
      <c r="AE603" s="945"/>
      <c r="AF603" s="945"/>
      <c r="AG603" s="945"/>
      <c r="AH603" s="945"/>
      <c r="AI603" s="946"/>
    </row>
    <row r="604" spans="1:35" ht="14.45" customHeight="1">
      <c r="A604" s="897" t="s">
        <v>1137</v>
      </c>
      <c r="B604" s="898"/>
      <c r="C604" s="898"/>
      <c r="D604" s="898"/>
      <c r="E604" s="898"/>
      <c r="F604" s="898"/>
      <c r="G604" s="898"/>
      <c r="H604" s="898"/>
      <c r="I604" s="898"/>
      <c r="J604" s="898"/>
      <c r="K604" s="898"/>
      <c r="L604" s="898"/>
      <c r="M604" s="898"/>
      <c r="N604" s="898"/>
      <c r="O604" s="898"/>
      <c r="P604" s="898"/>
      <c r="Q604" s="898"/>
      <c r="R604" s="898"/>
      <c r="S604" s="898"/>
      <c r="T604" s="898"/>
      <c r="U604" s="898"/>
      <c r="V604" s="898"/>
      <c r="W604" s="898"/>
      <c r="X604" s="898"/>
      <c r="Y604" s="898"/>
      <c r="Z604" s="898"/>
      <c r="AA604" s="898"/>
      <c r="AB604" s="898"/>
      <c r="AC604" s="899"/>
      <c r="AD604" s="432">
        <v>1580</v>
      </c>
      <c r="AE604" s="900"/>
      <c r="AF604" s="901"/>
      <c r="AG604" s="901"/>
      <c r="AH604" s="902"/>
      <c r="AI604" s="430" t="s">
        <v>505</v>
      </c>
    </row>
    <row r="605" spans="1:35" ht="14.45" customHeight="1">
      <c r="A605" s="897" t="s">
        <v>1138</v>
      </c>
      <c r="B605" s="898"/>
      <c r="C605" s="898"/>
      <c r="D605" s="898"/>
      <c r="E605" s="898"/>
      <c r="F605" s="898"/>
      <c r="G605" s="898"/>
      <c r="H605" s="898"/>
      <c r="I605" s="898"/>
      <c r="J605" s="898"/>
      <c r="K605" s="898"/>
      <c r="L605" s="898"/>
      <c r="M605" s="898"/>
      <c r="N605" s="898"/>
      <c r="O605" s="898"/>
      <c r="P605" s="898"/>
      <c r="Q605" s="898"/>
      <c r="R605" s="898"/>
      <c r="S605" s="898"/>
      <c r="T605" s="898"/>
      <c r="U605" s="898"/>
      <c r="V605" s="898"/>
      <c r="W605" s="898"/>
      <c r="X605" s="898"/>
      <c r="Y605" s="898"/>
      <c r="Z605" s="898"/>
      <c r="AA605" s="898"/>
      <c r="AB605" s="898"/>
      <c r="AC605" s="899"/>
      <c r="AD605" s="432">
        <v>1582</v>
      </c>
      <c r="AE605" s="900"/>
      <c r="AF605" s="901"/>
      <c r="AG605" s="901"/>
      <c r="AH605" s="902"/>
      <c r="AI605" s="430" t="s">
        <v>524</v>
      </c>
    </row>
    <row r="606" spans="1:35" ht="14.45" customHeight="1">
      <c r="A606" s="897" t="s">
        <v>1139</v>
      </c>
      <c r="B606" s="898"/>
      <c r="C606" s="898"/>
      <c r="D606" s="898"/>
      <c r="E606" s="898"/>
      <c r="F606" s="898"/>
      <c r="G606" s="898"/>
      <c r="H606" s="898"/>
      <c r="I606" s="898"/>
      <c r="J606" s="898"/>
      <c r="K606" s="898"/>
      <c r="L606" s="898"/>
      <c r="M606" s="898"/>
      <c r="N606" s="898"/>
      <c r="O606" s="898"/>
      <c r="P606" s="898"/>
      <c r="Q606" s="898"/>
      <c r="R606" s="898"/>
      <c r="S606" s="898"/>
      <c r="T606" s="898"/>
      <c r="U606" s="898"/>
      <c r="V606" s="898"/>
      <c r="W606" s="898"/>
      <c r="X606" s="898"/>
      <c r="Y606" s="898"/>
      <c r="Z606" s="898"/>
      <c r="AA606" s="898"/>
      <c r="AB606" s="898"/>
      <c r="AC606" s="899"/>
      <c r="AD606" s="432">
        <v>1573</v>
      </c>
      <c r="AE606" s="900"/>
      <c r="AF606" s="901"/>
      <c r="AG606" s="901"/>
      <c r="AH606" s="902"/>
      <c r="AI606" s="430" t="s">
        <v>505</v>
      </c>
    </row>
    <row r="607" spans="1:35" ht="14.45" customHeight="1">
      <c r="A607" s="897" t="s">
        <v>1140</v>
      </c>
      <c r="B607" s="898"/>
      <c r="C607" s="898"/>
      <c r="D607" s="898"/>
      <c r="E607" s="898"/>
      <c r="F607" s="898"/>
      <c r="G607" s="898"/>
      <c r="H607" s="898"/>
      <c r="I607" s="898"/>
      <c r="J607" s="898"/>
      <c r="K607" s="898"/>
      <c r="L607" s="898"/>
      <c r="M607" s="898"/>
      <c r="N607" s="898"/>
      <c r="O607" s="898"/>
      <c r="P607" s="898"/>
      <c r="Q607" s="898"/>
      <c r="R607" s="898"/>
      <c r="S607" s="898"/>
      <c r="T607" s="898"/>
      <c r="U607" s="898"/>
      <c r="V607" s="898"/>
      <c r="W607" s="898"/>
      <c r="X607" s="898"/>
      <c r="Y607" s="898"/>
      <c r="Z607" s="898"/>
      <c r="AA607" s="898"/>
      <c r="AB607" s="898"/>
      <c r="AC607" s="899"/>
      <c r="AD607" s="432">
        <v>1574</v>
      </c>
      <c r="AE607" s="900"/>
      <c r="AF607" s="901"/>
      <c r="AG607" s="901"/>
      <c r="AH607" s="902"/>
      <c r="AI607" s="430" t="s">
        <v>505</v>
      </c>
    </row>
    <row r="608" spans="1:35" ht="14.45" customHeight="1">
      <c r="A608" s="897" t="s">
        <v>1141</v>
      </c>
      <c r="B608" s="898"/>
      <c r="C608" s="898"/>
      <c r="D608" s="898"/>
      <c r="E608" s="898"/>
      <c r="F608" s="898"/>
      <c r="G608" s="898"/>
      <c r="H608" s="898"/>
      <c r="I608" s="898"/>
      <c r="J608" s="898"/>
      <c r="K608" s="898"/>
      <c r="L608" s="898"/>
      <c r="M608" s="898"/>
      <c r="N608" s="898"/>
      <c r="O608" s="898"/>
      <c r="P608" s="898"/>
      <c r="Q608" s="898"/>
      <c r="R608" s="898"/>
      <c r="S608" s="898"/>
      <c r="T608" s="898"/>
      <c r="U608" s="898"/>
      <c r="V608" s="898"/>
      <c r="W608" s="898"/>
      <c r="X608" s="898"/>
      <c r="Y608" s="898"/>
      <c r="Z608" s="898"/>
      <c r="AA608" s="898"/>
      <c r="AB608" s="898"/>
      <c r="AC608" s="899"/>
      <c r="AD608" s="432">
        <v>1575</v>
      </c>
      <c r="AE608" s="900"/>
      <c r="AF608" s="901"/>
      <c r="AG608" s="901"/>
      <c r="AH608" s="902"/>
      <c r="AI608" s="430" t="s">
        <v>524</v>
      </c>
    </row>
    <row r="609" spans="1:35" ht="14.45" customHeight="1">
      <c r="A609" s="897" t="s">
        <v>1142</v>
      </c>
      <c r="B609" s="898"/>
      <c r="C609" s="898"/>
      <c r="D609" s="898"/>
      <c r="E609" s="898"/>
      <c r="F609" s="898"/>
      <c r="G609" s="898"/>
      <c r="H609" s="898"/>
      <c r="I609" s="898"/>
      <c r="J609" s="898"/>
      <c r="K609" s="898"/>
      <c r="L609" s="898"/>
      <c r="M609" s="898"/>
      <c r="N609" s="898"/>
      <c r="O609" s="898"/>
      <c r="P609" s="898"/>
      <c r="Q609" s="898"/>
      <c r="R609" s="898"/>
      <c r="S609" s="898"/>
      <c r="T609" s="898"/>
      <c r="U609" s="898"/>
      <c r="V609" s="898"/>
      <c r="W609" s="898"/>
      <c r="X609" s="898"/>
      <c r="Y609" s="898"/>
      <c r="Z609" s="898"/>
      <c r="AA609" s="898"/>
      <c r="AB609" s="898"/>
      <c r="AC609" s="899"/>
      <c r="AD609" s="432">
        <v>1712</v>
      </c>
      <c r="AE609" s="900"/>
      <c r="AF609" s="901"/>
      <c r="AG609" s="901"/>
      <c r="AH609" s="902"/>
      <c r="AI609" s="430" t="s">
        <v>505</v>
      </c>
    </row>
    <row r="610" spans="1:35" ht="14.45" customHeight="1">
      <c r="A610" s="897" t="s">
        <v>939</v>
      </c>
      <c r="B610" s="898"/>
      <c r="C610" s="898"/>
      <c r="D610" s="898"/>
      <c r="E610" s="898"/>
      <c r="F610" s="898"/>
      <c r="G610" s="898"/>
      <c r="H610" s="898"/>
      <c r="I610" s="898"/>
      <c r="J610" s="898"/>
      <c r="K610" s="898"/>
      <c r="L610" s="898"/>
      <c r="M610" s="898"/>
      <c r="N610" s="898"/>
      <c r="O610" s="898"/>
      <c r="P610" s="898"/>
      <c r="Q610" s="898"/>
      <c r="R610" s="898"/>
      <c r="S610" s="898"/>
      <c r="T610" s="898"/>
      <c r="U610" s="898"/>
      <c r="V610" s="898"/>
      <c r="W610" s="898"/>
      <c r="X610" s="898"/>
      <c r="Y610" s="898"/>
      <c r="Z610" s="898"/>
      <c r="AA610" s="898"/>
      <c r="AB610" s="898"/>
      <c r="AC610" s="899"/>
      <c r="AD610" s="432">
        <v>1713</v>
      </c>
      <c r="AE610" s="900"/>
      <c r="AF610" s="901"/>
      <c r="AG610" s="901"/>
      <c r="AH610" s="902"/>
      <c r="AI610" s="430" t="s">
        <v>524</v>
      </c>
    </row>
    <row r="611" spans="1:35" ht="14.45" customHeight="1">
      <c r="A611" s="897" t="s">
        <v>1131</v>
      </c>
      <c r="B611" s="898"/>
      <c r="C611" s="898"/>
      <c r="D611" s="898"/>
      <c r="E611" s="898"/>
      <c r="F611" s="898"/>
      <c r="G611" s="898"/>
      <c r="H611" s="898"/>
      <c r="I611" s="898"/>
      <c r="J611" s="898"/>
      <c r="K611" s="898"/>
      <c r="L611" s="898"/>
      <c r="M611" s="898"/>
      <c r="N611" s="898"/>
      <c r="O611" s="898"/>
      <c r="P611" s="898"/>
      <c r="Q611" s="898"/>
      <c r="R611" s="898"/>
      <c r="S611" s="898"/>
      <c r="T611" s="898"/>
      <c r="U611" s="898"/>
      <c r="V611" s="898"/>
      <c r="W611" s="898"/>
      <c r="X611" s="898"/>
      <c r="Y611" s="898"/>
      <c r="Z611" s="898"/>
      <c r="AA611" s="898"/>
      <c r="AB611" s="898"/>
      <c r="AC611" s="899"/>
      <c r="AD611" s="432">
        <v>1714</v>
      </c>
      <c r="AE611" s="900"/>
      <c r="AF611" s="901"/>
      <c r="AG611" s="901"/>
      <c r="AH611" s="902"/>
      <c r="AI611" s="430" t="s">
        <v>505</v>
      </c>
    </row>
    <row r="612" spans="1:35" ht="14.45" customHeight="1">
      <c r="A612" s="897" t="s">
        <v>1143</v>
      </c>
      <c r="B612" s="898"/>
      <c r="C612" s="898"/>
      <c r="D612" s="898"/>
      <c r="E612" s="898"/>
      <c r="F612" s="898"/>
      <c r="G612" s="898"/>
      <c r="H612" s="898"/>
      <c r="I612" s="898"/>
      <c r="J612" s="898"/>
      <c r="K612" s="898"/>
      <c r="L612" s="898"/>
      <c r="M612" s="898"/>
      <c r="N612" s="898"/>
      <c r="O612" s="898"/>
      <c r="P612" s="898"/>
      <c r="Q612" s="898"/>
      <c r="R612" s="898"/>
      <c r="S612" s="898"/>
      <c r="T612" s="898"/>
      <c r="U612" s="898"/>
      <c r="V612" s="898"/>
      <c r="W612" s="898"/>
      <c r="X612" s="898"/>
      <c r="Y612" s="898"/>
      <c r="Z612" s="898"/>
      <c r="AA612" s="898"/>
      <c r="AB612" s="898"/>
      <c r="AC612" s="899"/>
      <c r="AD612" s="432">
        <v>1576</v>
      </c>
      <c r="AE612" s="900"/>
      <c r="AF612" s="901"/>
      <c r="AG612" s="901"/>
      <c r="AH612" s="902"/>
      <c r="AI612" s="430" t="s">
        <v>524</v>
      </c>
    </row>
    <row r="613" spans="1:35" ht="14.45" customHeight="1">
      <c r="A613" s="897" t="s">
        <v>1113</v>
      </c>
      <c r="B613" s="898"/>
      <c r="C613" s="898"/>
      <c r="D613" s="898"/>
      <c r="E613" s="898"/>
      <c r="F613" s="898"/>
      <c r="G613" s="898"/>
      <c r="H613" s="898"/>
      <c r="I613" s="898"/>
      <c r="J613" s="898"/>
      <c r="K613" s="898"/>
      <c r="L613" s="898"/>
      <c r="M613" s="898"/>
      <c r="N613" s="898"/>
      <c r="O613" s="898"/>
      <c r="P613" s="898"/>
      <c r="Q613" s="898"/>
      <c r="R613" s="898"/>
      <c r="S613" s="898"/>
      <c r="T613" s="898"/>
      <c r="U613" s="898"/>
      <c r="V613" s="898"/>
      <c r="W613" s="898"/>
      <c r="X613" s="898"/>
      <c r="Y613" s="898"/>
      <c r="Z613" s="898"/>
      <c r="AA613" s="898"/>
      <c r="AB613" s="898"/>
      <c r="AC613" s="899"/>
      <c r="AD613" s="432">
        <v>1715</v>
      </c>
      <c r="AE613" s="900"/>
      <c r="AF613" s="901"/>
      <c r="AG613" s="901"/>
      <c r="AH613" s="902"/>
      <c r="AI613" s="430" t="s">
        <v>524</v>
      </c>
    </row>
    <row r="614" spans="1:35" ht="14.45" customHeight="1">
      <c r="A614" s="897" t="s">
        <v>1144</v>
      </c>
      <c r="B614" s="898"/>
      <c r="C614" s="898"/>
      <c r="D614" s="898"/>
      <c r="E614" s="898"/>
      <c r="F614" s="898"/>
      <c r="G614" s="898"/>
      <c r="H614" s="898"/>
      <c r="I614" s="898"/>
      <c r="J614" s="898"/>
      <c r="K614" s="898"/>
      <c r="L614" s="898"/>
      <c r="M614" s="898"/>
      <c r="N614" s="898"/>
      <c r="O614" s="898"/>
      <c r="P614" s="898"/>
      <c r="Q614" s="898"/>
      <c r="R614" s="898"/>
      <c r="S614" s="898"/>
      <c r="T614" s="898"/>
      <c r="U614" s="898"/>
      <c r="V614" s="898"/>
      <c r="W614" s="898"/>
      <c r="X614" s="898"/>
      <c r="Y614" s="898"/>
      <c r="Z614" s="898"/>
      <c r="AA614" s="898"/>
      <c r="AB614" s="898"/>
      <c r="AC614" s="899"/>
      <c r="AD614" s="432">
        <v>1577</v>
      </c>
      <c r="AE614" s="900"/>
      <c r="AF614" s="901"/>
      <c r="AG614" s="901"/>
      <c r="AH614" s="902"/>
      <c r="AI614" s="430" t="s">
        <v>524</v>
      </c>
    </row>
    <row r="615" spans="1:35" ht="14.45" customHeight="1">
      <c r="A615" s="897" t="s">
        <v>1114</v>
      </c>
      <c r="B615" s="898"/>
      <c r="C615" s="898"/>
      <c r="D615" s="898"/>
      <c r="E615" s="898"/>
      <c r="F615" s="898"/>
      <c r="G615" s="898"/>
      <c r="H615" s="898"/>
      <c r="I615" s="898"/>
      <c r="J615" s="898"/>
      <c r="K615" s="898"/>
      <c r="L615" s="898"/>
      <c r="M615" s="898"/>
      <c r="N615" s="898"/>
      <c r="O615" s="898"/>
      <c r="P615" s="898"/>
      <c r="Q615" s="898"/>
      <c r="R615" s="898"/>
      <c r="S615" s="898"/>
      <c r="T615" s="898"/>
      <c r="U615" s="898"/>
      <c r="V615" s="898"/>
      <c r="W615" s="898"/>
      <c r="X615" s="898"/>
      <c r="Y615" s="898"/>
      <c r="Z615" s="898"/>
      <c r="AA615" s="898"/>
      <c r="AB615" s="898"/>
      <c r="AC615" s="899"/>
      <c r="AD615" s="432">
        <v>1716</v>
      </c>
      <c r="AE615" s="900"/>
      <c r="AF615" s="901"/>
      <c r="AG615" s="901"/>
      <c r="AH615" s="902"/>
      <c r="AI615" s="430" t="s">
        <v>524</v>
      </c>
    </row>
    <row r="616" spans="1:35" ht="14.45" customHeight="1">
      <c r="A616" s="897" t="s">
        <v>1145</v>
      </c>
      <c r="B616" s="898"/>
      <c r="C616" s="898"/>
      <c r="D616" s="898"/>
      <c r="E616" s="898"/>
      <c r="F616" s="898"/>
      <c r="G616" s="898"/>
      <c r="H616" s="898"/>
      <c r="I616" s="898"/>
      <c r="J616" s="898"/>
      <c r="K616" s="898"/>
      <c r="L616" s="898"/>
      <c r="M616" s="898"/>
      <c r="N616" s="898"/>
      <c r="O616" s="898"/>
      <c r="P616" s="898"/>
      <c r="Q616" s="898"/>
      <c r="R616" s="898"/>
      <c r="S616" s="898"/>
      <c r="T616" s="898"/>
      <c r="U616" s="898"/>
      <c r="V616" s="898"/>
      <c r="W616" s="898"/>
      <c r="X616" s="898"/>
      <c r="Y616" s="898"/>
      <c r="Z616" s="898"/>
      <c r="AA616" s="898"/>
      <c r="AB616" s="898"/>
      <c r="AC616" s="899"/>
      <c r="AD616" s="432">
        <v>1578</v>
      </c>
      <c r="AE616" s="900"/>
      <c r="AF616" s="901"/>
      <c r="AG616" s="901"/>
      <c r="AH616" s="902"/>
      <c r="AI616" s="430" t="s">
        <v>524</v>
      </c>
    </row>
    <row r="617" spans="1:35" ht="14.45" customHeight="1">
      <c r="A617" s="897" t="s">
        <v>948</v>
      </c>
      <c r="B617" s="898"/>
      <c r="C617" s="898"/>
      <c r="D617" s="898"/>
      <c r="E617" s="898"/>
      <c r="F617" s="898"/>
      <c r="G617" s="898"/>
      <c r="H617" s="898"/>
      <c r="I617" s="898"/>
      <c r="J617" s="898"/>
      <c r="K617" s="898"/>
      <c r="L617" s="898"/>
      <c r="M617" s="898"/>
      <c r="N617" s="898"/>
      <c r="O617" s="898"/>
      <c r="P617" s="898"/>
      <c r="Q617" s="898"/>
      <c r="R617" s="898"/>
      <c r="S617" s="898"/>
      <c r="T617" s="898"/>
      <c r="U617" s="898"/>
      <c r="V617" s="898"/>
      <c r="W617" s="898"/>
      <c r="X617" s="898"/>
      <c r="Y617" s="898"/>
      <c r="Z617" s="898"/>
      <c r="AA617" s="898"/>
      <c r="AB617" s="898"/>
      <c r="AC617" s="899"/>
      <c r="AD617" s="432">
        <v>1584</v>
      </c>
      <c r="AE617" s="900"/>
      <c r="AF617" s="901"/>
      <c r="AG617" s="901"/>
      <c r="AH617" s="902"/>
      <c r="AI617" s="430" t="s">
        <v>505</v>
      </c>
    </row>
    <row r="618" spans="1:35" ht="14.45" customHeight="1">
      <c r="A618" s="897" t="s">
        <v>949</v>
      </c>
      <c r="B618" s="898"/>
      <c r="C618" s="898"/>
      <c r="D618" s="898"/>
      <c r="E618" s="898"/>
      <c r="F618" s="898"/>
      <c r="G618" s="898"/>
      <c r="H618" s="898"/>
      <c r="I618" s="898"/>
      <c r="J618" s="898"/>
      <c r="K618" s="898"/>
      <c r="L618" s="898"/>
      <c r="M618" s="898"/>
      <c r="N618" s="898"/>
      <c r="O618" s="898"/>
      <c r="P618" s="898"/>
      <c r="Q618" s="898"/>
      <c r="R618" s="898"/>
      <c r="S618" s="898"/>
      <c r="T618" s="898"/>
      <c r="U618" s="898"/>
      <c r="V618" s="898"/>
      <c r="W618" s="898"/>
      <c r="X618" s="898"/>
      <c r="Y618" s="898"/>
      <c r="Z618" s="898"/>
      <c r="AA618" s="898"/>
      <c r="AB618" s="898"/>
      <c r="AC618" s="899"/>
      <c r="AD618" s="432">
        <v>1585</v>
      </c>
      <c r="AE618" s="900"/>
      <c r="AF618" s="901"/>
      <c r="AG618" s="901"/>
      <c r="AH618" s="902"/>
      <c r="AI618" s="430" t="s">
        <v>524</v>
      </c>
    </row>
    <row r="619" spans="1:35">
      <c r="A619" s="932" t="s">
        <v>1146</v>
      </c>
      <c r="B619" s="933"/>
      <c r="C619" s="933"/>
      <c r="D619" s="933"/>
      <c r="E619" s="933"/>
      <c r="F619" s="933"/>
      <c r="G619" s="933"/>
      <c r="H619" s="933"/>
      <c r="I619" s="933"/>
      <c r="J619" s="933"/>
      <c r="K619" s="933"/>
      <c r="L619" s="933"/>
      <c r="M619" s="933"/>
      <c r="N619" s="933"/>
      <c r="O619" s="933"/>
      <c r="P619" s="933"/>
      <c r="Q619" s="933"/>
      <c r="R619" s="933"/>
      <c r="S619" s="933"/>
      <c r="T619" s="933"/>
      <c r="U619" s="933"/>
      <c r="V619" s="933"/>
      <c r="W619" s="933"/>
      <c r="X619" s="933"/>
      <c r="Y619" s="933"/>
      <c r="Z619" s="933"/>
      <c r="AA619" s="933"/>
      <c r="AB619" s="933"/>
      <c r="AC619" s="934"/>
      <c r="AD619" s="432">
        <v>1581</v>
      </c>
      <c r="AE619" s="900"/>
      <c r="AF619" s="901"/>
      <c r="AG619" s="901"/>
      <c r="AH619" s="902"/>
      <c r="AI619" s="430" t="s">
        <v>528</v>
      </c>
    </row>
    <row r="620" spans="1:35">
      <c r="A620" s="935" t="s">
        <v>1147</v>
      </c>
      <c r="B620" s="936"/>
      <c r="C620" s="936"/>
      <c r="D620" s="936"/>
      <c r="E620" s="936"/>
      <c r="F620" s="936"/>
      <c r="G620" s="936"/>
      <c r="H620" s="936"/>
      <c r="I620" s="936"/>
      <c r="J620" s="936"/>
      <c r="K620" s="936"/>
      <c r="L620" s="936"/>
      <c r="M620" s="936"/>
      <c r="N620" s="936"/>
      <c r="O620" s="936"/>
      <c r="P620" s="936"/>
      <c r="Q620" s="936"/>
      <c r="R620" s="936"/>
      <c r="S620" s="936"/>
      <c r="T620" s="936"/>
      <c r="U620" s="936"/>
      <c r="V620" s="936"/>
      <c r="W620" s="936"/>
      <c r="X620" s="936"/>
      <c r="Y620" s="936"/>
      <c r="Z620" s="936"/>
      <c r="AA620" s="936"/>
      <c r="AB620" s="936"/>
      <c r="AC620" s="937"/>
      <c r="AD620" s="434">
        <v>1583</v>
      </c>
      <c r="AE620" s="938"/>
      <c r="AF620" s="939"/>
      <c r="AG620" s="939"/>
      <c r="AH620" s="940"/>
      <c r="AI620" s="441" t="s">
        <v>528</v>
      </c>
    </row>
    <row r="621" spans="1:35">
      <c r="A621" s="795" t="s">
        <v>1148</v>
      </c>
      <c r="B621" s="796"/>
      <c r="C621" s="796"/>
      <c r="D621" s="796"/>
      <c r="E621" s="796"/>
      <c r="F621" s="796"/>
      <c r="G621" s="796"/>
      <c r="H621" s="796"/>
      <c r="I621" s="796"/>
      <c r="J621" s="796"/>
      <c r="K621" s="796"/>
      <c r="L621" s="796"/>
      <c r="M621" s="796"/>
      <c r="N621" s="796"/>
      <c r="O621" s="796"/>
      <c r="P621" s="796"/>
      <c r="Q621" s="796"/>
      <c r="R621" s="796"/>
      <c r="S621" s="796"/>
      <c r="T621" s="796"/>
      <c r="U621" s="796"/>
      <c r="V621" s="796"/>
      <c r="W621" s="796"/>
      <c r="X621" s="796"/>
      <c r="Y621" s="796"/>
      <c r="Z621" s="796"/>
      <c r="AA621" s="796"/>
      <c r="AB621" s="796"/>
      <c r="AC621" s="796"/>
      <c r="AD621" s="796"/>
      <c r="AE621" s="796"/>
      <c r="AF621" s="796"/>
      <c r="AG621" s="796"/>
      <c r="AH621" s="796"/>
      <c r="AI621" s="797"/>
    </row>
    <row r="622" spans="1:35">
      <c r="A622" s="882" t="s">
        <v>1149</v>
      </c>
      <c r="B622" s="883"/>
      <c r="C622" s="883"/>
      <c r="D622" s="883"/>
      <c r="E622" s="883"/>
      <c r="F622" s="883"/>
      <c r="G622" s="883"/>
      <c r="H622" s="883"/>
      <c r="I622" s="883"/>
      <c r="J622" s="883"/>
      <c r="K622" s="883"/>
      <c r="L622" s="883"/>
      <c r="M622" s="883"/>
      <c r="N622" s="883"/>
      <c r="O622" s="883"/>
      <c r="P622" s="883"/>
      <c r="Q622" s="883"/>
      <c r="R622" s="883"/>
      <c r="S622" s="883"/>
      <c r="T622" s="883"/>
      <c r="U622" s="883"/>
      <c r="V622" s="883"/>
      <c r="W622" s="883"/>
      <c r="X622" s="883"/>
      <c r="Y622" s="883"/>
      <c r="Z622" s="883"/>
      <c r="AA622" s="883"/>
      <c r="AB622" s="883"/>
      <c r="AC622" s="883"/>
      <c r="AD622" s="883"/>
      <c r="AE622" s="883"/>
      <c r="AF622" s="883"/>
      <c r="AG622" s="883"/>
      <c r="AH622" s="883"/>
      <c r="AI622" s="884"/>
    </row>
    <row r="623" spans="1:35" ht="20.100000000000001" customHeight="1">
      <c r="A623" s="916" t="s">
        <v>1150</v>
      </c>
      <c r="B623" s="917"/>
      <c r="C623" s="917"/>
      <c r="D623" s="917"/>
      <c r="E623" s="917"/>
      <c r="F623" s="917"/>
      <c r="G623" s="917"/>
      <c r="H623" s="917"/>
      <c r="I623" s="917"/>
      <c r="J623" s="917"/>
      <c r="K623" s="917"/>
      <c r="L623" s="917"/>
      <c r="M623" s="917"/>
      <c r="N623" s="917"/>
      <c r="O623" s="917"/>
      <c r="P623" s="917"/>
      <c r="Q623" s="917"/>
      <c r="R623" s="917"/>
      <c r="S623" s="917"/>
      <c r="T623" s="917"/>
      <c r="U623" s="917"/>
      <c r="V623" s="917"/>
      <c r="W623" s="918"/>
      <c r="X623" s="465">
        <v>1784</v>
      </c>
      <c r="Y623" s="919"/>
      <c r="Z623" s="920"/>
      <c r="AA623" s="920"/>
      <c r="AB623" s="920"/>
      <c r="AC623" s="921"/>
      <c r="AD623" s="919"/>
      <c r="AE623" s="920"/>
      <c r="AF623" s="920"/>
      <c r="AG623" s="920"/>
      <c r="AH623" s="920"/>
      <c r="AI623" s="922"/>
    </row>
    <row r="624" spans="1:35">
      <c r="A624" s="923" t="s">
        <v>1151</v>
      </c>
      <c r="B624" s="924"/>
      <c r="C624" s="924"/>
      <c r="D624" s="924"/>
      <c r="E624" s="924"/>
      <c r="F624" s="924"/>
      <c r="G624" s="924"/>
      <c r="H624" s="924"/>
      <c r="I624" s="924"/>
      <c r="J624" s="924"/>
      <c r="K624" s="924"/>
      <c r="L624" s="924"/>
      <c r="M624" s="924"/>
      <c r="N624" s="924"/>
      <c r="O624" s="924"/>
      <c r="P624" s="924"/>
      <c r="Q624" s="924"/>
      <c r="R624" s="924"/>
      <c r="S624" s="924"/>
      <c r="T624" s="924"/>
      <c r="U624" s="924"/>
      <c r="V624" s="924"/>
      <c r="W624" s="925"/>
      <c r="X624" s="926" t="s">
        <v>1152</v>
      </c>
      <c r="Y624" s="927"/>
      <c r="Z624" s="927"/>
      <c r="AA624" s="927"/>
      <c r="AB624" s="927"/>
      <c r="AC624" s="928"/>
      <c r="AD624" s="929" t="s">
        <v>1153</v>
      </c>
      <c r="AE624" s="930"/>
      <c r="AF624" s="930"/>
      <c r="AG624" s="930"/>
      <c r="AH624" s="931"/>
      <c r="AI624" s="500"/>
    </row>
    <row r="625" spans="1:35" ht="18.600000000000001" customHeight="1">
      <c r="A625" s="897" t="s">
        <v>1154</v>
      </c>
      <c r="B625" s="898"/>
      <c r="C625" s="898"/>
      <c r="D625" s="898"/>
      <c r="E625" s="898"/>
      <c r="F625" s="898"/>
      <c r="G625" s="898"/>
      <c r="H625" s="898"/>
      <c r="I625" s="898"/>
      <c r="J625" s="898"/>
      <c r="K625" s="898"/>
      <c r="L625" s="898"/>
      <c r="M625" s="898"/>
      <c r="N625" s="898"/>
      <c r="O625" s="898"/>
      <c r="P625" s="898"/>
      <c r="Q625" s="898"/>
      <c r="R625" s="898"/>
      <c r="S625" s="898"/>
      <c r="T625" s="898"/>
      <c r="U625" s="898"/>
      <c r="V625" s="898"/>
      <c r="W625" s="899"/>
      <c r="X625" s="432">
        <v>1785</v>
      </c>
      <c r="Y625" s="909"/>
      <c r="Z625" s="910"/>
      <c r="AA625" s="910"/>
      <c r="AB625" s="910"/>
      <c r="AC625" s="911"/>
      <c r="AD625" s="432">
        <v>1801</v>
      </c>
      <c r="AE625" s="909"/>
      <c r="AF625" s="910"/>
      <c r="AG625" s="910"/>
      <c r="AH625" s="911"/>
      <c r="AI625" s="430"/>
    </row>
    <row r="626" spans="1:35">
      <c r="A626" s="897" t="s">
        <v>1155</v>
      </c>
      <c r="B626" s="898"/>
      <c r="C626" s="898"/>
      <c r="D626" s="898"/>
      <c r="E626" s="898"/>
      <c r="F626" s="898"/>
      <c r="G626" s="898"/>
      <c r="H626" s="898"/>
      <c r="I626" s="898"/>
      <c r="J626" s="898"/>
      <c r="K626" s="898"/>
      <c r="L626" s="898"/>
      <c r="M626" s="898"/>
      <c r="N626" s="898"/>
      <c r="O626" s="898"/>
      <c r="P626" s="898"/>
      <c r="Q626" s="898"/>
      <c r="R626" s="898"/>
      <c r="S626" s="898"/>
      <c r="T626" s="898"/>
      <c r="U626" s="898"/>
      <c r="V626" s="898"/>
      <c r="W626" s="899"/>
      <c r="X626" s="432">
        <v>1798</v>
      </c>
      <c r="Y626" s="900"/>
      <c r="Z626" s="901"/>
      <c r="AA626" s="901"/>
      <c r="AB626" s="901"/>
      <c r="AC626" s="902"/>
      <c r="AD626" s="432">
        <v>1799</v>
      </c>
      <c r="AE626" s="913"/>
      <c r="AF626" s="914"/>
      <c r="AG626" s="914"/>
      <c r="AH626" s="915"/>
      <c r="AI626" s="430" t="s">
        <v>505</v>
      </c>
    </row>
    <row r="627" spans="1:35">
      <c r="A627" s="897" t="s">
        <v>1156</v>
      </c>
      <c r="B627" s="898"/>
      <c r="C627" s="898"/>
      <c r="D627" s="898"/>
      <c r="E627" s="898"/>
      <c r="F627" s="898"/>
      <c r="G627" s="898"/>
      <c r="H627" s="898"/>
      <c r="I627" s="898"/>
      <c r="J627" s="898"/>
      <c r="K627" s="898"/>
      <c r="L627" s="898"/>
      <c r="M627" s="898"/>
      <c r="N627" s="898"/>
      <c r="O627" s="898"/>
      <c r="P627" s="898"/>
      <c r="Q627" s="898"/>
      <c r="R627" s="898"/>
      <c r="S627" s="898"/>
      <c r="T627" s="898"/>
      <c r="U627" s="898"/>
      <c r="V627" s="898"/>
      <c r="W627" s="899"/>
      <c r="X627" s="432">
        <v>1786</v>
      </c>
      <c r="Y627" s="900"/>
      <c r="Z627" s="901"/>
      <c r="AA627" s="901"/>
      <c r="AB627" s="901"/>
      <c r="AC627" s="902"/>
      <c r="AD627" s="432">
        <v>1802</v>
      </c>
      <c r="AE627" s="900"/>
      <c r="AF627" s="901"/>
      <c r="AG627" s="901"/>
      <c r="AH627" s="902"/>
      <c r="AI627" s="430" t="s">
        <v>505</v>
      </c>
    </row>
    <row r="628" spans="1:35">
      <c r="A628" s="894" t="s">
        <v>1157</v>
      </c>
      <c r="B628" s="895"/>
      <c r="C628" s="895"/>
      <c r="D628" s="895"/>
      <c r="E628" s="895"/>
      <c r="F628" s="895"/>
      <c r="G628" s="895"/>
      <c r="H628" s="895"/>
      <c r="I628" s="895"/>
      <c r="J628" s="895"/>
      <c r="K628" s="895"/>
      <c r="L628" s="895"/>
      <c r="M628" s="895"/>
      <c r="N628" s="895"/>
      <c r="O628" s="895"/>
      <c r="P628" s="895"/>
      <c r="Q628" s="895"/>
      <c r="R628" s="895"/>
      <c r="S628" s="895"/>
      <c r="T628" s="895"/>
      <c r="U628" s="895"/>
      <c r="V628" s="895"/>
      <c r="W628" s="895"/>
      <c r="X628" s="895"/>
      <c r="Y628" s="895"/>
      <c r="Z628" s="895"/>
      <c r="AA628" s="895"/>
      <c r="AB628" s="895"/>
      <c r="AC628" s="895"/>
      <c r="AD628" s="895"/>
      <c r="AE628" s="895"/>
      <c r="AF628" s="895"/>
      <c r="AG628" s="895"/>
      <c r="AH628" s="895"/>
      <c r="AI628" s="896"/>
    </row>
    <row r="629" spans="1:35">
      <c r="A629" s="897" t="s">
        <v>1158</v>
      </c>
      <c r="B629" s="898"/>
      <c r="C629" s="898"/>
      <c r="D629" s="898"/>
      <c r="E629" s="898"/>
      <c r="F629" s="898"/>
      <c r="G629" s="898"/>
      <c r="H629" s="898"/>
      <c r="I629" s="898"/>
      <c r="J629" s="898"/>
      <c r="K629" s="898"/>
      <c r="L629" s="898"/>
      <c r="M629" s="898"/>
      <c r="N629" s="898"/>
      <c r="O629" s="898"/>
      <c r="P629" s="898"/>
      <c r="Q629" s="898"/>
      <c r="R629" s="898"/>
      <c r="S629" s="898"/>
      <c r="T629" s="898"/>
      <c r="U629" s="898"/>
      <c r="V629" s="898"/>
      <c r="W629" s="898"/>
      <c r="X629" s="898"/>
      <c r="Y629" s="898"/>
      <c r="Z629" s="898"/>
      <c r="AA629" s="898"/>
      <c r="AB629" s="898"/>
      <c r="AC629" s="899"/>
      <c r="AD629" s="432">
        <v>1787</v>
      </c>
      <c r="AE629" s="900"/>
      <c r="AF629" s="901"/>
      <c r="AG629" s="901"/>
      <c r="AH629" s="902"/>
      <c r="AI629" s="430" t="s">
        <v>524</v>
      </c>
    </row>
    <row r="630" spans="1:35">
      <c r="A630" s="897" t="s">
        <v>1159</v>
      </c>
      <c r="B630" s="898"/>
      <c r="C630" s="898"/>
      <c r="D630" s="898"/>
      <c r="E630" s="898"/>
      <c r="F630" s="898"/>
      <c r="G630" s="898"/>
      <c r="H630" s="898"/>
      <c r="I630" s="898"/>
      <c r="J630" s="898"/>
      <c r="K630" s="898"/>
      <c r="L630" s="898"/>
      <c r="M630" s="898"/>
      <c r="N630" s="898"/>
      <c r="O630" s="898"/>
      <c r="P630" s="898"/>
      <c r="Q630" s="898"/>
      <c r="R630" s="898"/>
      <c r="S630" s="898"/>
      <c r="T630" s="898"/>
      <c r="U630" s="898"/>
      <c r="V630" s="898"/>
      <c r="W630" s="898"/>
      <c r="X630" s="898"/>
      <c r="Y630" s="898"/>
      <c r="Z630" s="898"/>
      <c r="AA630" s="898"/>
      <c r="AB630" s="898"/>
      <c r="AC630" s="899"/>
      <c r="AD630" s="432">
        <v>1788</v>
      </c>
      <c r="AE630" s="900"/>
      <c r="AF630" s="901"/>
      <c r="AG630" s="901"/>
      <c r="AH630" s="902"/>
      <c r="AI630" s="430" t="s">
        <v>528</v>
      </c>
    </row>
    <row r="631" spans="1:35">
      <c r="A631" s="894" t="s">
        <v>1160</v>
      </c>
      <c r="B631" s="895"/>
      <c r="C631" s="895"/>
      <c r="D631" s="895"/>
      <c r="E631" s="895"/>
      <c r="F631" s="895"/>
      <c r="G631" s="895"/>
      <c r="H631" s="895"/>
      <c r="I631" s="895"/>
      <c r="J631" s="895"/>
      <c r="K631" s="895"/>
      <c r="L631" s="895"/>
      <c r="M631" s="895"/>
      <c r="N631" s="895"/>
      <c r="O631" s="895"/>
      <c r="P631" s="895"/>
      <c r="Q631" s="895"/>
      <c r="R631" s="895"/>
      <c r="S631" s="895"/>
      <c r="T631" s="895"/>
      <c r="U631" s="895"/>
      <c r="V631" s="895"/>
      <c r="W631" s="895"/>
      <c r="X631" s="895"/>
      <c r="Y631" s="895"/>
      <c r="Z631" s="895"/>
      <c r="AA631" s="895"/>
      <c r="AB631" s="895"/>
      <c r="AC631" s="895"/>
      <c r="AD631" s="895"/>
      <c r="AE631" s="895"/>
      <c r="AF631" s="895"/>
      <c r="AG631" s="895"/>
      <c r="AH631" s="895"/>
      <c r="AI631" s="896"/>
    </row>
    <row r="632" spans="1:35" s="472" customFormat="1" ht="23.1" customHeight="1">
      <c r="A632" s="912" t="s">
        <v>1161</v>
      </c>
      <c r="B632" s="907"/>
      <c r="C632" s="907"/>
      <c r="D632" s="907"/>
      <c r="E632" s="907"/>
      <c r="F632" s="907"/>
      <c r="G632" s="907"/>
      <c r="H632" s="907"/>
      <c r="I632" s="907"/>
      <c r="J632" s="907"/>
      <c r="K632" s="907"/>
      <c r="L632" s="907"/>
      <c r="M632" s="907"/>
      <c r="N632" s="907"/>
      <c r="O632" s="907"/>
      <c r="P632" s="907"/>
      <c r="Q632" s="907"/>
      <c r="R632" s="907"/>
      <c r="S632" s="907"/>
      <c r="T632" s="907"/>
      <c r="U632" s="907"/>
      <c r="V632" s="907"/>
      <c r="W632" s="907"/>
      <c r="X632" s="907"/>
      <c r="Y632" s="907"/>
      <c r="Z632" s="907"/>
      <c r="AA632" s="907"/>
      <c r="AB632" s="907"/>
      <c r="AC632" s="908"/>
      <c r="AD632" s="470">
        <v>1789</v>
      </c>
      <c r="AE632" s="909"/>
      <c r="AF632" s="910"/>
      <c r="AG632" s="910"/>
      <c r="AH632" s="911"/>
      <c r="AI632" s="430" t="s">
        <v>524</v>
      </c>
    </row>
    <row r="633" spans="1:35" s="472" customFormat="1" ht="23.1" customHeight="1">
      <c r="A633" s="906" t="s">
        <v>1162</v>
      </c>
      <c r="B633" s="907"/>
      <c r="C633" s="907"/>
      <c r="D633" s="907"/>
      <c r="E633" s="907"/>
      <c r="F633" s="907"/>
      <c r="G633" s="907"/>
      <c r="H633" s="907"/>
      <c r="I633" s="907"/>
      <c r="J633" s="907"/>
      <c r="K633" s="907"/>
      <c r="L633" s="907"/>
      <c r="M633" s="907"/>
      <c r="N633" s="907"/>
      <c r="O633" s="907"/>
      <c r="P633" s="907"/>
      <c r="Q633" s="907"/>
      <c r="R633" s="907"/>
      <c r="S633" s="907"/>
      <c r="T633" s="907"/>
      <c r="U633" s="907"/>
      <c r="V633" s="907"/>
      <c r="W633" s="907"/>
      <c r="X633" s="907"/>
      <c r="Y633" s="907"/>
      <c r="Z633" s="907"/>
      <c r="AA633" s="907"/>
      <c r="AB633" s="907"/>
      <c r="AC633" s="908"/>
      <c r="AD633" s="470">
        <v>1790</v>
      </c>
      <c r="AE633" s="909"/>
      <c r="AF633" s="910"/>
      <c r="AG633" s="910"/>
      <c r="AH633" s="911"/>
      <c r="AI633" s="430" t="s">
        <v>524</v>
      </c>
    </row>
    <row r="634" spans="1:35" s="472" customFormat="1" ht="23.1" customHeight="1">
      <c r="A634" s="906" t="s">
        <v>1163</v>
      </c>
      <c r="B634" s="907"/>
      <c r="C634" s="907"/>
      <c r="D634" s="907"/>
      <c r="E634" s="907"/>
      <c r="F634" s="907"/>
      <c r="G634" s="907"/>
      <c r="H634" s="907"/>
      <c r="I634" s="907"/>
      <c r="J634" s="907"/>
      <c r="K634" s="907"/>
      <c r="L634" s="907"/>
      <c r="M634" s="907"/>
      <c r="N634" s="907"/>
      <c r="O634" s="907"/>
      <c r="P634" s="907"/>
      <c r="Q634" s="907"/>
      <c r="R634" s="907"/>
      <c r="S634" s="907"/>
      <c r="T634" s="907"/>
      <c r="U634" s="907"/>
      <c r="V634" s="907"/>
      <c r="W634" s="907"/>
      <c r="X634" s="907"/>
      <c r="Y634" s="907"/>
      <c r="Z634" s="907"/>
      <c r="AA634" s="907"/>
      <c r="AB634" s="907"/>
      <c r="AC634" s="908"/>
      <c r="AD634" s="470">
        <v>1791</v>
      </c>
      <c r="AE634" s="909"/>
      <c r="AF634" s="910"/>
      <c r="AG634" s="910"/>
      <c r="AH634" s="911"/>
      <c r="AI634" s="430" t="s">
        <v>524</v>
      </c>
    </row>
    <row r="635" spans="1:35" s="472" customFormat="1" ht="23.1" customHeight="1">
      <c r="A635" s="897" t="s">
        <v>1164</v>
      </c>
      <c r="B635" s="898"/>
      <c r="C635" s="898"/>
      <c r="D635" s="898"/>
      <c r="E635" s="898"/>
      <c r="F635" s="898"/>
      <c r="G635" s="898"/>
      <c r="H635" s="898"/>
      <c r="I635" s="898"/>
      <c r="J635" s="898"/>
      <c r="K635" s="898"/>
      <c r="L635" s="898"/>
      <c r="M635" s="898"/>
      <c r="N635" s="898"/>
      <c r="O635" s="898"/>
      <c r="P635" s="898"/>
      <c r="Q635" s="898"/>
      <c r="R635" s="898"/>
      <c r="S635" s="898"/>
      <c r="T635" s="898"/>
      <c r="U635" s="898"/>
      <c r="V635" s="898"/>
      <c r="W635" s="898"/>
      <c r="X635" s="898"/>
      <c r="Y635" s="898"/>
      <c r="Z635" s="898"/>
      <c r="AA635" s="898"/>
      <c r="AB635" s="898"/>
      <c r="AC635" s="899"/>
      <c r="AD635" s="501">
        <v>1792</v>
      </c>
      <c r="AE635" s="909"/>
      <c r="AF635" s="910"/>
      <c r="AG635" s="910"/>
      <c r="AH635" s="911"/>
      <c r="AI635" s="440" t="s">
        <v>524</v>
      </c>
    </row>
    <row r="636" spans="1:35" s="472" customFormat="1" ht="23.1" customHeight="1">
      <c r="A636" s="897" t="s">
        <v>1165</v>
      </c>
      <c r="B636" s="898"/>
      <c r="C636" s="898"/>
      <c r="D636" s="898"/>
      <c r="E636" s="898"/>
      <c r="F636" s="898"/>
      <c r="G636" s="898"/>
      <c r="H636" s="898"/>
      <c r="I636" s="898"/>
      <c r="J636" s="898"/>
      <c r="K636" s="898"/>
      <c r="L636" s="898"/>
      <c r="M636" s="898"/>
      <c r="N636" s="898"/>
      <c r="O636" s="898"/>
      <c r="P636" s="898"/>
      <c r="Q636" s="898"/>
      <c r="R636" s="898"/>
      <c r="S636" s="898"/>
      <c r="T636" s="898"/>
      <c r="U636" s="898"/>
      <c r="V636" s="898"/>
      <c r="W636" s="898"/>
      <c r="X636" s="898"/>
      <c r="Y636" s="898"/>
      <c r="Z636" s="898"/>
      <c r="AA636" s="898"/>
      <c r="AB636" s="898"/>
      <c r="AC636" s="899"/>
      <c r="AD636" s="470">
        <v>1793</v>
      </c>
      <c r="AE636" s="900"/>
      <c r="AF636" s="901"/>
      <c r="AG636" s="901"/>
      <c r="AH636" s="902"/>
      <c r="AI636" s="430" t="s">
        <v>528</v>
      </c>
    </row>
    <row r="637" spans="1:35">
      <c r="A637" s="894" t="s">
        <v>1166</v>
      </c>
      <c r="B637" s="895"/>
      <c r="C637" s="895"/>
      <c r="D637" s="895"/>
      <c r="E637" s="895"/>
      <c r="F637" s="895"/>
      <c r="G637" s="895"/>
      <c r="H637" s="895"/>
      <c r="I637" s="895"/>
      <c r="J637" s="895"/>
      <c r="K637" s="895"/>
      <c r="L637" s="895"/>
      <c r="M637" s="895"/>
      <c r="N637" s="895"/>
      <c r="O637" s="895"/>
      <c r="P637" s="895"/>
      <c r="Q637" s="895"/>
      <c r="R637" s="895"/>
      <c r="S637" s="895"/>
      <c r="T637" s="895"/>
      <c r="U637" s="895"/>
      <c r="V637" s="895"/>
      <c r="W637" s="895"/>
      <c r="X637" s="895"/>
      <c r="Y637" s="895"/>
      <c r="Z637" s="895"/>
      <c r="AA637" s="895"/>
      <c r="AB637" s="895"/>
      <c r="AC637" s="895"/>
      <c r="AD637" s="895"/>
      <c r="AE637" s="895"/>
      <c r="AF637" s="895"/>
      <c r="AG637" s="895"/>
      <c r="AH637" s="895"/>
      <c r="AI637" s="896"/>
    </row>
    <row r="638" spans="1:35">
      <c r="A638" s="897" t="s">
        <v>1167</v>
      </c>
      <c r="B638" s="898"/>
      <c r="C638" s="898"/>
      <c r="D638" s="898"/>
      <c r="E638" s="898"/>
      <c r="F638" s="898"/>
      <c r="G638" s="898"/>
      <c r="H638" s="898"/>
      <c r="I638" s="898"/>
      <c r="J638" s="898"/>
      <c r="K638" s="898"/>
      <c r="L638" s="898"/>
      <c r="M638" s="898"/>
      <c r="N638" s="898"/>
      <c r="O638" s="898"/>
      <c r="P638" s="898"/>
      <c r="Q638" s="898"/>
      <c r="R638" s="898"/>
      <c r="S638" s="898"/>
      <c r="T638" s="898"/>
      <c r="U638" s="898"/>
      <c r="V638" s="898"/>
      <c r="W638" s="898"/>
      <c r="X638" s="898"/>
      <c r="Y638" s="898"/>
      <c r="Z638" s="898"/>
      <c r="AA638" s="898"/>
      <c r="AB638" s="898"/>
      <c r="AC638" s="899"/>
      <c r="AD638" s="432">
        <v>1794</v>
      </c>
      <c r="AE638" s="900"/>
      <c r="AF638" s="901"/>
      <c r="AG638" s="901"/>
      <c r="AH638" s="902"/>
      <c r="AI638" s="430" t="s">
        <v>528</v>
      </c>
    </row>
    <row r="639" spans="1:35">
      <c r="A639" s="897" t="s">
        <v>1168</v>
      </c>
      <c r="B639" s="898"/>
      <c r="C639" s="898"/>
      <c r="D639" s="898"/>
      <c r="E639" s="898"/>
      <c r="F639" s="898"/>
      <c r="G639" s="898"/>
      <c r="H639" s="898"/>
      <c r="I639" s="898"/>
      <c r="J639" s="898"/>
      <c r="K639" s="898"/>
      <c r="L639" s="898"/>
      <c r="M639" s="898"/>
      <c r="N639" s="898"/>
      <c r="O639" s="898"/>
      <c r="P639" s="898"/>
      <c r="Q639" s="898"/>
      <c r="R639" s="898"/>
      <c r="S639" s="898"/>
      <c r="T639" s="898"/>
      <c r="U639" s="898"/>
      <c r="V639" s="898"/>
      <c r="W639" s="898"/>
      <c r="X639" s="898"/>
      <c r="Y639" s="898"/>
      <c r="Z639" s="898"/>
      <c r="AA639" s="898"/>
      <c r="AB639" s="898"/>
      <c r="AC639" s="899"/>
      <c r="AD639" s="432">
        <v>1795</v>
      </c>
      <c r="AE639" s="900"/>
      <c r="AF639" s="901"/>
      <c r="AG639" s="901"/>
      <c r="AH639" s="902"/>
      <c r="AI639" s="467"/>
    </row>
    <row r="640" spans="1:35">
      <c r="A640" s="903"/>
      <c r="B640" s="904"/>
      <c r="C640" s="904"/>
      <c r="D640" s="904"/>
      <c r="E640" s="904"/>
      <c r="F640" s="904"/>
      <c r="G640" s="904"/>
      <c r="H640" s="904"/>
      <c r="I640" s="904"/>
      <c r="J640" s="904"/>
      <c r="K640" s="904"/>
      <c r="L640" s="904"/>
      <c r="M640" s="904"/>
      <c r="N640" s="904"/>
      <c r="O640" s="904"/>
      <c r="P640" s="904"/>
      <c r="Q640" s="904"/>
      <c r="R640" s="904"/>
      <c r="S640" s="904"/>
      <c r="T640" s="904"/>
      <c r="U640" s="904"/>
      <c r="V640" s="904"/>
      <c r="W640" s="904"/>
      <c r="X640" s="904"/>
      <c r="Y640" s="904"/>
      <c r="Z640" s="904"/>
      <c r="AA640" s="904"/>
      <c r="AB640" s="904"/>
      <c r="AC640" s="904"/>
      <c r="AD640" s="904"/>
      <c r="AE640" s="904"/>
      <c r="AF640" s="904"/>
      <c r="AG640" s="904"/>
      <c r="AH640" s="904"/>
      <c r="AI640" s="905"/>
    </row>
    <row r="641" spans="1:35">
      <c r="A641" s="876" t="s">
        <v>1169</v>
      </c>
      <c r="B641" s="877"/>
      <c r="C641" s="877"/>
      <c r="D641" s="877"/>
      <c r="E641" s="877"/>
      <c r="F641" s="877"/>
      <c r="G641" s="877"/>
      <c r="H641" s="877"/>
      <c r="I641" s="877"/>
      <c r="J641" s="877"/>
      <c r="K641" s="877"/>
      <c r="L641" s="877"/>
      <c r="M641" s="877"/>
      <c r="N641" s="877"/>
      <c r="O641" s="877"/>
      <c r="P641" s="877"/>
      <c r="Q641" s="877"/>
      <c r="R641" s="877"/>
      <c r="S641" s="877"/>
      <c r="T641" s="877"/>
      <c r="U641" s="877"/>
      <c r="V641" s="877"/>
      <c r="W641" s="878"/>
      <c r="X641" s="502">
        <v>1797</v>
      </c>
      <c r="Y641" s="879"/>
      <c r="Z641" s="880"/>
      <c r="AA641" s="880"/>
      <c r="AB641" s="880"/>
      <c r="AC641" s="881"/>
      <c r="AD641" s="503">
        <v>1842</v>
      </c>
      <c r="AE641" s="879"/>
      <c r="AF641" s="880"/>
      <c r="AG641" s="880"/>
      <c r="AH641" s="881"/>
      <c r="AI641" s="468"/>
    </row>
    <row r="642" spans="1:35">
      <c r="A642" s="795" t="s">
        <v>1170</v>
      </c>
      <c r="B642" s="796"/>
      <c r="C642" s="796"/>
      <c r="D642" s="796"/>
      <c r="E642" s="796"/>
      <c r="F642" s="796"/>
      <c r="G642" s="796"/>
      <c r="H642" s="796"/>
      <c r="I642" s="796"/>
      <c r="J642" s="796"/>
      <c r="K642" s="796"/>
      <c r="L642" s="796"/>
      <c r="M642" s="796"/>
      <c r="N642" s="796"/>
      <c r="O642" s="796"/>
      <c r="P642" s="796"/>
      <c r="Q642" s="796"/>
      <c r="R642" s="796"/>
      <c r="S642" s="796"/>
      <c r="T642" s="796"/>
      <c r="U642" s="796"/>
      <c r="V642" s="796"/>
      <c r="W642" s="796"/>
      <c r="X642" s="796"/>
      <c r="Y642" s="796"/>
      <c r="Z642" s="796"/>
      <c r="AA642" s="796"/>
      <c r="AB642" s="796"/>
      <c r="AC642" s="796"/>
      <c r="AD642" s="796"/>
      <c r="AE642" s="796"/>
      <c r="AF642" s="796"/>
      <c r="AG642" s="796"/>
      <c r="AH642" s="796"/>
      <c r="AI642" s="797"/>
    </row>
    <row r="643" spans="1:35">
      <c r="A643" s="882" t="s">
        <v>1171</v>
      </c>
      <c r="B643" s="883"/>
      <c r="C643" s="883"/>
      <c r="D643" s="883"/>
      <c r="E643" s="883"/>
      <c r="F643" s="883"/>
      <c r="G643" s="883"/>
      <c r="H643" s="883"/>
      <c r="I643" s="883"/>
      <c r="J643" s="883"/>
      <c r="K643" s="883"/>
      <c r="L643" s="883"/>
      <c r="M643" s="883"/>
      <c r="N643" s="883"/>
      <c r="O643" s="883"/>
      <c r="P643" s="883"/>
      <c r="Q643" s="883"/>
      <c r="R643" s="883"/>
      <c r="S643" s="883"/>
      <c r="T643" s="883"/>
      <c r="U643" s="883"/>
      <c r="V643" s="883"/>
      <c r="W643" s="883"/>
      <c r="X643" s="883"/>
      <c r="Y643" s="883"/>
      <c r="Z643" s="883"/>
      <c r="AA643" s="883"/>
      <c r="AB643" s="883"/>
      <c r="AC643" s="883"/>
      <c r="AD643" s="883"/>
      <c r="AE643" s="883"/>
      <c r="AF643" s="883"/>
      <c r="AG643" s="883"/>
      <c r="AH643" s="883"/>
      <c r="AI643" s="884"/>
    </row>
    <row r="644" spans="1:35" ht="20.45" customHeight="1">
      <c r="A644" s="885" t="s">
        <v>90</v>
      </c>
      <c r="B644" s="886"/>
      <c r="C644" s="886"/>
      <c r="D644" s="886"/>
      <c r="E644" s="886"/>
      <c r="F644" s="886"/>
      <c r="G644" s="886"/>
      <c r="H644" s="886"/>
      <c r="I644" s="886"/>
      <c r="J644" s="886"/>
      <c r="K644" s="886"/>
      <c r="L644" s="887"/>
      <c r="M644" s="504"/>
      <c r="N644" s="888"/>
      <c r="O644" s="889"/>
      <c r="P644" s="889"/>
      <c r="Q644" s="889"/>
      <c r="R644" s="889"/>
      <c r="S644" s="889"/>
      <c r="T644" s="890"/>
      <c r="U644" s="891" t="s">
        <v>91</v>
      </c>
      <c r="V644" s="892"/>
      <c r="W644" s="893"/>
      <c r="X644" s="888"/>
      <c r="Y644" s="889"/>
      <c r="Z644" s="889"/>
      <c r="AA644" s="889"/>
      <c r="AB644" s="889"/>
      <c r="AC644" s="889"/>
      <c r="AD644" s="889"/>
      <c r="AE644" s="889"/>
      <c r="AF644" s="890"/>
      <c r="AG644" s="505" t="s">
        <v>92</v>
      </c>
      <c r="AH644" s="888"/>
      <c r="AI644" s="890"/>
    </row>
    <row r="645" spans="1:35">
      <c r="A645" s="506">
        <v>6</v>
      </c>
      <c r="B645" s="867" t="s">
        <v>93</v>
      </c>
      <c r="C645" s="872"/>
      <c r="D645" s="872"/>
      <c r="E645" s="872"/>
      <c r="F645" s="872"/>
      <c r="G645" s="872"/>
      <c r="H645" s="872"/>
      <c r="I645" s="872"/>
      <c r="J645" s="872"/>
      <c r="K645" s="872"/>
      <c r="L645" s="872"/>
      <c r="M645" s="872"/>
      <c r="N645" s="872"/>
      <c r="O645" s="872"/>
      <c r="P645" s="872"/>
      <c r="Q645" s="868"/>
      <c r="R645" s="867" t="s">
        <v>94</v>
      </c>
      <c r="S645" s="872"/>
      <c r="T645" s="872"/>
      <c r="U645" s="872"/>
      <c r="V645" s="868"/>
      <c r="W645" s="867" t="s">
        <v>95</v>
      </c>
      <c r="X645" s="872"/>
      <c r="Y645" s="872"/>
      <c r="Z645" s="872"/>
      <c r="AA645" s="872"/>
      <c r="AB645" s="868"/>
      <c r="AC645" s="867" t="s">
        <v>96</v>
      </c>
      <c r="AD645" s="872"/>
      <c r="AE645" s="872"/>
      <c r="AF645" s="872"/>
      <c r="AG645" s="872"/>
      <c r="AH645" s="872"/>
      <c r="AI645" s="868"/>
    </row>
    <row r="646" spans="1:35">
      <c r="A646" s="845"/>
      <c r="B646" s="846"/>
      <c r="C646" s="846"/>
      <c r="D646" s="846"/>
      <c r="E646" s="846"/>
      <c r="F646" s="846"/>
      <c r="G646" s="846"/>
      <c r="H646" s="846"/>
      <c r="I646" s="846"/>
      <c r="J646" s="846"/>
      <c r="K646" s="846"/>
      <c r="L646" s="846"/>
      <c r="M646" s="846"/>
      <c r="N646" s="846"/>
      <c r="O646" s="846"/>
      <c r="P646" s="846"/>
      <c r="Q646" s="847"/>
      <c r="R646" s="845"/>
      <c r="S646" s="846"/>
      <c r="T646" s="846"/>
      <c r="U646" s="846"/>
      <c r="V646" s="847"/>
      <c r="W646" s="845"/>
      <c r="X646" s="846"/>
      <c r="Y646" s="846"/>
      <c r="Z646" s="846"/>
      <c r="AA646" s="846"/>
      <c r="AB646" s="847"/>
      <c r="AC646" s="845"/>
      <c r="AD646" s="846"/>
      <c r="AE646" s="846"/>
      <c r="AF646" s="846"/>
      <c r="AG646" s="846"/>
      <c r="AH646" s="846"/>
      <c r="AI646" s="847"/>
    </row>
    <row r="647" spans="1:35">
      <c r="A647" s="506">
        <v>8</v>
      </c>
      <c r="B647" s="867" t="s">
        <v>97</v>
      </c>
      <c r="C647" s="872"/>
      <c r="D647" s="872"/>
      <c r="E647" s="872"/>
      <c r="F647" s="872"/>
      <c r="G647" s="872"/>
      <c r="H647" s="872"/>
      <c r="I647" s="872"/>
      <c r="J647" s="868"/>
      <c r="K647" s="791">
        <v>53</v>
      </c>
      <c r="L647" s="792"/>
      <c r="M647" s="507"/>
      <c r="N647" s="869" t="s">
        <v>98</v>
      </c>
      <c r="O647" s="871"/>
      <c r="P647" s="791">
        <v>13</v>
      </c>
      <c r="Q647" s="792"/>
      <c r="R647" s="873" t="s">
        <v>99</v>
      </c>
      <c r="S647" s="874"/>
      <c r="T647" s="874"/>
      <c r="U647" s="874"/>
      <c r="V647" s="874"/>
      <c r="W647" s="874"/>
      <c r="X647" s="874"/>
      <c r="Y647" s="874"/>
      <c r="Z647" s="874"/>
      <c r="AA647" s="875"/>
      <c r="AB647" s="791">
        <v>14</v>
      </c>
      <c r="AC647" s="792"/>
      <c r="AD647" s="864" t="s">
        <v>100</v>
      </c>
      <c r="AE647" s="865"/>
      <c r="AF647" s="865"/>
      <c r="AG647" s="865"/>
      <c r="AH647" s="865"/>
      <c r="AI647" s="866"/>
    </row>
    <row r="648" spans="1:35">
      <c r="A648" s="845"/>
      <c r="B648" s="846"/>
      <c r="C648" s="846"/>
      <c r="D648" s="846"/>
      <c r="E648" s="846"/>
      <c r="F648" s="846"/>
      <c r="G648" s="846"/>
      <c r="H648" s="846"/>
      <c r="I648" s="846"/>
      <c r="J648" s="847"/>
      <c r="K648" s="845"/>
      <c r="L648" s="846"/>
      <c r="M648" s="846"/>
      <c r="N648" s="846"/>
      <c r="O648" s="847"/>
      <c r="P648" s="845"/>
      <c r="Q648" s="846"/>
      <c r="R648" s="846"/>
      <c r="S648" s="846"/>
      <c r="T648" s="846"/>
      <c r="U648" s="846"/>
      <c r="V648" s="846"/>
      <c r="W648" s="846"/>
      <c r="X648" s="846"/>
      <c r="Y648" s="846"/>
      <c r="Z648" s="846"/>
      <c r="AA648" s="847"/>
      <c r="AB648" s="845"/>
      <c r="AC648" s="846"/>
      <c r="AD648" s="846"/>
      <c r="AE648" s="846"/>
      <c r="AF648" s="846"/>
      <c r="AG648" s="846"/>
      <c r="AH648" s="846"/>
      <c r="AI648" s="847"/>
    </row>
    <row r="649" spans="1:35">
      <c r="A649" s="785" t="s">
        <v>101</v>
      </c>
      <c r="B649" s="786"/>
      <c r="C649" s="787"/>
      <c r="D649" s="506">
        <v>9</v>
      </c>
      <c r="E649" s="845"/>
      <c r="F649" s="846"/>
      <c r="G649" s="846"/>
      <c r="H649" s="847"/>
      <c r="I649" s="867" t="s">
        <v>102</v>
      </c>
      <c r="J649" s="868"/>
      <c r="K649" s="508">
        <v>48</v>
      </c>
      <c r="L649" s="845"/>
      <c r="M649" s="846"/>
      <c r="N649" s="846"/>
      <c r="O649" s="847"/>
      <c r="P649" s="869" t="s">
        <v>103</v>
      </c>
      <c r="Q649" s="870"/>
      <c r="R649" s="870"/>
      <c r="S649" s="871"/>
      <c r="T649" s="791">
        <v>55</v>
      </c>
      <c r="U649" s="844"/>
      <c r="V649" s="844"/>
      <c r="W649" s="844"/>
      <c r="X649" s="792"/>
      <c r="Y649" s="845"/>
      <c r="Z649" s="846"/>
      <c r="AA649" s="846"/>
      <c r="AB649" s="846"/>
      <c r="AC649" s="846"/>
      <c r="AD649" s="846"/>
      <c r="AE649" s="846"/>
      <c r="AF649" s="846"/>
      <c r="AG649" s="846"/>
      <c r="AH649" s="846"/>
      <c r="AI649" s="847"/>
    </row>
    <row r="650" spans="1:35">
      <c r="A650" s="848" t="s">
        <v>1172</v>
      </c>
      <c r="B650" s="851" t="s">
        <v>104</v>
      </c>
      <c r="C650" s="854" t="s">
        <v>1173</v>
      </c>
      <c r="D650" s="855"/>
      <c r="E650" s="855"/>
      <c r="F650" s="856"/>
      <c r="G650" s="827">
        <v>95</v>
      </c>
      <c r="H650" s="829"/>
      <c r="I650" s="845"/>
      <c r="J650" s="846"/>
      <c r="K650" s="846"/>
      <c r="L650" s="846"/>
      <c r="M650" s="847"/>
      <c r="N650" s="860" t="s">
        <v>1174</v>
      </c>
      <c r="O650" s="861"/>
      <c r="P650" s="827">
        <v>73</v>
      </c>
      <c r="Q650" s="829"/>
      <c r="R650" s="831" t="s">
        <v>1175</v>
      </c>
      <c r="S650" s="832"/>
      <c r="T650" s="807">
        <v>72</v>
      </c>
      <c r="U650" s="808"/>
      <c r="V650" s="829"/>
      <c r="W650" s="835" t="s">
        <v>1176</v>
      </c>
      <c r="X650" s="836"/>
      <c r="Y650" s="841" t="s">
        <v>1177</v>
      </c>
      <c r="Z650" s="798" t="s">
        <v>105</v>
      </c>
      <c r="AA650" s="799"/>
      <c r="AB650" s="799"/>
      <c r="AC650" s="799"/>
      <c r="AD650" s="799"/>
      <c r="AE650" s="800"/>
      <c r="AF650" s="807">
        <v>805</v>
      </c>
      <c r="AG650" s="808"/>
      <c r="AH650" s="813"/>
      <c r="AI650" s="814"/>
    </row>
    <row r="651" spans="1:35">
      <c r="A651" s="849"/>
      <c r="B651" s="852"/>
      <c r="C651" s="857"/>
      <c r="D651" s="858"/>
      <c r="E651" s="858"/>
      <c r="F651" s="859"/>
      <c r="G651" s="828"/>
      <c r="H651" s="830"/>
      <c r="I651" s="813"/>
      <c r="J651" s="819"/>
      <c r="K651" s="819"/>
      <c r="L651" s="819"/>
      <c r="M651" s="814"/>
      <c r="N651" s="862"/>
      <c r="O651" s="863"/>
      <c r="P651" s="828"/>
      <c r="Q651" s="830"/>
      <c r="R651" s="833"/>
      <c r="S651" s="834"/>
      <c r="T651" s="811"/>
      <c r="U651" s="812"/>
      <c r="V651" s="830"/>
      <c r="W651" s="837"/>
      <c r="X651" s="838"/>
      <c r="Y651" s="842"/>
      <c r="Z651" s="801"/>
      <c r="AA651" s="802"/>
      <c r="AB651" s="802"/>
      <c r="AC651" s="802"/>
      <c r="AD651" s="802"/>
      <c r="AE651" s="803"/>
      <c r="AF651" s="809"/>
      <c r="AG651" s="810"/>
      <c r="AH651" s="815"/>
      <c r="AI651" s="816"/>
    </row>
    <row r="652" spans="1:35">
      <c r="A652" s="849"/>
      <c r="B652" s="852"/>
      <c r="C652" s="821" t="s">
        <v>106</v>
      </c>
      <c r="D652" s="822"/>
      <c r="E652" s="822"/>
      <c r="F652" s="823"/>
      <c r="G652" s="827">
        <v>786</v>
      </c>
      <c r="H652" s="829"/>
      <c r="I652" s="817"/>
      <c r="J652" s="820"/>
      <c r="K652" s="820"/>
      <c r="L652" s="820"/>
      <c r="M652" s="818"/>
      <c r="N652" s="831" t="s">
        <v>1178</v>
      </c>
      <c r="O652" s="832"/>
      <c r="P652" s="827">
        <v>69</v>
      </c>
      <c r="Q652" s="829"/>
      <c r="R652" s="831" t="s">
        <v>150</v>
      </c>
      <c r="S652" s="832"/>
      <c r="T652" s="807">
        <v>68</v>
      </c>
      <c r="U652" s="808"/>
      <c r="V652" s="829"/>
      <c r="W652" s="837"/>
      <c r="X652" s="838"/>
      <c r="Y652" s="842"/>
      <c r="Z652" s="804"/>
      <c r="AA652" s="805"/>
      <c r="AB652" s="805"/>
      <c r="AC652" s="805"/>
      <c r="AD652" s="805"/>
      <c r="AE652" s="806"/>
      <c r="AF652" s="811"/>
      <c r="AG652" s="812"/>
      <c r="AH652" s="817"/>
      <c r="AI652" s="818"/>
    </row>
    <row r="653" spans="1:35">
      <c r="A653" s="850"/>
      <c r="B653" s="853"/>
      <c r="C653" s="824"/>
      <c r="D653" s="825"/>
      <c r="E653" s="825"/>
      <c r="F653" s="826"/>
      <c r="G653" s="828"/>
      <c r="H653" s="830"/>
      <c r="I653" s="785" t="s">
        <v>1179</v>
      </c>
      <c r="J653" s="786"/>
      <c r="K653" s="787"/>
      <c r="L653" s="508">
        <v>616</v>
      </c>
      <c r="M653" s="509"/>
      <c r="N653" s="833"/>
      <c r="O653" s="834"/>
      <c r="P653" s="828"/>
      <c r="Q653" s="830"/>
      <c r="R653" s="833"/>
      <c r="S653" s="834"/>
      <c r="T653" s="811"/>
      <c r="U653" s="812"/>
      <c r="V653" s="830"/>
      <c r="W653" s="839"/>
      <c r="X653" s="840"/>
      <c r="Y653" s="843"/>
      <c r="Z653" s="788" t="s">
        <v>107</v>
      </c>
      <c r="AA653" s="789"/>
      <c r="AB653" s="789"/>
      <c r="AC653" s="789"/>
      <c r="AD653" s="789"/>
      <c r="AE653" s="790"/>
      <c r="AF653" s="791">
        <v>813</v>
      </c>
      <c r="AG653" s="792"/>
      <c r="AH653" s="793"/>
      <c r="AI653" s="794"/>
    </row>
    <row r="654" spans="1:35">
      <c r="A654" s="795" t="s">
        <v>1180</v>
      </c>
      <c r="B654" s="796"/>
      <c r="C654" s="796"/>
      <c r="D654" s="796"/>
      <c r="E654" s="796"/>
      <c r="F654" s="796"/>
      <c r="G654" s="796"/>
      <c r="H654" s="796"/>
      <c r="I654" s="796"/>
      <c r="J654" s="796"/>
      <c r="K654" s="796"/>
      <c r="L654" s="796"/>
      <c r="M654" s="796"/>
      <c r="N654" s="796"/>
      <c r="O654" s="796"/>
      <c r="P654" s="796"/>
      <c r="Q654" s="796"/>
      <c r="R654" s="796"/>
      <c r="S654" s="796"/>
      <c r="T654" s="796"/>
      <c r="U654" s="796"/>
      <c r="V654" s="796"/>
      <c r="W654" s="796"/>
      <c r="X654" s="796"/>
      <c r="Y654" s="796"/>
      <c r="Z654" s="796"/>
      <c r="AA654" s="796"/>
      <c r="AB654" s="796"/>
      <c r="AC654" s="796"/>
      <c r="AD654" s="796"/>
      <c r="AE654" s="796"/>
      <c r="AF654" s="796"/>
      <c r="AG654" s="796"/>
      <c r="AH654" s="796"/>
      <c r="AI654" s="797"/>
    </row>
    <row r="655" spans="1:35">
      <c r="A655" s="784"/>
      <c r="B655" s="784"/>
      <c r="C655" s="784"/>
      <c r="D655" s="784"/>
      <c r="E655" s="784"/>
      <c r="F655" s="784"/>
      <c r="G655" s="784"/>
      <c r="H655" s="784"/>
      <c r="I655" s="784"/>
      <c r="J655" s="784"/>
      <c r="K655" s="784"/>
      <c r="L655" s="784"/>
      <c r="M655" s="784"/>
      <c r="N655" s="784"/>
      <c r="O655" s="784"/>
      <c r="P655" s="784"/>
      <c r="Q655" s="784"/>
      <c r="R655" s="784"/>
      <c r="S655" s="784"/>
      <c r="T655" s="784"/>
      <c r="U655" s="784"/>
      <c r="V655" s="784"/>
      <c r="W655" s="784"/>
      <c r="X655" s="784"/>
      <c r="Y655" s="784"/>
      <c r="Z655" s="784"/>
      <c r="AA655" s="784"/>
      <c r="AB655" s="784"/>
      <c r="AC655" s="784"/>
      <c r="AD655" s="784"/>
      <c r="AE655" s="784"/>
      <c r="AF655" s="784"/>
      <c r="AG655" s="784"/>
      <c r="AH655" s="784"/>
      <c r="AI655" s="784"/>
    </row>
    <row r="656" spans="1:35">
      <c r="A656" s="784"/>
      <c r="B656" s="784"/>
      <c r="C656" s="784"/>
      <c r="D656" s="784"/>
      <c r="E656" s="784"/>
      <c r="F656" s="784"/>
      <c r="G656" s="784"/>
      <c r="H656" s="784"/>
      <c r="I656" s="784"/>
      <c r="J656" s="784"/>
      <c r="K656" s="784"/>
      <c r="L656" s="784"/>
      <c r="M656" s="784"/>
      <c r="N656" s="784"/>
      <c r="O656" s="784"/>
      <c r="P656" s="784"/>
      <c r="Q656" s="784"/>
      <c r="R656" s="784"/>
      <c r="S656" s="784"/>
      <c r="T656" s="784"/>
      <c r="U656" s="784"/>
      <c r="V656" s="784"/>
      <c r="W656" s="784"/>
      <c r="X656" s="784"/>
      <c r="Y656" s="784"/>
      <c r="Z656" s="784"/>
      <c r="AA656" s="784"/>
      <c r="AB656" s="784"/>
      <c r="AC656" s="784"/>
      <c r="AD656" s="784"/>
      <c r="AE656" s="784"/>
      <c r="AF656" s="784"/>
      <c r="AG656" s="784"/>
      <c r="AH656" s="784"/>
      <c r="AI656" s="784"/>
    </row>
    <row r="657" spans="1:35">
      <c r="A657" s="784"/>
      <c r="B657" s="784"/>
      <c r="C657" s="784"/>
      <c r="D657" s="784"/>
      <c r="E657" s="784"/>
      <c r="F657" s="784"/>
      <c r="G657" s="784"/>
      <c r="H657" s="784"/>
      <c r="I657" s="784"/>
      <c r="J657" s="784"/>
      <c r="K657" s="784"/>
      <c r="L657" s="784"/>
      <c r="M657" s="784"/>
      <c r="N657" s="784"/>
      <c r="O657" s="784"/>
      <c r="P657" s="784"/>
      <c r="Q657" s="784"/>
      <c r="R657" s="784"/>
      <c r="S657" s="784"/>
      <c r="T657" s="784"/>
      <c r="U657" s="784"/>
      <c r="V657" s="784"/>
      <c r="W657" s="784"/>
      <c r="X657" s="784"/>
      <c r="Y657" s="784"/>
      <c r="Z657" s="784"/>
      <c r="AA657" s="784"/>
      <c r="AB657" s="784"/>
      <c r="AC657" s="784"/>
      <c r="AD657" s="784"/>
      <c r="AE657" s="784"/>
      <c r="AF657" s="784"/>
      <c r="AG657" s="784"/>
      <c r="AH657" s="784"/>
      <c r="AI657" s="784"/>
    </row>
  </sheetData>
  <mergeCells count="1910">
    <mergeCell ref="B8:P8"/>
    <mergeCell ref="R8:S8"/>
    <mergeCell ref="U8:W8"/>
    <mergeCell ref="Y8:Z8"/>
    <mergeCell ref="AB8:AC8"/>
    <mergeCell ref="AA5:AC5"/>
    <mergeCell ref="A6:AI6"/>
    <mergeCell ref="B7:P7"/>
    <mergeCell ref="R7:S7"/>
    <mergeCell ref="U7:W7"/>
    <mergeCell ref="Y7:Z7"/>
    <mergeCell ref="AB7:AC7"/>
    <mergeCell ref="AE7:AH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B15:P15"/>
    <mergeCell ref="R15:S15"/>
    <mergeCell ref="U15:W15"/>
    <mergeCell ref="Y15:Z15"/>
    <mergeCell ref="AB15:AC15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21:AI21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S110:AI110"/>
    <mergeCell ref="B111:M111"/>
    <mergeCell ref="O111:Q111"/>
    <mergeCell ref="T111:AC111"/>
    <mergeCell ref="AE111:AF111"/>
    <mergeCell ref="AG111:AH111"/>
    <mergeCell ref="O110:P110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V652:V653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A656:AI656"/>
    <mergeCell ref="A657:AI657"/>
    <mergeCell ref="AE8:AF8"/>
    <mergeCell ref="AG8:AH8"/>
    <mergeCell ref="AE14:AF14"/>
    <mergeCell ref="AG14:AH14"/>
    <mergeCell ref="AE20:AF20"/>
    <mergeCell ref="AG20:AH20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4:S38"/>
  <sheetViews>
    <sheetView showGridLines="0" topLeftCell="A21" zoomScale="73" zoomScaleNormal="73" workbookViewId="0">
      <selection activeCell="E40" sqref="E40:S47"/>
    </sheetView>
  </sheetViews>
  <sheetFormatPr baseColWidth="10" defaultColWidth="11.5703125" defaultRowHeight="16.5"/>
  <cols>
    <col min="1" max="1" width="1.85546875" style="18" customWidth="1"/>
    <col min="2" max="2" width="9.42578125" style="18" customWidth="1"/>
    <col min="3" max="3" width="8.42578125" style="18" customWidth="1"/>
    <col min="4" max="4" width="8.5703125" style="49" customWidth="1"/>
    <col min="5" max="5" width="8.140625" style="18" customWidth="1"/>
    <col min="6" max="7" width="4.5703125" style="18" customWidth="1"/>
    <col min="8" max="8" width="7.140625" style="18" customWidth="1"/>
    <col min="9" max="9" width="7.85546875" style="18" customWidth="1"/>
    <col min="10" max="10" width="4.5703125" style="18" customWidth="1"/>
    <col min="11" max="11" width="8.140625" style="18" customWidth="1"/>
    <col min="12" max="12" width="9.42578125" style="18" customWidth="1"/>
    <col min="13" max="13" width="7.140625" style="18" customWidth="1"/>
    <col min="14" max="15" width="8.5703125" style="18" customWidth="1"/>
    <col min="16" max="16" width="4.5703125" style="18" customWidth="1"/>
    <col min="17" max="17" width="7.42578125" style="18" customWidth="1"/>
    <col min="18" max="19" width="4.5703125" style="18" customWidth="1"/>
    <col min="20" max="20" width="7" style="18" customWidth="1"/>
    <col min="21" max="21" width="8.140625" style="18" customWidth="1"/>
    <col min="22" max="22" width="8" style="18" customWidth="1"/>
    <col min="23" max="23" width="7.140625" style="18" customWidth="1"/>
    <col min="24" max="24" width="6.5703125" style="18" customWidth="1"/>
    <col min="25" max="25" width="4.5703125" style="18" customWidth="1"/>
    <col min="26" max="26" width="7.85546875" style="18" customWidth="1"/>
    <col min="27" max="27" width="8.140625" style="18" customWidth="1"/>
    <col min="28" max="31" width="4.5703125" style="18" customWidth="1"/>
    <col min="32" max="32" width="11.5703125" style="18"/>
    <col min="33" max="33" width="8.42578125" style="18" customWidth="1"/>
    <col min="34" max="34" width="5.42578125" style="18" customWidth="1"/>
    <col min="35" max="36" width="5.140625" style="18" customWidth="1"/>
    <col min="37" max="37" width="6.42578125" style="18" customWidth="1"/>
    <col min="38" max="38" width="11.5703125" style="18"/>
    <col min="39" max="39" width="8.42578125" style="18" customWidth="1"/>
    <col min="40" max="40" width="3.140625" style="18" customWidth="1"/>
    <col min="41" max="41" width="5.140625" style="18" customWidth="1"/>
    <col min="42" max="42" width="7.42578125" style="18" customWidth="1"/>
    <col min="43" max="43" width="4.5703125" style="18" customWidth="1"/>
    <col min="44" max="256" width="11.5703125" style="18"/>
    <col min="257" max="257" width="1.85546875" style="18" customWidth="1"/>
    <col min="258" max="258" width="9.42578125" style="18" customWidth="1"/>
    <col min="259" max="259" width="8.42578125" style="18" customWidth="1"/>
    <col min="260" max="260" width="8.5703125" style="18" customWidth="1"/>
    <col min="261" max="261" width="8.140625" style="18" customWidth="1"/>
    <col min="262" max="263" width="4.5703125" style="18" customWidth="1"/>
    <col min="264" max="264" width="7.140625" style="18" customWidth="1"/>
    <col min="265" max="265" width="7.85546875" style="18" customWidth="1"/>
    <col min="266" max="266" width="4.5703125" style="18" customWidth="1"/>
    <col min="267" max="267" width="8.140625" style="18" customWidth="1"/>
    <col min="268" max="268" width="9.42578125" style="18" customWidth="1"/>
    <col min="269" max="269" width="7.140625" style="18" customWidth="1"/>
    <col min="270" max="271" width="8.5703125" style="18" customWidth="1"/>
    <col min="272" max="272" width="4.5703125" style="18" customWidth="1"/>
    <col min="273" max="273" width="7.42578125" style="18" customWidth="1"/>
    <col min="274" max="275" width="4.5703125" style="18" customWidth="1"/>
    <col min="276" max="276" width="7" style="18" customWidth="1"/>
    <col min="277" max="277" width="8.140625" style="18" customWidth="1"/>
    <col min="278" max="278" width="8" style="18" customWidth="1"/>
    <col min="279" max="279" width="7.140625" style="18" customWidth="1"/>
    <col min="280" max="280" width="6.5703125" style="18" customWidth="1"/>
    <col min="281" max="281" width="4.5703125" style="18" customWidth="1"/>
    <col min="282" max="282" width="7.85546875" style="18" customWidth="1"/>
    <col min="283" max="283" width="8.140625" style="18" customWidth="1"/>
    <col min="284" max="287" width="4.5703125" style="18" customWidth="1"/>
    <col min="288" max="288" width="11.5703125" style="18"/>
    <col min="289" max="289" width="8.42578125" style="18" customWidth="1"/>
    <col min="290" max="290" width="5.42578125" style="18" customWidth="1"/>
    <col min="291" max="292" width="5.140625" style="18" customWidth="1"/>
    <col min="293" max="293" width="6.42578125" style="18" customWidth="1"/>
    <col min="294" max="294" width="11.5703125" style="18"/>
    <col min="295" max="295" width="8.42578125" style="18" customWidth="1"/>
    <col min="296" max="296" width="3.140625" style="18" customWidth="1"/>
    <col min="297" max="297" width="5.140625" style="18" customWidth="1"/>
    <col min="298" max="298" width="7.42578125" style="18" customWidth="1"/>
    <col min="299" max="299" width="4.5703125" style="18" customWidth="1"/>
    <col min="300" max="512" width="11.5703125" style="18"/>
    <col min="513" max="513" width="1.85546875" style="18" customWidth="1"/>
    <col min="514" max="514" width="9.42578125" style="18" customWidth="1"/>
    <col min="515" max="515" width="8.42578125" style="18" customWidth="1"/>
    <col min="516" max="516" width="8.5703125" style="18" customWidth="1"/>
    <col min="517" max="517" width="8.140625" style="18" customWidth="1"/>
    <col min="518" max="519" width="4.5703125" style="18" customWidth="1"/>
    <col min="520" max="520" width="7.140625" style="18" customWidth="1"/>
    <col min="521" max="521" width="7.85546875" style="18" customWidth="1"/>
    <col min="522" max="522" width="4.5703125" style="18" customWidth="1"/>
    <col min="523" max="523" width="8.140625" style="18" customWidth="1"/>
    <col min="524" max="524" width="9.42578125" style="18" customWidth="1"/>
    <col min="525" max="525" width="7.140625" style="18" customWidth="1"/>
    <col min="526" max="527" width="8.5703125" style="18" customWidth="1"/>
    <col min="528" max="528" width="4.5703125" style="18" customWidth="1"/>
    <col min="529" max="529" width="7.42578125" style="18" customWidth="1"/>
    <col min="530" max="531" width="4.5703125" style="18" customWidth="1"/>
    <col min="532" max="532" width="7" style="18" customWidth="1"/>
    <col min="533" max="533" width="8.140625" style="18" customWidth="1"/>
    <col min="534" max="534" width="8" style="18" customWidth="1"/>
    <col min="535" max="535" width="7.140625" style="18" customWidth="1"/>
    <col min="536" max="536" width="6.5703125" style="18" customWidth="1"/>
    <col min="537" max="537" width="4.5703125" style="18" customWidth="1"/>
    <col min="538" max="538" width="7.85546875" style="18" customWidth="1"/>
    <col min="539" max="539" width="8.140625" style="18" customWidth="1"/>
    <col min="540" max="543" width="4.5703125" style="18" customWidth="1"/>
    <col min="544" max="544" width="11.5703125" style="18"/>
    <col min="545" max="545" width="8.42578125" style="18" customWidth="1"/>
    <col min="546" max="546" width="5.42578125" style="18" customWidth="1"/>
    <col min="547" max="548" width="5.140625" style="18" customWidth="1"/>
    <col min="549" max="549" width="6.42578125" style="18" customWidth="1"/>
    <col min="550" max="550" width="11.5703125" style="18"/>
    <col min="551" max="551" width="8.42578125" style="18" customWidth="1"/>
    <col min="552" max="552" width="3.140625" style="18" customWidth="1"/>
    <col min="553" max="553" width="5.140625" style="18" customWidth="1"/>
    <col min="554" max="554" width="7.42578125" style="18" customWidth="1"/>
    <col min="555" max="555" width="4.5703125" style="18" customWidth="1"/>
    <col min="556" max="768" width="11.5703125" style="18"/>
    <col min="769" max="769" width="1.85546875" style="18" customWidth="1"/>
    <col min="770" max="770" width="9.42578125" style="18" customWidth="1"/>
    <col min="771" max="771" width="8.42578125" style="18" customWidth="1"/>
    <col min="772" max="772" width="8.5703125" style="18" customWidth="1"/>
    <col min="773" max="773" width="8.140625" style="18" customWidth="1"/>
    <col min="774" max="775" width="4.5703125" style="18" customWidth="1"/>
    <col min="776" max="776" width="7.140625" style="18" customWidth="1"/>
    <col min="777" max="777" width="7.85546875" style="18" customWidth="1"/>
    <col min="778" max="778" width="4.5703125" style="18" customWidth="1"/>
    <col min="779" max="779" width="8.140625" style="18" customWidth="1"/>
    <col min="780" max="780" width="9.42578125" style="18" customWidth="1"/>
    <col min="781" max="781" width="7.140625" style="18" customWidth="1"/>
    <col min="782" max="783" width="8.5703125" style="18" customWidth="1"/>
    <col min="784" max="784" width="4.5703125" style="18" customWidth="1"/>
    <col min="785" max="785" width="7.42578125" style="18" customWidth="1"/>
    <col min="786" max="787" width="4.5703125" style="18" customWidth="1"/>
    <col min="788" max="788" width="7" style="18" customWidth="1"/>
    <col min="789" max="789" width="8.140625" style="18" customWidth="1"/>
    <col min="790" max="790" width="8" style="18" customWidth="1"/>
    <col min="791" max="791" width="7.140625" style="18" customWidth="1"/>
    <col min="792" max="792" width="6.5703125" style="18" customWidth="1"/>
    <col min="793" max="793" width="4.5703125" style="18" customWidth="1"/>
    <col min="794" max="794" width="7.85546875" style="18" customWidth="1"/>
    <col min="795" max="795" width="8.140625" style="18" customWidth="1"/>
    <col min="796" max="799" width="4.5703125" style="18" customWidth="1"/>
    <col min="800" max="800" width="11.5703125" style="18"/>
    <col min="801" max="801" width="8.42578125" style="18" customWidth="1"/>
    <col min="802" max="802" width="5.42578125" style="18" customWidth="1"/>
    <col min="803" max="804" width="5.140625" style="18" customWidth="1"/>
    <col min="805" max="805" width="6.42578125" style="18" customWidth="1"/>
    <col min="806" max="806" width="11.5703125" style="18"/>
    <col min="807" max="807" width="8.42578125" style="18" customWidth="1"/>
    <col min="808" max="808" width="3.140625" style="18" customWidth="1"/>
    <col min="809" max="809" width="5.140625" style="18" customWidth="1"/>
    <col min="810" max="810" width="7.42578125" style="18" customWidth="1"/>
    <col min="811" max="811" width="4.5703125" style="18" customWidth="1"/>
    <col min="812" max="1024" width="11.5703125" style="18"/>
    <col min="1025" max="1025" width="1.85546875" style="18" customWidth="1"/>
    <col min="1026" max="1026" width="9.42578125" style="18" customWidth="1"/>
    <col min="1027" max="1027" width="8.42578125" style="18" customWidth="1"/>
    <col min="1028" max="1028" width="8.5703125" style="18" customWidth="1"/>
    <col min="1029" max="1029" width="8.140625" style="18" customWidth="1"/>
    <col min="1030" max="1031" width="4.5703125" style="18" customWidth="1"/>
    <col min="1032" max="1032" width="7.140625" style="18" customWidth="1"/>
    <col min="1033" max="1033" width="7.85546875" style="18" customWidth="1"/>
    <col min="1034" max="1034" width="4.5703125" style="18" customWidth="1"/>
    <col min="1035" max="1035" width="8.140625" style="18" customWidth="1"/>
    <col min="1036" max="1036" width="9.42578125" style="18" customWidth="1"/>
    <col min="1037" max="1037" width="7.140625" style="18" customWidth="1"/>
    <col min="1038" max="1039" width="8.5703125" style="18" customWidth="1"/>
    <col min="1040" max="1040" width="4.5703125" style="18" customWidth="1"/>
    <col min="1041" max="1041" width="7.42578125" style="18" customWidth="1"/>
    <col min="1042" max="1043" width="4.5703125" style="18" customWidth="1"/>
    <col min="1044" max="1044" width="7" style="18" customWidth="1"/>
    <col min="1045" max="1045" width="8.140625" style="18" customWidth="1"/>
    <col min="1046" max="1046" width="8" style="18" customWidth="1"/>
    <col min="1047" max="1047" width="7.140625" style="18" customWidth="1"/>
    <col min="1048" max="1048" width="6.5703125" style="18" customWidth="1"/>
    <col min="1049" max="1049" width="4.5703125" style="18" customWidth="1"/>
    <col min="1050" max="1050" width="7.85546875" style="18" customWidth="1"/>
    <col min="1051" max="1051" width="8.140625" style="18" customWidth="1"/>
    <col min="1052" max="1055" width="4.5703125" style="18" customWidth="1"/>
    <col min="1056" max="1056" width="11.5703125" style="18"/>
    <col min="1057" max="1057" width="8.42578125" style="18" customWidth="1"/>
    <col min="1058" max="1058" width="5.42578125" style="18" customWidth="1"/>
    <col min="1059" max="1060" width="5.140625" style="18" customWidth="1"/>
    <col min="1061" max="1061" width="6.42578125" style="18" customWidth="1"/>
    <col min="1062" max="1062" width="11.5703125" style="18"/>
    <col min="1063" max="1063" width="8.42578125" style="18" customWidth="1"/>
    <col min="1064" max="1064" width="3.140625" style="18" customWidth="1"/>
    <col min="1065" max="1065" width="5.140625" style="18" customWidth="1"/>
    <col min="1066" max="1066" width="7.42578125" style="18" customWidth="1"/>
    <col min="1067" max="1067" width="4.5703125" style="18" customWidth="1"/>
    <col min="1068" max="1280" width="11.5703125" style="18"/>
    <col min="1281" max="1281" width="1.85546875" style="18" customWidth="1"/>
    <col min="1282" max="1282" width="9.42578125" style="18" customWidth="1"/>
    <col min="1283" max="1283" width="8.42578125" style="18" customWidth="1"/>
    <col min="1284" max="1284" width="8.5703125" style="18" customWidth="1"/>
    <col min="1285" max="1285" width="8.140625" style="18" customWidth="1"/>
    <col min="1286" max="1287" width="4.5703125" style="18" customWidth="1"/>
    <col min="1288" max="1288" width="7.140625" style="18" customWidth="1"/>
    <col min="1289" max="1289" width="7.85546875" style="18" customWidth="1"/>
    <col min="1290" max="1290" width="4.5703125" style="18" customWidth="1"/>
    <col min="1291" max="1291" width="8.140625" style="18" customWidth="1"/>
    <col min="1292" max="1292" width="9.42578125" style="18" customWidth="1"/>
    <col min="1293" max="1293" width="7.140625" style="18" customWidth="1"/>
    <col min="1294" max="1295" width="8.5703125" style="18" customWidth="1"/>
    <col min="1296" max="1296" width="4.5703125" style="18" customWidth="1"/>
    <col min="1297" max="1297" width="7.42578125" style="18" customWidth="1"/>
    <col min="1298" max="1299" width="4.5703125" style="18" customWidth="1"/>
    <col min="1300" max="1300" width="7" style="18" customWidth="1"/>
    <col min="1301" max="1301" width="8.140625" style="18" customWidth="1"/>
    <col min="1302" max="1302" width="8" style="18" customWidth="1"/>
    <col min="1303" max="1303" width="7.140625" style="18" customWidth="1"/>
    <col min="1304" max="1304" width="6.5703125" style="18" customWidth="1"/>
    <col min="1305" max="1305" width="4.5703125" style="18" customWidth="1"/>
    <col min="1306" max="1306" width="7.85546875" style="18" customWidth="1"/>
    <col min="1307" max="1307" width="8.140625" style="18" customWidth="1"/>
    <col min="1308" max="1311" width="4.5703125" style="18" customWidth="1"/>
    <col min="1312" max="1312" width="11.5703125" style="18"/>
    <col min="1313" max="1313" width="8.42578125" style="18" customWidth="1"/>
    <col min="1314" max="1314" width="5.42578125" style="18" customWidth="1"/>
    <col min="1315" max="1316" width="5.140625" style="18" customWidth="1"/>
    <col min="1317" max="1317" width="6.42578125" style="18" customWidth="1"/>
    <col min="1318" max="1318" width="11.5703125" style="18"/>
    <col min="1319" max="1319" width="8.42578125" style="18" customWidth="1"/>
    <col min="1320" max="1320" width="3.140625" style="18" customWidth="1"/>
    <col min="1321" max="1321" width="5.140625" style="18" customWidth="1"/>
    <col min="1322" max="1322" width="7.42578125" style="18" customWidth="1"/>
    <col min="1323" max="1323" width="4.5703125" style="18" customWidth="1"/>
    <col min="1324" max="1536" width="11.5703125" style="18"/>
    <col min="1537" max="1537" width="1.85546875" style="18" customWidth="1"/>
    <col min="1538" max="1538" width="9.42578125" style="18" customWidth="1"/>
    <col min="1539" max="1539" width="8.42578125" style="18" customWidth="1"/>
    <col min="1540" max="1540" width="8.5703125" style="18" customWidth="1"/>
    <col min="1541" max="1541" width="8.140625" style="18" customWidth="1"/>
    <col min="1542" max="1543" width="4.5703125" style="18" customWidth="1"/>
    <col min="1544" max="1544" width="7.140625" style="18" customWidth="1"/>
    <col min="1545" max="1545" width="7.85546875" style="18" customWidth="1"/>
    <col min="1546" max="1546" width="4.5703125" style="18" customWidth="1"/>
    <col min="1547" max="1547" width="8.140625" style="18" customWidth="1"/>
    <col min="1548" max="1548" width="9.42578125" style="18" customWidth="1"/>
    <col min="1549" max="1549" width="7.140625" style="18" customWidth="1"/>
    <col min="1550" max="1551" width="8.5703125" style="18" customWidth="1"/>
    <col min="1552" max="1552" width="4.5703125" style="18" customWidth="1"/>
    <col min="1553" max="1553" width="7.42578125" style="18" customWidth="1"/>
    <col min="1554" max="1555" width="4.5703125" style="18" customWidth="1"/>
    <col min="1556" max="1556" width="7" style="18" customWidth="1"/>
    <col min="1557" max="1557" width="8.140625" style="18" customWidth="1"/>
    <col min="1558" max="1558" width="8" style="18" customWidth="1"/>
    <col min="1559" max="1559" width="7.140625" style="18" customWidth="1"/>
    <col min="1560" max="1560" width="6.5703125" style="18" customWidth="1"/>
    <col min="1561" max="1561" width="4.5703125" style="18" customWidth="1"/>
    <col min="1562" max="1562" width="7.85546875" style="18" customWidth="1"/>
    <col min="1563" max="1563" width="8.140625" style="18" customWidth="1"/>
    <col min="1564" max="1567" width="4.5703125" style="18" customWidth="1"/>
    <col min="1568" max="1568" width="11.5703125" style="18"/>
    <col min="1569" max="1569" width="8.42578125" style="18" customWidth="1"/>
    <col min="1570" max="1570" width="5.42578125" style="18" customWidth="1"/>
    <col min="1571" max="1572" width="5.140625" style="18" customWidth="1"/>
    <col min="1573" max="1573" width="6.42578125" style="18" customWidth="1"/>
    <col min="1574" max="1574" width="11.5703125" style="18"/>
    <col min="1575" max="1575" width="8.42578125" style="18" customWidth="1"/>
    <col min="1576" max="1576" width="3.140625" style="18" customWidth="1"/>
    <col min="1577" max="1577" width="5.140625" style="18" customWidth="1"/>
    <col min="1578" max="1578" width="7.42578125" style="18" customWidth="1"/>
    <col min="1579" max="1579" width="4.5703125" style="18" customWidth="1"/>
    <col min="1580" max="1792" width="11.5703125" style="18"/>
    <col min="1793" max="1793" width="1.85546875" style="18" customWidth="1"/>
    <col min="1794" max="1794" width="9.42578125" style="18" customWidth="1"/>
    <col min="1795" max="1795" width="8.42578125" style="18" customWidth="1"/>
    <col min="1796" max="1796" width="8.5703125" style="18" customWidth="1"/>
    <col min="1797" max="1797" width="8.140625" style="18" customWidth="1"/>
    <col min="1798" max="1799" width="4.5703125" style="18" customWidth="1"/>
    <col min="1800" max="1800" width="7.140625" style="18" customWidth="1"/>
    <col min="1801" max="1801" width="7.85546875" style="18" customWidth="1"/>
    <col min="1802" max="1802" width="4.5703125" style="18" customWidth="1"/>
    <col min="1803" max="1803" width="8.140625" style="18" customWidth="1"/>
    <col min="1804" max="1804" width="9.42578125" style="18" customWidth="1"/>
    <col min="1805" max="1805" width="7.140625" style="18" customWidth="1"/>
    <col min="1806" max="1807" width="8.5703125" style="18" customWidth="1"/>
    <col min="1808" max="1808" width="4.5703125" style="18" customWidth="1"/>
    <col min="1809" max="1809" width="7.42578125" style="18" customWidth="1"/>
    <col min="1810" max="1811" width="4.5703125" style="18" customWidth="1"/>
    <col min="1812" max="1812" width="7" style="18" customWidth="1"/>
    <col min="1813" max="1813" width="8.140625" style="18" customWidth="1"/>
    <col min="1814" max="1814" width="8" style="18" customWidth="1"/>
    <col min="1815" max="1815" width="7.140625" style="18" customWidth="1"/>
    <col min="1816" max="1816" width="6.5703125" style="18" customWidth="1"/>
    <col min="1817" max="1817" width="4.5703125" style="18" customWidth="1"/>
    <col min="1818" max="1818" width="7.85546875" style="18" customWidth="1"/>
    <col min="1819" max="1819" width="8.140625" style="18" customWidth="1"/>
    <col min="1820" max="1823" width="4.5703125" style="18" customWidth="1"/>
    <col min="1824" max="1824" width="11.5703125" style="18"/>
    <col min="1825" max="1825" width="8.42578125" style="18" customWidth="1"/>
    <col min="1826" max="1826" width="5.42578125" style="18" customWidth="1"/>
    <col min="1827" max="1828" width="5.140625" style="18" customWidth="1"/>
    <col min="1829" max="1829" width="6.42578125" style="18" customWidth="1"/>
    <col min="1830" max="1830" width="11.5703125" style="18"/>
    <col min="1831" max="1831" width="8.42578125" style="18" customWidth="1"/>
    <col min="1832" max="1832" width="3.140625" style="18" customWidth="1"/>
    <col min="1833" max="1833" width="5.140625" style="18" customWidth="1"/>
    <col min="1834" max="1834" width="7.42578125" style="18" customWidth="1"/>
    <col min="1835" max="1835" width="4.5703125" style="18" customWidth="1"/>
    <col min="1836" max="2048" width="11.5703125" style="18"/>
    <col min="2049" max="2049" width="1.85546875" style="18" customWidth="1"/>
    <col min="2050" max="2050" width="9.42578125" style="18" customWidth="1"/>
    <col min="2051" max="2051" width="8.42578125" style="18" customWidth="1"/>
    <col min="2052" max="2052" width="8.5703125" style="18" customWidth="1"/>
    <col min="2053" max="2053" width="8.140625" style="18" customWidth="1"/>
    <col min="2054" max="2055" width="4.5703125" style="18" customWidth="1"/>
    <col min="2056" max="2056" width="7.140625" style="18" customWidth="1"/>
    <col min="2057" max="2057" width="7.85546875" style="18" customWidth="1"/>
    <col min="2058" max="2058" width="4.5703125" style="18" customWidth="1"/>
    <col min="2059" max="2059" width="8.140625" style="18" customWidth="1"/>
    <col min="2060" max="2060" width="9.42578125" style="18" customWidth="1"/>
    <col min="2061" max="2061" width="7.140625" style="18" customWidth="1"/>
    <col min="2062" max="2063" width="8.5703125" style="18" customWidth="1"/>
    <col min="2064" max="2064" width="4.5703125" style="18" customWidth="1"/>
    <col min="2065" max="2065" width="7.42578125" style="18" customWidth="1"/>
    <col min="2066" max="2067" width="4.5703125" style="18" customWidth="1"/>
    <col min="2068" max="2068" width="7" style="18" customWidth="1"/>
    <col min="2069" max="2069" width="8.140625" style="18" customWidth="1"/>
    <col min="2070" max="2070" width="8" style="18" customWidth="1"/>
    <col min="2071" max="2071" width="7.140625" style="18" customWidth="1"/>
    <col min="2072" max="2072" width="6.5703125" style="18" customWidth="1"/>
    <col min="2073" max="2073" width="4.5703125" style="18" customWidth="1"/>
    <col min="2074" max="2074" width="7.85546875" style="18" customWidth="1"/>
    <col min="2075" max="2075" width="8.140625" style="18" customWidth="1"/>
    <col min="2076" max="2079" width="4.5703125" style="18" customWidth="1"/>
    <col min="2080" max="2080" width="11.5703125" style="18"/>
    <col min="2081" max="2081" width="8.42578125" style="18" customWidth="1"/>
    <col min="2082" max="2082" width="5.42578125" style="18" customWidth="1"/>
    <col min="2083" max="2084" width="5.140625" style="18" customWidth="1"/>
    <col min="2085" max="2085" width="6.42578125" style="18" customWidth="1"/>
    <col min="2086" max="2086" width="11.5703125" style="18"/>
    <col min="2087" max="2087" width="8.42578125" style="18" customWidth="1"/>
    <col min="2088" max="2088" width="3.140625" style="18" customWidth="1"/>
    <col min="2089" max="2089" width="5.140625" style="18" customWidth="1"/>
    <col min="2090" max="2090" width="7.42578125" style="18" customWidth="1"/>
    <col min="2091" max="2091" width="4.5703125" style="18" customWidth="1"/>
    <col min="2092" max="2304" width="11.5703125" style="18"/>
    <col min="2305" max="2305" width="1.85546875" style="18" customWidth="1"/>
    <col min="2306" max="2306" width="9.42578125" style="18" customWidth="1"/>
    <col min="2307" max="2307" width="8.42578125" style="18" customWidth="1"/>
    <col min="2308" max="2308" width="8.5703125" style="18" customWidth="1"/>
    <col min="2309" max="2309" width="8.140625" style="18" customWidth="1"/>
    <col min="2310" max="2311" width="4.5703125" style="18" customWidth="1"/>
    <col min="2312" max="2312" width="7.140625" style="18" customWidth="1"/>
    <col min="2313" max="2313" width="7.85546875" style="18" customWidth="1"/>
    <col min="2314" max="2314" width="4.5703125" style="18" customWidth="1"/>
    <col min="2315" max="2315" width="8.140625" style="18" customWidth="1"/>
    <col min="2316" max="2316" width="9.42578125" style="18" customWidth="1"/>
    <col min="2317" max="2317" width="7.140625" style="18" customWidth="1"/>
    <col min="2318" max="2319" width="8.5703125" style="18" customWidth="1"/>
    <col min="2320" max="2320" width="4.5703125" style="18" customWidth="1"/>
    <col min="2321" max="2321" width="7.42578125" style="18" customWidth="1"/>
    <col min="2322" max="2323" width="4.5703125" style="18" customWidth="1"/>
    <col min="2324" max="2324" width="7" style="18" customWidth="1"/>
    <col min="2325" max="2325" width="8.140625" style="18" customWidth="1"/>
    <col min="2326" max="2326" width="8" style="18" customWidth="1"/>
    <col min="2327" max="2327" width="7.140625" style="18" customWidth="1"/>
    <col min="2328" max="2328" width="6.5703125" style="18" customWidth="1"/>
    <col min="2329" max="2329" width="4.5703125" style="18" customWidth="1"/>
    <col min="2330" max="2330" width="7.85546875" style="18" customWidth="1"/>
    <col min="2331" max="2331" width="8.140625" style="18" customWidth="1"/>
    <col min="2332" max="2335" width="4.5703125" style="18" customWidth="1"/>
    <col min="2336" max="2336" width="11.5703125" style="18"/>
    <col min="2337" max="2337" width="8.42578125" style="18" customWidth="1"/>
    <col min="2338" max="2338" width="5.42578125" style="18" customWidth="1"/>
    <col min="2339" max="2340" width="5.140625" style="18" customWidth="1"/>
    <col min="2341" max="2341" width="6.42578125" style="18" customWidth="1"/>
    <col min="2342" max="2342" width="11.5703125" style="18"/>
    <col min="2343" max="2343" width="8.42578125" style="18" customWidth="1"/>
    <col min="2344" max="2344" width="3.140625" style="18" customWidth="1"/>
    <col min="2345" max="2345" width="5.140625" style="18" customWidth="1"/>
    <col min="2346" max="2346" width="7.42578125" style="18" customWidth="1"/>
    <col min="2347" max="2347" width="4.5703125" style="18" customWidth="1"/>
    <col min="2348" max="2560" width="11.5703125" style="18"/>
    <col min="2561" max="2561" width="1.85546875" style="18" customWidth="1"/>
    <col min="2562" max="2562" width="9.42578125" style="18" customWidth="1"/>
    <col min="2563" max="2563" width="8.42578125" style="18" customWidth="1"/>
    <col min="2564" max="2564" width="8.5703125" style="18" customWidth="1"/>
    <col min="2565" max="2565" width="8.140625" style="18" customWidth="1"/>
    <col min="2566" max="2567" width="4.5703125" style="18" customWidth="1"/>
    <col min="2568" max="2568" width="7.140625" style="18" customWidth="1"/>
    <col min="2569" max="2569" width="7.85546875" style="18" customWidth="1"/>
    <col min="2570" max="2570" width="4.5703125" style="18" customWidth="1"/>
    <col min="2571" max="2571" width="8.140625" style="18" customWidth="1"/>
    <col min="2572" max="2572" width="9.42578125" style="18" customWidth="1"/>
    <col min="2573" max="2573" width="7.140625" style="18" customWidth="1"/>
    <col min="2574" max="2575" width="8.5703125" style="18" customWidth="1"/>
    <col min="2576" max="2576" width="4.5703125" style="18" customWidth="1"/>
    <col min="2577" max="2577" width="7.42578125" style="18" customWidth="1"/>
    <col min="2578" max="2579" width="4.5703125" style="18" customWidth="1"/>
    <col min="2580" max="2580" width="7" style="18" customWidth="1"/>
    <col min="2581" max="2581" width="8.140625" style="18" customWidth="1"/>
    <col min="2582" max="2582" width="8" style="18" customWidth="1"/>
    <col min="2583" max="2583" width="7.140625" style="18" customWidth="1"/>
    <col min="2584" max="2584" width="6.5703125" style="18" customWidth="1"/>
    <col min="2585" max="2585" width="4.5703125" style="18" customWidth="1"/>
    <col min="2586" max="2586" width="7.85546875" style="18" customWidth="1"/>
    <col min="2587" max="2587" width="8.140625" style="18" customWidth="1"/>
    <col min="2588" max="2591" width="4.5703125" style="18" customWidth="1"/>
    <col min="2592" max="2592" width="11.5703125" style="18"/>
    <col min="2593" max="2593" width="8.42578125" style="18" customWidth="1"/>
    <col min="2594" max="2594" width="5.42578125" style="18" customWidth="1"/>
    <col min="2595" max="2596" width="5.140625" style="18" customWidth="1"/>
    <col min="2597" max="2597" width="6.42578125" style="18" customWidth="1"/>
    <col min="2598" max="2598" width="11.5703125" style="18"/>
    <col min="2599" max="2599" width="8.42578125" style="18" customWidth="1"/>
    <col min="2600" max="2600" width="3.140625" style="18" customWidth="1"/>
    <col min="2601" max="2601" width="5.140625" style="18" customWidth="1"/>
    <col min="2602" max="2602" width="7.42578125" style="18" customWidth="1"/>
    <col min="2603" max="2603" width="4.5703125" style="18" customWidth="1"/>
    <col min="2604" max="2816" width="11.5703125" style="18"/>
    <col min="2817" max="2817" width="1.85546875" style="18" customWidth="1"/>
    <col min="2818" max="2818" width="9.42578125" style="18" customWidth="1"/>
    <col min="2819" max="2819" width="8.42578125" style="18" customWidth="1"/>
    <col min="2820" max="2820" width="8.5703125" style="18" customWidth="1"/>
    <col min="2821" max="2821" width="8.140625" style="18" customWidth="1"/>
    <col min="2822" max="2823" width="4.5703125" style="18" customWidth="1"/>
    <col min="2824" max="2824" width="7.140625" style="18" customWidth="1"/>
    <col min="2825" max="2825" width="7.85546875" style="18" customWidth="1"/>
    <col min="2826" max="2826" width="4.5703125" style="18" customWidth="1"/>
    <col min="2827" max="2827" width="8.140625" style="18" customWidth="1"/>
    <col min="2828" max="2828" width="9.42578125" style="18" customWidth="1"/>
    <col min="2829" max="2829" width="7.140625" style="18" customWidth="1"/>
    <col min="2830" max="2831" width="8.5703125" style="18" customWidth="1"/>
    <col min="2832" max="2832" width="4.5703125" style="18" customWidth="1"/>
    <col min="2833" max="2833" width="7.42578125" style="18" customWidth="1"/>
    <col min="2834" max="2835" width="4.5703125" style="18" customWidth="1"/>
    <col min="2836" max="2836" width="7" style="18" customWidth="1"/>
    <col min="2837" max="2837" width="8.140625" style="18" customWidth="1"/>
    <col min="2838" max="2838" width="8" style="18" customWidth="1"/>
    <col min="2839" max="2839" width="7.140625" style="18" customWidth="1"/>
    <col min="2840" max="2840" width="6.5703125" style="18" customWidth="1"/>
    <col min="2841" max="2841" width="4.5703125" style="18" customWidth="1"/>
    <col min="2842" max="2842" width="7.85546875" style="18" customWidth="1"/>
    <col min="2843" max="2843" width="8.140625" style="18" customWidth="1"/>
    <col min="2844" max="2847" width="4.5703125" style="18" customWidth="1"/>
    <col min="2848" max="2848" width="11.5703125" style="18"/>
    <col min="2849" max="2849" width="8.42578125" style="18" customWidth="1"/>
    <col min="2850" max="2850" width="5.42578125" style="18" customWidth="1"/>
    <col min="2851" max="2852" width="5.140625" style="18" customWidth="1"/>
    <col min="2853" max="2853" width="6.42578125" style="18" customWidth="1"/>
    <col min="2854" max="2854" width="11.5703125" style="18"/>
    <col min="2855" max="2855" width="8.42578125" style="18" customWidth="1"/>
    <col min="2856" max="2856" width="3.140625" style="18" customWidth="1"/>
    <col min="2857" max="2857" width="5.140625" style="18" customWidth="1"/>
    <col min="2858" max="2858" width="7.42578125" style="18" customWidth="1"/>
    <col min="2859" max="2859" width="4.5703125" style="18" customWidth="1"/>
    <col min="2860" max="3072" width="11.5703125" style="18"/>
    <col min="3073" max="3073" width="1.85546875" style="18" customWidth="1"/>
    <col min="3074" max="3074" width="9.42578125" style="18" customWidth="1"/>
    <col min="3075" max="3075" width="8.42578125" style="18" customWidth="1"/>
    <col min="3076" max="3076" width="8.5703125" style="18" customWidth="1"/>
    <col min="3077" max="3077" width="8.140625" style="18" customWidth="1"/>
    <col min="3078" max="3079" width="4.5703125" style="18" customWidth="1"/>
    <col min="3080" max="3080" width="7.140625" style="18" customWidth="1"/>
    <col min="3081" max="3081" width="7.85546875" style="18" customWidth="1"/>
    <col min="3082" max="3082" width="4.5703125" style="18" customWidth="1"/>
    <col min="3083" max="3083" width="8.140625" style="18" customWidth="1"/>
    <col min="3084" max="3084" width="9.42578125" style="18" customWidth="1"/>
    <col min="3085" max="3085" width="7.140625" style="18" customWidth="1"/>
    <col min="3086" max="3087" width="8.5703125" style="18" customWidth="1"/>
    <col min="3088" max="3088" width="4.5703125" style="18" customWidth="1"/>
    <col min="3089" max="3089" width="7.42578125" style="18" customWidth="1"/>
    <col min="3090" max="3091" width="4.5703125" style="18" customWidth="1"/>
    <col min="3092" max="3092" width="7" style="18" customWidth="1"/>
    <col min="3093" max="3093" width="8.140625" style="18" customWidth="1"/>
    <col min="3094" max="3094" width="8" style="18" customWidth="1"/>
    <col min="3095" max="3095" width="7.140625" style="18" customWidth="1"/>
    <col min="3096" max="3096" width="6.5703125" style="18" customWidth="1"/>
    <col min="3097" max="3097" width="4.5703125" style="18" customWidth="1"/>
    <col min="3098" max="3098" width="7.85546875" style="18" customWidth="1"/>
    <col min="3099" max="3099" width="8.140625" style="18" customWidth="1"/>
    <col min="3100" max="3103" width="4.5703125" style="18" customWidth="1"/>
    <col min="3104" max="3104" width="11.5703125" style="18"/>
    <col min="3105" max="3105" width="8.42578125" style="18" customWidth="1"/>
    <col min="3106" max="3106" width="5.42578125" style="18" customWidth="1"/>
    <col min="3107" max="3108" width="5.140625" style="18" customWidth="1"/>
    <col min="3109" max="3109" width="6.42578125" style="18" customWidth="1"/>
    <col min="3110" max="3110" width="11.5703125" style="18"/>
    <col min="3111" max="3111" width="8.42578125" style="18" customWidth="1"/>
    <col min="3112" max="3112" width="3.140625" style="18" customWidth="1"/>
    <col min="3113" max="3113" width="5.140625" style="18" customWidth="1"/>
    <col min="3114" max="3114" width="7.42578125" style="18" customWidth="1"/>
    <col min="3115" max="3115" width="4.5703125" style="18" customWidth="1"/>
    <col min="3116" max="3328" width="11.5703125" style="18"/>
    <col min="3329" max="3329" width="1.85546875" style="18" customWidth="1"/>
    <col min="3330" max="3330" width="9.42578125" style="18" customWidth="1"/>
    <col min="3331" max="3331" width="8.42578125" style="18" customWidth="1"/>
    <col min="3332" max="3332" width="8.5703125" style="18" customWidth="1"/>
    <col min="3333" max="3333" width="8.140625" style="18" customWidth="1"/>
    <col min="3334" max="3335" width="4.5703125" style="18" customWidth="1"/>
    <col min="3336" max="3336" width="7.140625" style="18" customWidth="1"/>
    <col min="3337" max="3337" width="7.85546875" style="18" customWidth="1"/>
    <col min="3338" max="3338" width="4.5703125" style="18" customWidth="1"/>
    <col min="3339" max="3339" width="8.140625" style="18" customWidth="1"/>
    <col min="3340" max="3340" width="9.42578125" style="18" customWidth="1"/>
    <col min="3341" max="3341" width="7.140625" style="18" customWidth="1"/>
    <col min="3342" max="3343" width="8.5703125" style="18" customWidth="1"/>
    <col min="3344" max="3344" width="4.5703125" style="18" customWidth="1"/>
    <col min="3345" max="3345" width="7.42578125" style="18" customWidth="1"/>
    <col min="3346" max="3347" width="4.5703125" style="18" customWidth="1"/>
    <col min="3348" max="3348" width="7" style="18" customWidth="1"/>
    <col min="3349" max="3349" width="8.140625" style="18" customWidth="1"/>
    <col min="3350" max="3350" width="8" style="18" customWidth="1"/>
    <col min="3351" max="3351" width="7.140625" style="18" customWidth="1"/>
    <col min="3352" max="3352" width="6.5703125" style="18" customWidth="1"/>
    <col min="3353" max="3353" width="4.5703125" style="18" customWidth="1"/>
    <col min="3354" max="3354" width="7.85546875" style="18" customWidth="1"/>
    <col min="3355" max="3355" width="8.140625" style="18" customWidth="1"/>
    <col min="3356" max="3359" width="4.5703125" style="18" customWidth="1"/>
    <col min="3360" max="3360" width="11.5703125" style="18"/>
    <col min="3361" max="3361" width="8.42578125" style="18" customWidth="1"/>
    <col min="3362" max="3362" width="5.42578125" style="18" customWidth="1"/>
    <col min="3363" max="3364" width="5.140625" style="18" customWidth="1"/>
    <col min="3365" max="3365" width="6.42578125" style="18" customWidth="1"/>
    <col min="3366" max="3366" width="11.5703125" style="18"/>
    <col min="3367" max="3367" width="8.42578125" style="18" customWidth="1"/>
    <col min="3368" max="3368" width="3.140625" style="18" customWidth="1"/>
    <col min="3369" max="3369" width="5.140625" style="18" customWidth="1"/>
    <col min="3370" max="3370" width="7.42578125" style="18" customWidth="1"/>
    <col min="3371" max="3371" width="4.5703125" style="18" customWidth="1"/>
    <col min="3372" max="3584" width="11.5703125" style="18"/>
    <col min="3585" max="3585" width="1.85546875" style="18" customWidth="1"/>
    <col min="3586" max="3586" width="9.42578125" style="18" customWidth="1"/>
    <col min="3587" max="3587" width="8.42578125" style="18" customWidth="1"/>
    <col min="3588" max="3588" width="8.5703125" style="18" customWidth="1"/>
    <col min="3589" max="3589" width="8.140625" style="18" customWidth="1"/>
    <col min="3590" max="3591" width="4.5703125" style="18" customWidth="1"/>
    <col min="3592" max="3592" width="7.140625" style="18" customWidth="1"/>
    <col min="3593" max="3593" width="7.85546875" style="18" customWidth="1"/>
    <col min="3594" max="3594" width="4.5703125" style="18" customWidth="1"/>
    <col min="3595" max="3595" width="8.140625" style="18" customWidth="1"/>
    <col min="3596" max="3596" width="9.42578125" style="18" customWidth="1"/>
    <col min="3597" max="3597" width="7.140625" style="18" customWidth="1"/>
    <col min="3598" max="3599" width="8.5703125" style="18" customWidth="1"/>
    <col min="3600" max="3600" width="4.5703125" style="18" customWidth="1"/>
    <col min="3601" max="3601" width="7.42578125" style="18" customWidth="1"/>
    <col min="3602" max="3603" width="4.5703125" style="18" customWidth="1"/>
    <col min="3604" max="3604" width="7" style="18" customWidth="1"/>
    <col min="3605" max="3605" width="8.140625" style="18" customWidth="1"/>
    <col min="3606" max="3606" width="8" style="18" customWidth="1"/>
    <col min="3607" max="3607" width="7.140625" style="18" customWidth="1"/>
    <col min="3608" max="3608" width="6.5703125" style="18" customWidth="1"/>
    <col min="3609" max="3609" width="4.5703125" style="18" customWidth="1"/>
    <col min="3610" max="3610" width="7.85546875" style="18" customWidth="1"/>
    <col min="3611" max="3611" width="8.140625" style="18" customWidth="1"/>
    <col min="3612" max="3615" width="4.5703125" style="18" customWidth="1"/>
    <col min="3616" max="3616" width="11.5703125" style="18"/>
    <col min="3617" max="3617" width="8.42578125" style="18" customWidth="1"/>
    <col min="3618" max="3618" width="5.42578125" style="18" customWidth="1"/>
    <col min="3619" max="3620" width="5.140625" style="18" customWidth="1"/>
    <col min="3621" max="3621" width="6.42578125" style="18" customWidth="1"/>
    <col min="3622" max="3622" width="11.5703125" style="18"/>
    <col min="3623" max="3623" width="8.42578125" style="18" customWidth="1"/>
    <col min="3624" max="3624" width="3.140625" style="18" customWidth="1"/>
    <col min="3625" max="3625" width="5.140625" style="18" customWidth="1"/>
    <col min="3626" max="3626" width="7.42578125" style="18" customWidth="1"/>
    <col min="3627" max="3627" width="4.5703125" style="18" customWidth="1"/>
    <col min="3628" max="3840" width="11.5703125" style="18"/>
    <col min="3841" max="3841" width="1.85546875" style="18" customWidth="1"/>
    <col min="3842" max="3842" width="9.42578125" style="18" customWidth="1"/>
    <col min="3843" max="3843" width="8.42578125" style="18" customWidth="1"/>
    <col min="3844" max="3844" width="8.5703125" style="18" customWidth="1"/>
    <col min="3845" max="3845" width="8.140625" style="18" customWidth="1"/>
    <col min="3846" max="3847" width="4.5703125" style="18" customWidth="1"/>
    <col min="3848" max="3848" width="7.140625" style="18" customWidth="1"/>
    <col min="3849" max="3849" width="7.85546875" style="18" customWidth="1"/>
    <col min="3850" max="3850" width="4.5703125" style="18" customWidth="1"/>
    <col min="3851" max="3851" width="8.140625" style="18" customWidth="1"/>
    <col min="3852" max="3852" width="9.42578125" style="18" customWidth="1"/>
    <col min="3853" max="3853" width="7.140625" style="18" customWidth="1"/>
    <col min="3854" max="3855" width="8.5703125" style="18" customWidth="1"/>
    <col min="3856" max="3856" width="4.5703125" style="18" customWidth="1"/>
    <col min="3857" max="3857" width="7.42578125" style="18" customWidth="1"/>
    <col min="3858" max="3859" width="4.5703125" style="18" customWidth="1"/>
    <col min="3860" max="3860" width="7" style="18" customWidth="1"/>
    <col min="3861" max="3861" width="8.140625" style="18" customWidth="1"/>
    <col min="3862" max="3862" width="8" style="18" customWidth="1"/>
    <col min="3863" max="3863" width="7.140625" style="18" customWidth="1"/>
    <col min="3864" max="3864" width="6.5703125" style="18" customWidth="1"/>
    <col min="3865" max="3865" width="4.5703125" style="18" customWidth="1"/>
    <col min="3866" max="3866" width="7.85546875" style="18" customWidth="1"/>
    <col min="3867" max="3867" width="8.140625" style="18" customWidth="1"/>
    <col min="3868" max="3871" width="4.5703125" style="18" customWidth="1"/>
    <col min="3872" max="3872" width="11.5703125" style="18"/>
    <col min="3873" max="3873" width="8.42578125" style="18" customWidth="1"/>
    <col min="3874" max="3874" width="5.42578125" style="18" customWidth="1"/>
    <col min="3875" max="3876" width="5.140625" style="18" customWidth="1"/>
    <col min="3877" max="3877" width="6.42578125" style="18" customWidth="1"/>
    <col min="3878" max="3878" width="11.5703125" style="18"/>
    <col min="3879" max="3879" width="8.42578125" style="18" customWidth="1"/>
    <col min="3880" max="3880" width="3.140625" style="18" customWidth="1"/>
    <col min="3881" max="3881" width="5.140625" style="18" customWidth="1"/>
    <col min="3882" max="3882" width="7.42578125" style="18" customWidth="1"/>
    <col min="3883" max="3883" width="4.5703125" style="18" customWidth="1"/>
    <col min="3884" max="4096" width="11.5703125" style="18"/>
    <col min="4097" max="4097" width="1.85546875" style="18" customWidth="1"/>
    <col min="4098" max="4098" width="9.42578125" style="18" customWidth="1"/>
    <col min="4099" max="4099" width="8.42578125" style="18" customWidth="1"/>
    <col min="4100" max="4100" width="8.5703125" style="18" customWidth="1"/>
    <col min="4101" max="4101" width="8.140625" style="18" customWidth="1"/>
    <col min="4102" max="4103" width="4.5703125" style="18" customWidth="1"/>
    <col min="4104" max="4104" width="7.140625" style="18" customWidth="1"/>
    <col min="4105" max="4105" width="7.85546875" style="18" customWidth="1"/>
    <col min="4106" max="4106" width="4.5703125" style="18" customWidth="1"/>
    <col min="4107" max="4107" width="8.140625" style="18" customWidth="1"/>
    <col min="4108" max="4108" width="9.42578125" style="18" customWidth="1"/>
    <col min="4109" max="4109" width="7.140625" style="18" customWidth="1"/>
    <col min="4110" max="4111" width="8.5703125" style="18" customWidth="1"/>
    <col min="4112" max="4112" width="4.5703125" style="18" customWidth="1"/>
    <col min="4113" max="4113" width="7.42578125" style="18" customWidth="1"/>
    <col min="4114" max="4115" width="4.5703125" style="18" customWidth="1"/>
    <col min="4116" max="4116" width="7" style="18" customWidth="1"/>
    <col min="4117" max="4117" width="8.140625" style="18" customWidth="1"/>
    <col min="4118" max="4118" width="8" style="18" customWidth="1"/>
    <col min="4119" max="4119" width="7.140625" style="18" customWidth="1"/>
    <col min="4120" max="4120" width="6.5703125" style="18" customWidth="1"/>
    <col min="4121" max="4121" width="4.5703125" style="18" customWidth="1"/>
    <col min="4122" max="4122" width="7.85546875" style="18" customWidth="1"/>
    <col min="4123" max="4123" width="8.140625" style="18" customWidth="1"/>
    <col min="4124" max="4127" width="4.5703125" style="18" customWidth="1"/>
    <col min="4128" max="4128" width="11.5703125" style="18"/>
    <col min="4129" max="4129" width="8.42578125" style="18" customWidth="1"/>
    <col min="4130" max="4130" width="5.42578125" style="18" customWidth="1"/>
    <col min="4131" max="4132" width="5.140625" style="18" customWidth="1"/>
    <col min="4133" max="4133" width="6.42578125" style="18" customWidth="1"/>
    <col min="4134" max="4134" width="11.5703125" style="18"/>
    <col min="4135" max="4135" width="8.42578125" style="18" customWidth="1"/>
    <col min="4136" max="4136" width="3.140625" style="18" customWidth="1"/>
    <col min="4137" max="4137" width="5.140625" style="18" customWidth="1"/>
    <col min="4138" max="4138" width="7.42578125" style="18" customWidth="1"/>
    <col min="4139" max="4139" width="4.5703125" style="18" customWidth="1"/>
    <col min="4140" max="4352" width="11.5703125" style="18"/>
    <col min="4353" max="4353" width="1.85546875" style="18" customWidth="1"/>
    <col min="4354" max="4354" width="9.42578125" style="18" customWidth="1"/>
    <col min="4355" max="4355" width="8.42578125" style="18" customWidth="1"/>
    <col min="4356" max="4356" width="8.5703125" style="18" customWidth="1"/>
    <col min="4357" max="4357" width="8.140625" style="18" customWidth="1"/>
    <col min="4358" max="4359" width="4.5703125" style="18" customWidth="1"/>
    <col min="4360" max="4360" width="7.140625" style="18" customWidth="1"/>
    <col min="4361" max="4361" width="7.85546875" style="18" customWidth="1"/>
    <col min="4362" max="4362" width="4.5703125" style="18" customWidth="1"/>
    <col min="4363" max="4363" width="8.140625" style="18" customWidth="1"/>
    <col min="4364" max="4364" width="9.42578125" style="18" customWidth="1"/>
    <col min="4365" max="4365" width="7.140625" style="18" customWidth="1"/>
    <col min="4366" max="4367" width="8.5703125" style="18" customWidth="1"/>
    <col min="4368" max="4368" width="4.5703125" style="18" customWidth="1"/>
    <col min="4369" max="4369" width="7.42578125" style="18" customWidth="1"/>
    <col min="4370" max="4371" width="4.5703125" style="18" customWidth="1"/>
    <col min="4372" max="4372" width="7" style="18" customWidth="1"/>
    <col min="4373" max="4373" width="8.140625" style="18" customWidth="1"/>
    <col min="4374" max="4374" width="8" style="18" customWidth="1"/>
    <col min="4375" max="4375" width="7.140625" style="18" customWidth="1"/>
    <col min="4376" max="4376" width="6.5703125" style="18" customWidth="1"/>
    <col min="4377" max="4377" width="4.5703125" style="18" customWidth="1"/>
    <col min="4378" max="4378" width="7.85546875" style="18" customWidth="1"/>
    <col min="4379" max="4379" width="8.140625" style="18" customWidth="1"/>
    <col min="4380" max="4383" width="4.5703125" style="18" customWidth="1"/>
    <col min="4384" max="4384" width="11.5703125" style="18"/>
    <col min="4385" max="4385" width="8.42578125" style="18" customWidth="1"/>
    <col min="4386" max="4386" width="5.42578125" style="18" customWidth="1"/>
    <col min="4387" max="4388" width="5.140625" style="18" customWidth="1"/>
    <col min="4389" max="4389" width="6.42578125" style="18" customWidth="1"/>
    <col min="4390" max="4390" width="11.5703125" style="18"/>
    <col min="4391" max="4391" width="8.42578125" style="18" customWidth="1"/>
    <col min="4392" max="4392" width="3.140625" style="18" customWidth="1"/>
    <col min="4393" max="4393" width="5.140625" style="18" customWidth="1"/>
    <col min="4394" max="4394" width="7.42578125" style="18" customWidth="1"/>
    <col min="4395" max="4395" width="4.5703125" style="18" customWidth="1"/>
    <col min="4396" max="4608" width="11.5703125" style="18"/>
    <col min="4609" max="4609" width="1.85546875" style="18" customWidth="1"/>
    <col min="4610" max="4610" width="9.42578125" style="18" customWidth="1"/>
    <col min="4611" max="4611" width="8.42578125" style="18" customWidth="1"/>
    <col min="4612" max="4612" width="8.5703125" style="18" customWidth="1"/>
    <col min="4613" max="4613" width="8.140625" style="18" customWidth="1"/>
    <col min="4614" max="4615" width="4.5703125" style="18" customWidth="1"/>
    <col min="4616" max="4616" width="7.140625" style="18" customWidth="1"/>
    <col min="4617" max="4617" width="7.85546875" style="18" customWidth="1"/>
    <col min="4618" max="4618" width="4.5703125" style="18" customWidth="1"/>
    <col min="4619" max="4619" width="8.140625" style="18" customWidth="1"/>
    <col min="4620" max="4620" width="9.42578125" style="18" customWidth="1"/>
    <col min="4621" max="4621" width="7.140625" style="18" customWidth="1"/>
    <col min="4622" max="4623" width="8.5703125" style="18" customWidth="1"/>
    <col min="4624" max="4624" width="4.5703125" style="18" customWidth="1"/>
    <col min="4625" max="4625" width="7.42578125" style="18" customWidth="1"/>
    <col min="4626" max="4627" width="4.5703125" style="18" customWidth="1"/>
    <col min="4628" max="4628" width="7" style="18" customWidth="1"/>
    <col min="4629" max="4629" width="8.140625" style="18" customWidth="1"/>
    <col min="4630" max="4630" width="8" style="18" customWidth="1"/>
    <col min="4631" max="4631" width="7.140625" style="18" customWidth="1"/>
    <col min="4632" max="4632" width="6.5703125" style="18" customWidth="1"/>
    <col min="4633" max="4633" width="4.5703125" style="18" customWidth="1"/>
    <col min="4634" max="4634" width="7.85546875" style="18" customWidth="1"/>
    <col min="4635" max="4635" width="8.140625" style="18" customWidth="1"/>
    <col min="4636" max="4639" width="4.5703125" style="18" customWidth="1"/>
    <col min="4640" max="4640" width="11.5703125" style="18"/>
    <col min="4641" max="4641" width="8.42578125" style="18" customWidth="1"/>
    <col min="4642" max="4642" width="5.42578125" style="18" customWidth="1"/>
    <col min="4643" max="4644" width="5.140625" style="18" customWidth="1"/>
    <col min="4645" max="4645" width="6.42578125" style="18" customWidth="1"/>
    <col min="4646" max="4646" width="11.5703125" style="18"/>
    <col min="4647" max="4647" width="8.42578125" style="18" customWidth="1"/>
    <col min="4648" max="4648" width="3.140625" style="18" customWidth="1"/>
    <col min="4649" max="4649" width="5.140625" style="18" customWidth="1"/>
    <col min="4650" max="4650" width="7.42578125" style="18" customWidth="1"/>
    <col min="4651" max="4651" width="4.5703125" style="18" customWidth="1"/>
    <col min="4652" max="4864" width="11.5703125" style="18"/>
    <col min="4865" max="4865" width="1.85546875" style="18" customWidth="1"/>
    <col min="4866" max="4866" width="9.42578125" style="18" customWidth="1"/>
    <col min="4867" max="4867" width="8.42578125" style="18" customWidth="1"/>
    <col min="4868" max="4868" width="8.5703125" style="18" customWidth="1"/>
    <col min="4869" max="4869" width="8.140625" style="18" customWidth="1"/>
    <col min="4870" max="4871" width="4.5703125" style="18" customWidth="1"/>
    <col min="4872" max="4872" width="7.140625" style="18" customWidth="1"/>
    <col min="4873" max="4873" width="7.85546875" style="18" customWidth="1"/>
    <col min="4874" max="4874" width="4.5703125" style="18" customWidth="1"/>
    <col min="4875" max="4875" width="8.140625" style="18" customWidth="1"/>
    <col min="4876" max="4876" width="9.42578125" style="18" customWidth="1"/>
    <col min="4877" max="4877" width="7.140625" style="18" customWidth="1"/>
    <col min="4878" max="4879" width="8.5703125" style="18" customWidth="1"/>
    <col min="4880" max="4880" width="4.5703125" style="18" customWidth="1"/>
    <col min="4881" max="4881" width="7.42578125" style="18" customWidth="1"/>
    <col min="4882" max="4883" width="4.5703125" style="18" customWidth="1"/>
    <col min="4884" max="4884" width="7" style="18" customWidth="1"/>
    <col min="4885" max="4885" width="8.140625" style="18" customWidth="1"/>
    <col min="4886" max="4886" width="8" style="18" customWidth="1"/>
    <col min="4887" max="4887" width="7.140625" style="18" customWidth="1"/>
    <col min="4888" max="4888" width="6.5703125" style="18" customWidth="1"/>
    <col min="4889" max="4889" width="4.5703125" style="18" customWidth="1"/>
    <col min="4890" max="4890" width="7.85546875" style="18" customWidth="1"/>
    <col min="4891" max="4891" width="8.140625" style="18" customWidth="1"/>
    <col min="4892" max="4895" width="4.5703125" style="18" customWidth="1"/>
    <col min="4896" max="4896" width="11.5703125" style="18"/>
    <col min="4897" max="4897" width="8.42578125" style="18" customWidth="1"/>
    <col min="4898" max="4898" width="5.42578125" style="18" customWidth="1"/>
    <col min="4899" max="4900" width="5.140625" style="18" customWidth="1"/>
    <col min="4901" max="4901" width="6.42578125" style="18" customWidth="1"/>
    <col min="4902" max="4902" width="11.5703125" style="18"/>
    <col min="4903" max="4903" width="8.42578125" style="18" customWidth="1"/>
    <col min="4904" max="4904" width="3.140625" style="18" customWidth="1"/>
    <col min="4905" max="4905" width="5.140625" style="18" customWidth="1"/>
    <col min="4906" max="4906" width="7.42578125" style="18" customWidth="1"/>
    <col min="4907" max="4907" width="4.5703125" style="18" customWidth="1"/>
    <col min="4908" max="5120" width="11.5703125" style="18"/>
    <col min="5121" max="5121" width="1.85546875" style="18" customWidth="1"/>
    <col min="5122" max="5122" width="9.42578125" style="18" customWidth="1"/>
    <col min="5123" max="5123" width="8.42578125" style="18" customWidth="1"/>
    <col min="5124" max="5124" width="8.5703125" style="18" customWidth="1"/>
    <col min="5125" max="5125" width="8.140625" style="18" customWidth="1"/>
    <col min="5126" max="5127" width="4.5703125" style="18" customWidth="1"/>
    <col min="5128" max="5128" width="7.140625" style="18" customWidth="1"/>
    <col min="5129" max="5129" width="7.85546875" style="18" customWidth="1"/>
    <col min="5130" max="5130" width="4.5703125" style="18" customWidth="1"/>
    <col min="5131" max="5131" width="8.140625" style="18" customWidth="1"/>
    <col min="5132" max="5132" width="9.42578125" style="18" customWidth="1"/>
    <col min="5133" max="5133" width="7.140625" style="18" customWidth="1"/>
    <col min="5134" max="5135" width="8.5703125" style="18" customWidth="1"/>
    <col min="5136" max="5136" width="4.5703125" style="18" customWidth="1"/>
    <col min="5137" max="5137" width="7.42578125" style="18" customWidth="1"/>
    <col min="5138" max="5139" width="4.5703125" style="18" customWidth="1"/>
    <col min="5140" max="5140" width="7" style="18" customWidth="1"/>
    <col min="5141" max="5141" width="8.140625" style="18" customWidth="1"/>
    <col min="5142" max="5142" width="8" style="18" customWidth="1"/>
    <col min="5143" max="5143" width="7.140625" style="18" customWidth="1"/>
    <col min="5144" max="5144" width="6.5703125" style="18" customWidth="1"/>
    <col min="5145" max="5145" width="4.5703125" style="18" customWidth="1"/>
    <col min="5146" max="5146" width="7.85546875" style="18" customWidth="1"/>
    <col min="5147" max="5147" width="8.140625" style="18" customWidth="1"/>
    <col min="5148" max="5151" width="4.5703125" style="18" customWidth="1"/>
    <col min="5152" max="5152" width="11.5703125" style="18"/>
    <col min="5153" max="5153" width="8.42578125" style="18" customWidth="1"/>
    <col min="5154" max="5154" width="5.42578125" style="18" customWidth="1"/>
    <col min="5155" max="5156" width="5.140625" style="18" customWidth="1"/>
    <col min="5157" max="5157" width="6.42578125" style="18" customWidth="1"/>
    <col min="5158" max="5158" width="11.5703125" style="18"/>
    <col min="5159" max="5159" width="8.42578125" style="18" customWidth="1"/>
    <col min="5160" max="5160" width="3.140625" style="18" customWidth="1"/>
    <col min="5161" max="5161" width="5.140625" style="18" customWidth="1"/>
    <col min="5162" max="5162" width="7.42578125" style="18" customWidth="1"/>
    <col min="5163" max="5163" width="4.5703125" style="18" customWidth="1"/>
    <col min="5164" max="5376" width="11.5703125" style="18"/>
    <col min="5377" max="5377" width="1.85546875" style="18" customWidth="1"/>
    <col min="5378" max="5378" width="9.42578125" style="18" customWidth="1"/>
    <col min="5379" max="5379" width="8.42578125" style="18" customWidth="1"/>
    <col min="5380" max="5380" width="8.5703125" style="18" customWidth="1"/>
    <col min="5381" max="5381" width="8.140625" style="18" customWidth="1"/>
    <col min="5382" max="5383" width="4.5703125" style="18" customWidth="1"/>
    <col min="5384" max="5384" width="7.140625" style="18" customWidth="1"/>
    <col min="5385" max="5385" width="7.85546875" style="18" customWidth="1"/>
    <col min="5386" max="5386" width="4.5703125" style="18" customWidth="1"/>
    <col min="5387" max="5387" width="8.140625" style="18" customWidth="1"/>
    <col min="5388" max="5388" width="9.42578125" style="18" customWidth="1"/>
    <col min="5389" max="5389" width="7.140625" style="18" customWidth="1"/>
    <col min="5390" max="5391" width="8.5703125" style="18" customWidth="1"/>
    <col min="5392" max="5392" width="4.5703125" style="18" customWidth="1"/>
    <col min="5393" max="5393" width="7.42578125" style="18" customWidth="1"/>
    <col min="5394" max="5395" width="4.5703125" style="18" customWidth="1"/>
    <col min="5396" max="5396" width="7" style="18" customWidth="1"/>
    <col min="5397" max="5397" width="8.140625" style="18" customWidth="1"/>
    <col min="5398" max="5398" width="8" style="18" customWidth="1"/>
    <col min="5399" max="5399" width="7.140625" style="18" customWidth="1"/>
    <col min="5400" max="5400" width="6.5703125" style="18" customWidth="1"/>
    <col min="5401" max="5401" width="4.5703125" style="18" customWidth="1"/>
    <col min="5402" max="5402" width="7.85546875" style="18" customWidth="1"/>
    <col min="5403" max="5403" width="8.140625" style="18" customWidth="1"/>
    <col min="5404" max="5407" width="4.5703125" style="18" customWidth="1"/>
    <col min="5408" max="5408" width="11.5703125" style="18"/>
    <col min="5409" max="5409" width="8.42578125" style="18" customWidth="1"/>
    <col min="5410" max="5410" width="5.42578125" style="18" customWidth="1"/>
    <col min="5411" max="5412" width="5.140625" style="18" customWidth="1"/>
    <col min="5413" max="5413" width="6.42578125" style="18" customWidth="1"/>
    <col min="5414" max="5414" width="11.5703125" style="18"/>
    <col min="5415" max="5415" width="8.42578125" style="18" customWidth="1"/>
    <col min="5416" max="5416" width="3.140625" style="18" customWidth="1"/>
    <col min="5417" max="5417" width="5.140625" style="18" customWidth="1"/>
    <col min="5418" max="5418" width="7.42578125" style="18" customWidth="1"/>
    <col min="5419" max="5419" width="4.5703125" style="18" customWidth="1"/>
    <col min="5420" max="5632" width="11.5703125" style="18"/>
    <col min="5633" max="5633" width="1.85546875" style="18" customWidth="1"/>
    <col min="5634" max="5634" width="9.42578125" style="18" customWidth="1"/>
    <col min="5635" max="5635" width="8.42578125" style="18" customWidth="1"/>
    <col min="5636" max="5636" width="8.5703125" style="18" customWidth="1"/>
    <col min="5637" max="5637" width="8.140625" style="18" customWidth="1"/>
    <col min="5638" max="5639" width="4.5703125" style="18" customWidth="1"/>
    <col min="5640" max="5640" width="7.140625" style="18" customWidth="1"/>
    <col min="5641" max="5641" width="7.85546875" style="18" customWidth="1"/>
    <col min="5642" max="5642" width="4.5703125" style="18" customWidth="1"/>
    <col min="5643" max="5643" width="8.140625" style="18" customWidth="1"/>
    <col min="5644" max="5644" width="9.42578125" style="18" customWidth="1"/>
    <col min="5645" max="5645" width="7.140625" style="18" customWidth="1"/>
    <col min="5646" max="5647" width="8.5703125" style="18" customWidth="1"/>
    <col min="5648" max="5648" width="4.5703125" style="18" customWidth="1"/>
    <col min="5649" max="5649" width="7.42578125" style="18" customWidth="1"/>
    <col min="5650" max="5651" width="4.5703125" style="18" customWidth="1"/>
    <col min="5652" max="5652" width="7" style="18" customWidth="1"/>
    <col min="5653" max="5653" width="8.140625" style="18" customWidth="1"/>
    <col min="5654" max="5654" width="8" style="18" customWidth="1"/>
    <col min="5655" max="5655" width="7.140625" style="18" customWidth="1"/>
    <col min="5656" max="5656" width="6.5703125" style="18" customWidth="1"/>
    <col min="5657" max="5657" width="4.5703125" style="18" customWidth="1"/>
    <col min="5658" max="5658" width="7.85546875" style="18" customWidth="1"/>
    <col min="5659" max="5659" width="8.140625" style="18" customWidth="1"/>
    <col min="5660" max="5663" width="4.5703125" style="18" customWidth="1"/>
    <col min="5664" max="5664" width="11.5703125" style="18"/>
    <col min="5665" max="5665" width="8.42578125" style="18" customWidth="1"/>
    <col min="5666" max="5666" width="5.42578125" style="18" customWidth="1"/>
    <col min="5667" max="5668" width="5.140625" style="18" customWidth="1"/>
    <col min="5669" max="5669" width="6.42578125" style="18" customWidth="1"/>
    <col min="5670" max="5670" width="11.5703125" style="18"/>
    <col min="5671" max="5671" width="8.42578125" style="18" customWidth="1"/>
    <col min="5672" max="5672" width="3.140625" style="18" customWidth="1"/>
    <col min="5673" max="5673" width="5.140625" style="18" customWidth="1"/>
    <col min="5674" max="5674" width="7.42578125" style="18" customWidth="1"/>
    <col min="5675" max="5675" width="4.5703125" style="18" customWidth="1"/>
    <col min="5676" max="5888" width="11.5703125" style="18"/>
    <col min="5889" max="5889" width="1.85546875" style="18" customWidth="1"/>
    <col min="5890" max="5890" width="9.42578125" style="18" customWidth="1"/>
    <col min="5891" max="5891" width="8.42578125" style="18" customWidth="1"/>
    <col min="5892" max="5892" width="8.5703125" style="18" customWidth="1"/>
    <col min="5893" max="5893" width="8.140625" style="18" customWidth="1"/>
    <col min="5894" max="5895" width="4.5703125" style="18" customWidth="1"/>
    <col min="5896" max="5896" width="7.140625" style="18" customWidth="1"/>
    <col min="5897" max="5897" width="7.85546875" style="18" customWidth="1"/>
    <col min="5898" max="5898" width="4.5703125" style="18" customWidth="1"/>
    <col min="5899" max="5899" width="8.140625" style="18" customWidth="1"/>
    <col min="5900" max="5900" width="9.42578125" style="18" customWidth="1"/>
    <col min="5901" max="5901" width="7.140625" style="18" customWidth="1"/>
    <col min="5902" max="5903" width="8.5703125" style="18" customWidth="1"/>
    <col min="5904" max="5904" width="4.5703125" style="18" customWidth="1"/>
    <col min="5905" max="5905" width="7.42578125" style="18" customWidth="1"/>
    <col min="5906" max="5907" width="4.5703125" style="18" customWidth="1"/>
    <col min="5908" max="5908" width="7" style="18" customWidth="1"/>
    <col min="5909" max="5909" width="8.140625" style="18" customWidth="1"/>
    <col min="5910" max="5910" width="8" style="18" customWidth="1"/>
    <col min="5911" max="5911" width="7.140625" style="18" customWidth="1"/>
    <col min="5912" max="5912" width="6.5703125" style="18" customWidth="1"/>
    <col min="5913" max="5913" width="4.5703125" style="18" customWidth="1"/>
    <col min="5914" max="5914" width="7.85546875" style="18" customWidth="1"/>
    <col min="5915" max="5915" width="8.140625" style="18" customWidth="1"/>
    <col min="5916" max="5919" width="4.5703125" style="18" customWidth="1"/>
    <col min="5920" max="5920" width="11.5703125" style="18"/>
    <col min="5921" max="5921" width="8.42578125" style="18" customWidth="1"/>
    <col min="5922" max="5922" width="5.42578125" style="18" customWidth="1"/>
    <col min="5923" max="5924" width="5.140625" style="18" customWidth="1"/>
    <col min="5925" max="5925" width="6.42578125" style="18" customWidth="1"/>
    <col min="5926" max="5926" width="11.5703125" style="18"/>
    <col min="5927" max="5927" width="8.42578125" style="18" customWidth="1"/>
    <col min="5928" max="5928" width="3.140625" style="18" customWidth="1"/>
    <col min="5929" max="5929" width="5.140625" style="18" customWidth="1"/>
    <col min="5930" max="5930" width="7.42578125" style="18" customWidth="1"/>
    <col min="5931" max="5931" width="4.5703125" style="18" customWidth="1"/>
    <col min="5932" max="6144" width="11.5703125" style="18"/>
    <col min="6145" max="6145" width="1.85546875" style="18" customWidth="1"/>
    <col min="6146" max="6146" width="9.42578125" style="18" customWidth="1"/>
    <col min="6147" max="6147" width="8.42578125" style="18" customWidth="1"/>
    <col min="6148" max="6148" width="8.5703125" style="18" customWidth="1"/>
    <col min="6149" max="6149" width="8.140625" style="18" customWidth="1"/>
    <col min="6150" max="6151" width="4.5703125" style="18" customWidth="1"/>
    <col min="6152" max="6152" width="7.140625" style="18" customWidth="1"/>
    <col min="6153" max="6153" width="7.85546875" style="18" customWidth="1"/>
    <col min="6154" max="6154" width="4.5703125" style="18" customWidth="1"/>
    <col min="6155" max="6155" width="8.140625" style="18" customWidth="1"/>
    <col min="6156" max="6156" width="9.42578125" style="18" customWidth="1"/>
    <col min="6157" max="6157" width="7.140625" style="18" customWidth="1"/>
    <col min="6158" max="6159" width="8.5703125" style="18" customWidth="1"/>
    <col min="6160" max="6160" width="4.5703125" style="18" customWidth="1"/>
    <col min="6161" max="6161" width="7.42578125" style="18" customWidth="1"/>
    <col min="6162" max="6163" width="4.5703125" style="18" customWidth="1"/>
    <col min="6164" max="6164" width="7" style="18" customWidth="1"/>
    <col min="6165" max="6165" width="8.140625" style="18" customWidth="1"/>
    <col min="6166" max="6166" width="8" style="18" customWidth="1"/>
    <col min="6167" max="6167" width="7.140625" style="18" customWidth="1"/>
    <col min="6168" max="6168" width="6.5703125" style="18" customWidth="1"/>
    <col min="6169" max="6169" width="4.5703125" style="18" customWidth="1"/>
    <col min="6170" max="6170" width="7.85546875" style="18" customWidth="1"/>
    <col min="6171" max="6171" width="8.140625" style="18" customWidth="1"/>
    <col min="6172" max="6175" width="4.5703125" style="18" customWidth="1"/>
    <col min="6176" max="6176" width="11.5703125" style="18"/>
    <col min="6177" max="6177" width="8.42578125" style="18" customWidth="1"/>
    <col min="6178" max="6178" width="5.42578125" style="18" customWidth="1"/>
    <col min="6179" max="6180" width="5.140625" style="18" customWidth="1"/>
    <col min="6181" max="6181" width="6.42578125" style="18" customWidth="1"/>
    <col min="6182" max="6182" width="11.5703125" style="18"/>
    <col min="6183" max="6183" width="8.42578125" style="18" customWidth="1"/>
    <col min="6184" max="6184" width="3.140625" style="18" customWidth="1"/>
    <col min="6185" max="6185" width="5.140625" style="18" customWidth="1"/>
    <col min="6186" max="6186" width="7.42578125" style="18" customWidth="1"/>
    <col min="6187" max="6187" width="4.5703125" style="18" customWidth="1"/>
    <col min="6188" max="6400" width="11.5703125" style="18"/>
    <col min="6401" max="6401" width="1.85546875" style="18" customWidth="1"/>
    <col min="6402" max="6402" width="9.42578125" style="18" customWidth="1"/>
    <col min="6403" max="6403" width="8.42578125" style="18" customWidth="1"/>
    <col min="6404" max="6404" width="8.5703125" style="18" customWidth="1"/>
    <col min="6405" max="6405" width="8.140625" style="18" customWidth="1"/>
    <col min="6406" max="6407" width="4.5703125" style="18" customWidth="1"/>
    <col min="6408" max="6408" width="7.140625" style="18" customWidth="1"/>
    <col min="6409" max="6409" width="7.85546875" style="18" customWidth="1"/>
    <col min="6410" max="6410" width="4.5703125" style="18" customWidth="1"/>
    <col min="6411" max="6411" width="8.140625" style="18" customWidth="1"/>
    <col min="6412" max="6412" width="9.42578125" style="18" customWidth="1"/>
    <col min="6413" max="6413" width="7.140625" style="18" customWidth="1"/>
    <col min="6414" max="6415" width="8.5703125" style="18" customWidth="1"/>
    <col min="6416" max="6416" width="4.5703125" style="18" customWidth="1"/>
    <col min="6417" max="6417" width="7.42578125" style="18" customWidth="1"/>
    <col min="6418" max="6419" width="4.5703125" style="18" customWidth="1"/>
    <col min="6420" max="6420" width="7" style="18" customWidth="1"/>
    <col min="6421" max="6421" width="8.140625" style="18" customWidth="1"/>
    <col min="6422" max="6422" width="8" style="18" customWidth="1"/>
    <col min="6423" max="6423" width="7.140625" style="18" customWidth="1"/>
    <col min="6424" max="6424" width="6.5703125" style="18" customWidth="1"/>
    <col min="6425" max="6425" width="4.5703125" style="18" customWidth="1"/>
    <col min="6426" max="6426" width="7.85546875" style="18" customWidth="1"/>
    <col min="6427" max="6427" width="8.140625" style="18" customWidth="1"/>
    <col min="6428" max="6431" width="4.5703125" style="18" customWidth="1"/>
    <col min="6432" max="6432" width="11.5703125" style="18"/>
    <col min="6433" max="6433" width="8.42578125" style="18" customWidth="1"/>
    <col min="6434" max="6434" width="5.42578125" style="18" customWidth="1"/>
    <col min="6435" max="6436" width="5.140625" style="18" customWidth="1"/>
    <col min="6437" max="6437" width="6.42578125" style="18" customWidth="1"/>
    <col min="6438" max="6438" width="11.5703125" style="18"/>
    <col min="6439" max="6439" width="8.42578125" style="18" customWidth="1"/>
    <col min="6440" max="6440" width="3.140625" style="18" customWidth="1"/>
    <col min="6441" max="6441" width="5.140625" style="18" customWidth="1"/>
    <col min="6442" max="6442" width="7.42578125" style="18" customWidth="1"/>
    <col min="6443" max="6443" width="4.5703125" style="18" customWidth="1"/>
    <col min="6444" max="6656" width="11.5703125" style="18"/>
    <col min="6657" max="6657" width="1.85546875" style="18" customWidth="1"/>
    <col min="6658" max="6658" width="9.42578125" style="18" customWidth="1"/>
    <col min="6659" max="6659" width="8.42578125" style="18" customWidth="1"/>
    <col min="6660" max="6660" width="8.5703125" style="18" customWidth="1"/>
    <col min="6661" max="6661" width="8.140625" style="18" customWidth="1"/>
    <col min="6662" max="6663" width="4.5703125" style="18" customWidth="1"/>
    <col min="6664" max="6664" width="7.140625" style="18" customWidth="1"/>
    <col min="6665" max="6665" width="7.85546875" style="18" customWidth="1"/>
    <col min="6666" max="6666" width="4.5703125" style="18" customWidth="1"/>
    <col min="6667" max="6667" width="8.140625" style="18" customWidth="1"/>
    <col min="6668" max="6668" width="9.42578125" style="18" customWidth="1"/>
    <col min="6669" max="6669" width="7.140625" style="18" customWidth="1"/>
    <col min="6670" max="6671" width="8.5703125" style="18" customWidth="1"/>
    <col min="6672" max="6672" width="4.5703125" style="18" customWidth="1"/>
    <col min="6673" max="6673" width="7.42578125" style="18" customWidth="1"/>
    <col min="6674" max="6675" width="4.5703125" style="18" customWidth="1"/>
    <col min="6676" max="6676" width="7" style="18" customWidth="1"/>
    <col min="6677" max="6677" width="8.140625" style="18" customWidth="1"/>
    <col min="6678" max="6678" width="8" style="18" customWidth="1"/>
    <col min="6679" max="6679" width="7.140625" style="18" customWidth="1"/>
    <col min="6680" max="6680" width="6.5703125" style="18" customWidth="1"/>
    <col min="6681" max="6681" width="4.5703125" style="18" customWidth="1"/>
    <col min="6682" max="6682" width="7.85546875" style="18" customWidth="1"/>
    <col min="6683" max="6683" width="8.140625" style="18" customWidth="1"/>
    <col min="6684" max="6687" width="4.5703125" style="18" customWidth="1"/>
    <col min="6688" max="6688" width="11.5703125" style="18"/>
    <col min="6689" max="6689" width="8.42578125" style="18" customWidth="1"/>
    <col min="6690" max="6690" width="5.42578125" style="18" customWidth="1"/>
    <col min="6691" max="6692" width="5.140625" style="18" customWidth="1"/>
    <col min="6693" max="6693" width="6.42578125" style="18" customWidth="1"/>
    <col min="6694" max="6694" width="11.5703125" style="18"/>
    <col min="6695" max="6695" width="8.42578125" style="18" customWidth="1"/>
    <col min="6696" max="6696" width="3.140625" style="18" customWidth="1"/>
    <col min="6697" max="6697" width="5.140625" style="18" customWidth="1"/>
    <col min="6698" max="6698" width="7.42578125" style="18" customWidth="1"/>
    <col min="6699" max="6699" width="4.5703125" style="18" customWidth="1"/>
    <col min="6700" max="6912" width="11.5703125" style="18"/>
    <col min="6913" max="6913" width="1.85546875" style="18" customWidth="1"/>
    <col min="6914" max="6914" width="9.42578125" style="18" customWidth="1"/>
    <col min="6915" max="6915" width="8.42578125" style="18" customWidth="1"/>
    <col min="6916" max="6916" width="8.5703125" style="18" customWidth="1"/>
    <col min="6917" max="6917" width="8.140625" style="18" customWidth="1"/>
    <col min="6918" max="6919" width="4.5703125" style="18" customWidth="1"/>
    <col min="6920" max="6920" width="7.140625" style="18" customWidth="1"/>
    <col min="6921" max="6921" width="7.85546875" style="18" customWidth="1"/>
    <col min="6922" max="6922" width="4.5703125" style="18" customWidth="1"/>
    <col min="6923" max="6923" width="8.140625" style="18" customWidth="1"/>
    <col min="6924" max="6924" width="9.42578125" style="18" customWidth="1"/>
    <col min="6925" max="6925" width="7.140625" style="18" customWidth="1"/>
    <col min="6926" max="6927" width="8.5703125" style="18" customWidth="1"/>
    <col min="6928" max="6928" width="4.5703125" style="18" customWidth="1"/>
    <col min="6929" max="6929" width="7.42578125" style="18" customWidth="1"/>
    <col min="6930" max="6931" width="4.5703125" style="18" customWidth="1"/>
    <col min="6932" max="6932" width="7" style="18" customWidth="1"/>
    <col min="6933" max="6933" width="8.140625" style="18" customWidth="1"/>
    <col min="6934" max="6934" width="8" style="18" customWidth="1"/>
    <col min="6935" max="6935" width="7.140625" style="18" customWidth="1"/>
    <col min="6936" max="6936" width="6.5703125" style="18" customWidth="1"/>
    <col min="6937" max="6937" width="4.5703125" style="18" customWidth="1"/>
    <col min="6938" max="6938" width="7.85546875" style="18" customWidth="1"/>
    <col min="6939" max="6939" width="8.140625" style="18" customWidth="1"/>
    <col min="6940" max="6943" width="4.5703125" style="18" customWidth="1"/>
    <col min="6944" max="6944" width="11.5703125" style="18"/>
    <col min="6945" max="6945" width="8.42578125" style="18" customWidth="1"/>
    <col min="6946" max="6946" width="5.42578125" style="18" customWidth="1"/>
    <col min="6947" max="6948" width="5.140625" style="18" customWidth="1"/>
    <col min="6949" max="6949" width="6.42578125" style="18" customWidth="1"/>
    <col min="6950" max="6950" width="11.5703125" style="18"/>
    <col min="6951" max="6951" width="8.42578125" style="18" customWidth="1"/>
    <col min="6952" max="6952" width="3.140625" style="18" customWidth="1"/>
    <col min="6953" max="6953" width="5.140625" style="18" customWidth="1"/>
    <col min="6954" max="6954" width="7.42578125" style="18" customWidth="1"/>
    <col min="6955" max="6955" width="4.5703125" style="18" customWidth="1"/>
    <col min="6956" max="7168" width="11.5703125" style="18"/>
    <col min="7169" max="7169" width="1.85546875" style="18" customWidth="1"/>
    <col min="7170" max="7170" width="9.42578125" style="18" customWidth="1"/>
    <col min="7171" max="7171" width="8.42578125" style="18" customWidth="1"/>
    <col min="7172" max="7172" width="8.5703125" style="18" customWidth="1"/>
    <col min="7173" max="7173" width="8.140625" style="18" customWidth="1"/>
    <col min="7174" max="7175" width="4.5703125" style="18" customWidth="1"/>
    <col min="7176" max="7176" width="7.140625" style="18" customWidth="1"/>
    <col min="7177" max="7177" width="7.85546875" style="18" customWidth="1"/>
    <col min="7178" max="7178" width="4.5703125" style="18" customWidth="1"/>
    <col min="7179" max="7179" width="8.140625" style="18" customWidth="1"/>
    <col min="7180" max="7180" width="9.42578125" style="18" customWidth="1"/>
    <col min="7181" max="7181" width="7.140625" style="18" customWidth="1"/>
    <col min="7182" max="7183" width="8.5703125" style="18" customWidth="1"/>
    <col min="7184" max="7184" width="4.5703125" style="18" customWidth="1"/>
    <col min="7185" max="7185" width="7.42578125" style="18" customWidth="1"/>
    <col min="7186" max="7187" width="4.5703125" style="18" customWidth="1"/>
    <col min="7188" max="7188" width="7" style="18" customWidth="1"/>
    <col min="7189" max="7189" width="8.140625" style="18" customWidth="1"/>
    <col min="7190" max="7190" width="8" style="18" customWidth="1"/>
    <col min="7191" max="7191" width="7.140625" style="18" customWidth="1"/>
    <col min="7192" max="7192" width="6.5703125" style="18" customWidth="1"/>
    <col min="7193" max="7193" width="4.5703125" style="18" customWidth="1"/>
    <col min="7194" max="7194" width="7.85546875" style="18" customWidth="1"/>
    <col min="7195" max="7195" width="8.140625" style="18" customWidth="1"/>
    <col min="7196" max="7199" width="4.5703125" style="18" customWidth="1"/>
    <col min="7200" max="7200" width="11.5703125" style="18"/>
    <col min="7201" max="7201" width="8.42578125" style="18" customWidth="1"/>
    <col min="7202" max="7202" width="5.42578125" style="18" customWidth="1"/>
    <col min="7203" max="7204" width="5.140625" style="18" customWidth="1"/>
    <col min="7205" max="7205" width="6.42578125" style="18" customWidth="1"/>
    <col min="7206" max="7206" width="11.5703125" style="18"/>
    <col min="7207" max="7207" width="8.42578125" style="18" customWidth="1"/>
    <col min="7208" max="7208" width="3.140625" style="18" customWidth="1"/>
    <col min="7209" max="7209" width="5.140625" style="18" customWidth="1"/>
    <col min="7210" max="7210" width="7.42578125" style="18" customWidth="1"/>
    <col min="7211" max="7211" width="4.5703125" style="18" customWidth="1"/>
    <col min="7212" max="7424" width="11.5703125" style="18"/>
    <col min="7425" max="7425" width="1.85546875" style="18" customWidth="1"/>
    <col min="7426" max="7426" width="9.42578125" style="18" customWidth="1"/>
    <col min="7427" max="7427" width="8.42578125" style="18" customWidth="1"/>
    <col min="7428" max="7428" width="8.5703125" style="18" customWidth="1"/>
    <col min="7429" max="7429" width="8.140625" style="18" customWidth="1"/>
    <col min="7430" max="7431" width="4.5703125" style="18" customWidth="1"/>
    <col min="7432" max="7432" width="7.140625" style="18" customWidth="1"/>
    <col min="7433" max="7433" width="7.85546875" style="18" customWidth="1"/>
    <col min="7434" max="7434" width="4.5703125" style="18" customWidth="1"/>
    <col min="7435" max="7435" width="8.140625" style="18" customWidth="1"/>
    <col min="7436" max="7436" width="9.42578125" style="18" customWidth="1"/>
    <col min="7437" max="7437" width="7.140625" style="18" customWidth="1"/>
    <col min="7438" max="7439" width="8.5703125" style="18" customWidth="1"/>
    <col min="7440" max="7440" width="4.5703125" style="18" customWidth="1"/>
    <col min="7441" max="7441" width="7.42578125" style="18" customWidth="1"/>
    <col min="7442" max="7443" width="4.5703125" style="18" customWidth="1"/>
    <col min="7444" max="7444" width="7" style="18" customWidth="1"/>
    <col min="7445" max="7445" width="8.140625" style="18" customWidth="1"/>
    <col min="7446" max="7446" width="8" style="18" customWidth="1"/>
    <col min="7447" max="7447" width="7.140625" style="18" customWidth="1"/>
    <col min="7448" max="7448" width="6.5703125" style="18" customWidth="1"/>
    <col min="7449" max="7449" width="4.5703125" style="18" customWidth="1"/>
    <col min="7450" max="7450" width="7.85546875" style="18" customWidth="1"/>
    <col min="7451" max="7451" width="8.140625" style="18" customWidth="1"/>
    <col min="7452" max="7455" width="4.5703125" style="18" customWidth="1"/>
    <col min="7456" max="7456" width="11.5703125" style="18"/>
    <col min="7457" max="7457" width="8.42578125" style="18" customWidth="1"/>
    <col min="7458" max="7458" width="5.42578125" style="18" customWidth="1"/>
    <col min="7459" max="7460" width="5.140625" style="18" customWidth="1"/>
    <col min="7461" max="7461" width="6.42578125" style="18" customWidth="1"/>
    <col min="7462" max="7462" width="11.5703125" style="18"/>
    <col min="7463" max="7463" width="8.42578125" style="18" customWidth="1"/>
    <col min="7464" max="7464" width="3.140625" style="18" customWidth="1"/>
    <col min="7465" max="7465" width="5.140625" style="18" customWidth="1"/>
    <col min="7466" max="7466" width="7.42578125" style="18" customWidth="1"/>
    <col min="7467" max="7467" width="4.5703125" style="18" customWidth="1"/>
    <col min="7468" max="7680" width="11.5703125" style="18"/>
    <col min="7681" max="7681" width="1.85546875" style="18" customWidth="1"/>
    <col min="7682" max="7682" width="9.42578125" style="18" customWidth="1"/>
    <col min="7683" max="7683" width="8.42578125" style="18" customWidth="1"/>
    <col min="7684" max="7684" width="8.5703125" style="18" customWidth="1"/>
    <col min="7685" max="7685" width="8.140625" style="18" customWidth="1"/>
    <col min="7686" max="7687" width="4.5703125" style="18" customWidth="1"/>
    <col min="7688" max="7688" width="7.140625" style="18" customWidth="1"/>
    <col min="7689" max="7689" width="7.85546875" style="18" customWidth="1"/>
    <col min="7690" max="7690" width="4.5703125" style="18" customWidth="1"/>
    <col min="7691" max="7691" width="8.140625" style="18" customWidth="1"/>
    <col min="7692" max="7692" width="9.42578125" style="18" customWidth="1"/>
    <col min="7693" max="7693" width="7.140625" style="18" customWidth="1"/>
    <col min="7694" max="7695" width="8.5703125" style="18" customWidth="1"/>
    <col min="7696" max="7696" width="4.5703125" style="18" customWidth="1"/>
    <col min="7697" max="7697" width="7.42578125" style="18" customWidth="1"/>
    <col min="7698" max="7699" width="4.5703125" style="18" customWidth="1"/>
    <col min="7700" max="7700" width="7" style="18" customWidth="1"/>
    <col min="7701" max="7701" width="8.140625" style="18" customWidth="1"/>
    <col min="7702" max="7702" width="8" style="18" customWidth="1"/>
    <col min="7703" max="7703" width="7.140625" style="18" customWidth="1"/>
    <col min="7704" max="7704" width="6.5703125" style="18" customWidth="1"/>
    <col min="7705" max="7705" width="4.5703125" style="18" customWidth="1"/>
    <col min="7706" max="7706" width="7.85546875" style="18" customWidth="1"/>
    <col min="7707" max="7707" width="8.140625" style="18" customWidth="1"/>
    <col min="7708" max="7711" width="4.5703125" style="18" customWidth="1"/>
    <col min="7712" max="7712" width="11.5703125" style="18"/>
    <col min="7713" max="7713" width="8.42578125" style="18" customWidth="1"/>
    <col min="7714" max="7714" width="5.42578125" style="18" customWidth="1"/>
    <col min="7715" max="7716" width="5.140625" style="18" customWidth="1"/>
    <col min="7717" max="7717" width="6.42578125" style="18" customWidth="1"/>
    <col min="7718" max="7718" width="11.5703125" style="18"/>
    <col min="7719" max="7719" width="8.42578125" style="18" customWidth="1"/>
    <col min="7720" max="7720" width="3.140625" style="18" customWidth="1"/>
    <col min="7721" max="7721" width="5.140625" style="18" customWidth="1"/>
    <col min="7722" max="7722" width="7.42578125" style="18" customWidth="1"/>
    <col min="7723" max="7723" width="4.5703125" style="18" customWidth="1"/>
    <col min="7724" max="7936" width="11.5703125" style="18"/>
    <col min="7937" max="7937" width="1.85546875" style="18" customWidth="1"/>
    <col min="7938" max="7938" width="9.42578125" style="18" customWidth="1"/>
    <col min="7939" max="7939" width="8.42578125" style="18" customWidth="1"/>
    <col min="7940" max="7940" width="8.5703125" style="18" customWidth="1"/>
    <col min="7941" max="7941" width="8.140625" style="18" customWidth="1"/>
    <col min="7942" max="7943" width="4.5703125" style="18" customWidth="1"/>
    <col min="7944" max="7944" width="7.140625" style="18" customWidth="1"/>
    <col min="7945" max="7945" width="7.85546875" style="18" customWidth="1"/>
    <col min="7946" max="7946" width="4.5703125" style="18" customWidth="1"/>
    <col min="7947" max="7947" width="8.140625" style="18" customWidth="1"/>
    <col min="7948" max="7948" width="9.42578125" style="18" customWidth="1"/>
    <col min="7949" max="7949" width="7.140625" style="18" customWidth="1"/>
    <col min="7950" max="7951" width="8.5703125" style="18" customWidth="1"/>
    <col min="7952" max="7952" width="4.5703125" style="18" customWidth="1"/>
    <col min="7953" max="7953" width="7.42578125" style="18" customWidth="1"/>
    <col min="7954" max="7955" width="4.5703125" style="18" customWidth="1"/>
    <col min="7956" max="7956" width="7" style="18" customWidth="1"/>
    <col min="7957" max="7957" width="8.140625" style="18" customWidth="1"/>
    <col min="7958" max="7958" width="8" style="18" customWidth="1"/>
    <col min="7959" max="7959" width="7.140625" style="18" customWidth="1"/>
    <col min="7960" max="7960" width="6.5703125" style="18" customWidth="1"/>
    <col min="7961" max="7961" width="4.5703125" style="18" customWidth="1"/>
    <col min="7962" max="7962" width="7.85546875" style="18" customWidth="1"/>
    <col min="7963" max="7963" width="8.140625" style="18" customWidth="1"/>
    <col min="7964" max="7967" width="4.5703125" style="18" customWidth="1"/>
    <col min="7968" max="7968" width="11.5703125" style="18"/>
    <col min="7969" max="7969" width="8.42578125" style="18" customWidth="1"/>
    <col min="7970" max="7970" width="5.42578125" style="18" customWidth="1"/>
    <col min="7971" max="7972" width="5.140625" style="18" customWidth="1"/>
    <col min="7973" max="7973" width="6.42578125" style="18" customWidth="1"/>
    <col min="7974" max="7974" width="11.5703125" style="18"/>
    <col min="7975" max="7975" width="8.42578125" style="18" customWidth="1"/>
    <col min="7976" max="7976" width="3.140625" style="18" customWidth="1"/>
    <col min="7977" max="7977" width="5.140625" style="18" customWidth="1"/>
    <col min="7978" max="7978" width="7.42578125" style="18" customWidth="1"/>
    <col min="7979" max="7979" width="4.5703125" style="18" customWidth="1"/>
    <col min="7980" max="8192" width="11.5703125" style="18"/>
    <col min="8193" max="8193" width="1.85546875" style="18" customWidth="1"/>
    <col min="8194" max="8194" width="9.42578125" style="18" customWidth="1"/>
    <col min="8195" max="8195" width="8.42578125" style="18" customWidth="1"/>
    <col min="8196" max="8196" width="8.5703125" style="18" customWidth="1"/>
    <col min="8197" max="8197" width="8.140625" style="18" customWidth="1"/>
    <col min="8198" max="8199" width="4.5703125" style="18" customWidth="1"/>
    <col min="8200" max="8200" width="7.140625" style="18" customWidth="1"/>
    <col min="8201" max="8201" width="7.85546875" style="18" customWidth="1"/>
    <col min="8202" max="8202" width="4.5703125" style="18" customWidth="1"/>
    <col min="8203" max="8203" width="8.140625" style="18" customWidth="1"/>
    <col min="8204" max="8204" width="9.42578125" style="18" customWidth="1"/>
    <col min="8205" max="8205" width="7.140625" style="18" customWidth="1"/>
    <col min="8206" max="8207" width="8.5703125" style="18" customWidth="1"/>
    <col min="8208" max="8208" width="4.5703125" style="18" customWidth="1"/>
    <col min="8209" max="8209" width="7.42578125" style="18" customWidth="1"/>
    <col min="8210" max="8211" width="4.5703125" style="18" customWidth="1"/>
    <col min="8212" max="8212" width="7" style="18" customWidth="1"/>
    <col min="8213" max="8213" width="8.140625" style="18" customWidth="1"/>
    <col min="8214" max="8214" width="8" style="18" customWidth="1"/>
    <col min="8215" max="8215" width="7.140625" style="18" customWidth="1"/>
    <col min="8216" max="8216" width="6.5703125" style="18" customWidth="1"/>
    <col min="8217" max="8217" width="4.5703125" style="18" customWidth="1"/>
    <col min="8218" max="8218" width="7.85546875" style="18" customWidth="1"/>
    <col min="8219" max="8219" width="8.140625" style="18" customWidth="1"/>
    <col min="8220" max="8223" width="4.5703125" style="18" customWidth="1"/>
    <col min="8224" max="8224" width="11.5703125" style="18"/>
    <col min="8225" max="8225" width="8.42578125" style="18" customWidth="1"/>
    <col min="8226" max="8226" width="5.42578125" style="18" customWidth="1"/>
    <col min="8227" max="8228" width="5.140625" style="18" customWidth="1"/>
    <col min="8229" max="8229" width="6.42578125" style="18" customWidth="1"/>
    <col min="8230" max="8230" width="11.5703125" style="18"/>
    <col min="8231" max="8231" width="8.42578125" style="18" customWidth="1"/>
    <col min="8232" max="8232" width="3.140625" style="18" customWidth="1"/>
    <col min="8233" max="8233" width="5.140625" style="18" customWidth="1"/>
    <col min="8234" max="8234" width="7.42578125" style="18" customWidth="1"/>
    <col min="8235" max="8235" width="4.5703125" style="18" customWidth="1"/>
    <col min="8236" max="8448" width="11.5703125" style="18"/>
    <col min="8449" max="8449" width="1.85546875" style="18" customWidth="1"/>
    <col min="8450" max="8450" width="9.42578125" style="18" customWidth="1"/>
    <col min="8451" max="8451" width="8.42578125" style="18" customWidth="1"/>
    <col min="8452" max="8452" width="8.5703125" style="18" customWidth="1"/>
    <col min="8453" max="8453" width="8.140625" style="18" customWidth="1"/>
    <col min="8454" max="8455" width="4.5703125" style="18" customWidth="1"/>
    <col min="8456" max="8456" width="7.140625" style="18" customWidth="1"/>
    <col min="8457" max="8457" width="7.85546875" style="18" customWidth="1"/>
    <col min="8458" max="8458" width="4.5703125" style="18" customWidth="1"/>
    <col min="8459" max="8459" width="8.140625" style="18" customWidth="1"/>
    <col min="8460" max="8460" width="9.42578125" style="18" customWidth="1"/>
    <col min="8461" max="8461" width="7.140625" style="18" customWidth="1"/>
    <col min="8462" max="8463" width="8.5703125" style="18" customWidth="1"/>
    <col min="8464" max="8464" width="4.5703125" style="18" customWidth="1"/>
    <col min="8465" max="8465" width="7.42578125" style="18" customWidth="1"/>
    <col min="8466" max="8467" width="4.5703125" style="18" customWidth="1"/>
    <col min="8468" max="8468" width="7" style="18" customWidth="1"/>
    <col min="8469" max="8469" width="8.140625" style="18" customWidth="1"/>
    <col min="8470" max="8470" width="8" style="18" customWidth="1"/>
    <col min="8471" max="8471" width="7.140625" style="18" customWidth="1"/>
    <col min="8472" max="8472" width="6.5703125" style="18" customWidth="1"/>
    <col min="8473" max="8473" width="4.5703125" style="18" customWidth="1"/>
    <col min="8474" max="8474" width="7.85546875" style="18" customWidth="1"/>
    <col min="8475" max="8475" width="8.140625" style="18" customWidth="1"/>
    <col min="8476" max="8479" width="4.5703125" style="18" customWidth="1"/>
    <col min="8480" max="8480" width="11.5703125" style="18"/>
    <col min="8481" max="8481" width="8.42578125" style="18" customWidth="1"/>
    <col min="8482" max="8482" width="5.42578125" style="18" customWidth="1"/>
    <col min="8483" max="8484" width="5.140625" style="18" customWidth="1"/>
    <col min="8485" max="8485" width="6.42578125" style="18" customWidth="1"/>
    <col min="8486" max="8486" width="11.5703125" style="18"/>
    <col min="8487" max="8487" width="8.42578125" style="18" customWidth="1"/>
    <col min="8488" max="8488" width="3.140625" style="18" customWidth="1"/>
    <col min="8489" max="8489" width="5.140625" style="18" customWidth="1"/>
    <col min="8490" max="8490" width="7.42578125" style="18" customWidth="1"/>
    <col min="8491" max="8491" width="4.5703125" style="18" customWidth="1"/>
    <col min="8492" max="8704" width="11.5703125" style="18"/>
    <col min="8705" max="8705" width="1.85546875" style="18" customWidth="1"/>
    <col min="8706" max="8706" width="9.42578125" style="18" customWidth="1"/>
    <col min="8707" max="8707" width="8.42578125" style="18" customWidth="1"/>
    <col min="8708" max="8708" width="8.5703125" style="18" customWidth="1"/>
    <col min="8709" max="8709" width="8.140625" style="18" customWidth="1"/>
    <col min="8710" max="8711" width="4.5703125" style="18" customWidth="1"/>
    <col min="8712" max="8712" width="7.140625" style="18" customWidth="1"/>
    <col min="8713" max="8713" width="7.85546875" style="18" customWidth="1"/>
    <col min="8714" max="8714" width="4.5703125" style="18" customWidth="1"/>
    <col min="8715" max="8715" width="8.140625" style="18" customWidth="1"/>
    <col min="8716" max="8716" width="9.42578125" style="18" customWidth="1"/>
    <col min="8717" max="8717" width="7.140625" style="18" customWidth="1"/>
    <col min="8718" max="8719" width="8.5703125" style="18" customWidth="1"/>
    <col min="8720" max="8720" width="4.5703125" style="18" customWidth="1"/>
    <col min="8721" max="8721" width="7.42578125" style="18" customWidth="1"/>
    <col min="8722" max="8723" width="4.5703125" style="18" customWidth="1"/>
    <col min="8724" max="8724" width="7" style="18" customWidth="1"/>
    <col min="8725" max="8725" width="8.140625" style="18" customWidth="1"/>
    <col min="8726" max="8726" width="8" style="18" customWidth="1"/>
    <col min="8727" max="8727" width="7.140625" style="18" customWidth="1"/>
    <col min="8728" max="8728" width="6.5703125" style="18" customWidth="1"/>
    <col min="8729" max="8729" width="4.5703125" style="18" customWidth="1"/>
    <col min="8730" max="8730" width="7.85546875" style="18" customWidth="1"/>
    <col min="8731" max="8731" width="8.140625" style="18" customWidth="1"/>
    <col min="8732" max="8735" width="4.5703125" style="18" customWidth="1"/>
    <col min="8736" max="8736" width="11.5703125" style="18"/>
    <col min="8737" max="8737" width="8.42578125" style="18" customWidth="1"/>
    <col min="8738" max="8738" width="5.42578125" style="18" customWidth="1"/>
    <col min="8739" max="8740" width="5.140625" style="18" customWidth="1"/>
    <col min="8741" max="8741" width="6.42578125" style="18" customWidth="1"/>
    <col min="8742" max="8742" width="11.5703125" style="18"/>
    <col min="8743" max="8743" width="8.42578125" style="18" customWidth="1"/>
    <col min="8744" max="8744" width="3.140625" style="18" customWidth="1"/>
    <col min="8745" max="8745" width="5.140625" style="18" customWidth="1"/>
    <col min="8746" max="8746" width="7.42578125" style="18" customWidth="1"/>
    <col min="8747" max="8747" width="4.5703125" style="18" customWidth="1"/>
    <col min="8748" max="8960" width="11.5703125" style="18"/>
    <col min="8961" max="8961" width="1.85546875" style="18" customWidth="1"/>
    <col min="8962" max="8962" width="9.42578125" style="18" customWidth="1"/>
    <col min="8963" max="8963" width="8.42578125" style="18" customWidth="1"/>
    <col min="8964" max="8964" width="8.5703125" style="18" customWidth="1"/>
    <col min="8965" max="8965" width="8.140625" style="18" customWidth="1"/>
    <col min="8966" max="8967" width="4.5703125" style="18" customWidth="1"/>
    <col min="8968" max="8968" width="7.140625" style="18" customWidth="1"/>
    <col min="8969" max="8969" width="7.85546875" style="18" customWidth="1"/>
    <col min="8970" max="8970" width="4.5703125" style="18" customWidth="1"/>
    <col min="8971" max="8971" width="8.140625" style="18" customWidth="1"/>
    <col min="8972" max="8972" width="9.42578125" style="18" customWidth="1"/>
    <col min="8973" max="8973" width="7.140625" style="18" customWidth="1"/>
    <col min="8974" max="8975" width="8.5703125" style="18" customWidth="1"/>
    <col min="8976" max="8976" width="4.5703125" style="18" customWidth="1"/>
    <col min="8977" max="8977" width="7.42578125" style="18" customWidth="1"/>
    <col min="8978" max="8979" width="4.5703125" style="18" customWidth="1"/>
    <col min="8980" max="8980" width="7" style="18" customWidth="1"/>
    <col min="8981" max="8981" width="8.140625" style="18" customWidth="1"/>
    <col min="8982" max="8982" width="8" style="18" customWidth="1"/>
    <col min="8983" max="8983" width="7.140625" style="18" customWidth="1"/>
    <col min="8984" max="8984" width="6.5703125" style="18" customWidth="1"/>
    <col min="8985" max="8985" width="4.5703125" style="18" customWidth="1"/>
    <col min="8986" max="8986" width="7.85546875" style="18" customWidth="1"/>
    <col min="8987" max="8987" width="8.140625" style="18" customWidth="1"/>
    <col min="8988" max="8991" width="4.5703125" style="18" customWidth="1"/>
    <col min="8992" max="8992" width="11.5703125" style="18"/>
    <col min="8993" max="8993" width="8.42578125" style="18" customWidth="1"/>
    <col min="8994" max="8994" width="5.42578125" style="18" customWidth="1"/>
    <col min="8995" max="8996" width="5.140625" style="18" customWidth="1"/>
    <col min="8997" max="8997" width="6.42578125" style="18" customWidth="1"/>
    <col min="8998" max="8998" width="11.5703125" style="18"/>
    <col min="8999" max="8999" width="8.42578125" style="18" customWidth="1"/>
    <col min="9000" max="9000" width="3.140625" style="18" customWidth="1"/>
    <col min="9001" max="9001" width="5.140625" style="18" customWidth="1"/>
    <col min="9002" max="9002" width="7.42578125" style="18" customWidth="1"/>
    <col min="9003" max="9003" width="4.5703125" style="18" customWidth="1"/>
    <col min="9004" max="9216" width="11.5703125" style="18"/>
    <col min="9217" max="9217" width="1.85546875" style="18" customWidth="1"/>
    <col min="9218" max="9218" width="9.42578125" style="18" customWidth="1"/>
    <col min="9219" max="9219" width="8.42578125" style="18" customWidth="1"/>
    <col min="9220" max="9220" width="8.5703125" style="18" customWidth="1"/>
    <col min="9221" max="9221" width="8.140625" style="18" customWidth="1"/>
    <col min="9222" max="9223" width="4.5703125" style="18" customWidth="1"/>
    <col min="9224" max="9224" width="7.140625" style="18" customWidth="1"/>
    <col min="9225" max="9225" width="7.85546875" style="18" customWidth="1"/>
    <col min="9226" max="9226" width="4.5703125" style="18" customWidth="1"/>
    <col min="9227" max="9227" width="8.140625" style="18" customWidth="1"/>
    <col min="9228" max="9228" width="9.42578125" style="18" customWidth="1"/>
    <col min="9229" max="9229" width="7.140625" style="18" customWidth="1"/>
    <col min="9230" max="9231" width="8.5703125" style="18" customWidth="1"/>
    <col min="9232" max="9232" width="4.5703125" style="18" customWidth="1"/>
    <col min="9233" max="9233" width="7.42578125" style="18" customWidth="1"/>
    <col min="9234" max="9235" width="4.5703125" style="18" customWidth="1"/>
    <col min="9236" max="9236" width="7" style="18" customWidth="1"/>
    <col min="9237" max="9237" width="8.140625" style="18" customWidth="1"/>
    <col min="9238" max="9238" width="8" style="18" customWidth="1"/>
    <col min="9239" max="9239" width="7.140625" style="18" customWidth="1"/>
    <col min="9240" max="9240" width="6.5703125" style="18" customWidth="1"/>
    <col min="9241" max="9241" width="4.5703125" style="18" customWidth="1"/>
    <col min="9242" max="9242" width="7.85546875" style="18" customWidth="1"/>
    <col min="9243" max="9243" width="8.140625" style="18" customWidth="1"/>
    <col min="9244" max="9247" width="4.5703125" style="18" customWidth="1"/>
    <col min="9248" max="9248" width="11.5703125" style="18"/>
    <col min="9249" max="9249" width="8.42578125" style="18" customWidth="1"/>
    <col min="9250" max="9250" width="5.42578125" style="18" customWidth="1"/>
    <col min="9251" max="9252" width="5.140625" style="18" customWidth="1"/>
    <col min="9253" max="9253" width="6.42578125" style="18" customWidth="1"/>
    <col min="9254" max="9254" width="11.5703125" style="18"/>
    <col min="9255" max="9255" width="8.42578125" style="18" customWidth="1"/>
    <col min="9256" max="9256" width="3.140625" style="18" customWidth="1"/>
    <col min="9257" max="9257" width="5.140625" style="18" customWidth="1"/>
    <col min="9258" max="9258" width="7.42578125" style="18" customWidth="1"/>
    <col min="9259" max="9259" width="4.5703125" style="18" customWidth="1"/>
    <col min="9260" max="9472" width="11.5703125" style="18"/>
    <col min="9473" max="9473" width="1.85546875" style="18" customWidth="1"/>
    <col min="9474" max="9474" width="9.42578125" style="18" customWidth="1"/>
    <col min="9475" max="9475" width="8.42578125" style="18" customWidth="1"/>
    <col min="9476" max="9476" width="8.5703125" style="18" customWidth="1"/>
    <col min="9477" max="9477" width="8.140625" style="18" customWidth="1"/>
    <col min="9478" max="9479" width="4.5703125" style="18" customWidth="1"/>
    <col min="9480" max="9480" width="7.140625" style="18" customWidth="1"/>
    <col min="9481" max="9481" width="7.85546875" style="18" customWidth="1"/>
    <col min="9482" max="9482" width="4.5703125" style="18" customWidth="1"/>
    <col min="9483" max="9483" width="8.140625" style="18" customWidth="1"/>
    <col min="9484" max="9484" width="9.42578125" style="18" customWidth="1"/>
    <col min="9485" max="9485" width="7.140625" style="18" customWidth="1"/>
    <col min="9486" max="9487" width="8.5703125" style="18" customWidth="1"/>
    <col min="9488" max="9488" width="4.5703125" style="18" customWidth="1"/>
    <col min="9489" max="9489" width="7.42578125" style="18" customWidth="1"/>
    <col min="9490" max="9491" width="4.5703125" style="18" customWidth="1"/>
    <col min="9492" max="9492" width="7" style="18" customWidth="1"/>
    <col min="9493" max="9493" width="8.140625" style="18" customWidth="1"/>
    <col min="9494" max="9494" width="8" style="18" customWidth="1"/>
    <col min="9495" max="9495" width="7.140625" style="18" customWidth="1"/>
    <col min="9496" max="9496" width="6.5703125" style="18" customWidth="1"/>
    <col min="9497" max="9497" width="4.5703125" style="18" customWidth="1"/>
    <col min="9498" max="9498" width="7.85546875" style="18" customWidth="1"/>
    <col min="9499" max="9499" width="8.140625" style="18" customWidth="1"/>
    <col min="9500" max="9503" width="4.5703125" style="18" customWidth="1"/>
    <col min="9504" max="9504" width="11.5703125" style="18"/>
    <col min="9505" max="9505" width="8.42578125" style="18" customWidth="1"/>
    <col min="9506" max="9506" width="5.42578125" style="18" customWidth="1"/>
    <col min="9507" max="9508" width="5.140625" style="18" customWidth="1"/>
    <col min="9509" max="9509" width="6.42578125" style="18" customWidth="1"/>
    <col min="9510" max="9510" width="11.5703125" style="18"/>
    <col min="9511" max="9511" width="8.42578125" style="18" customWidth="1"/>
    <col min="9512" max="9512" width="3.140625" style="18" customWidth="1"/>
    <col min="9513" max="9513" width="5.140625" style="18" customWidth="1"/>
    <col min="9514" max="9514" width="7.42578125" style="18" customWidth="1"/>
    <col min="9515" max="9515" width="4.5703125" style="18" customWidth="1"/>
    <col min="9516" max="9728" width="11.5703125" style="18"/>
    <col min="9729" max="9729" width="1.85546875" style="18" customWidth="1"/>
    <col min="9730" max="9730" width="9.42578125" style="18" customWidth="1"/>
    <col min="9731" max="9731" width="8.42578125" style="18" customWidth="1"/>
    <col min="9732" max="9732" width="8.5703125" style="18" customWidth="1"/>
    <col min="9733" max="9733" width="8.140625" style="18" customWidth="1"/>
    <col min="9734" max="9735" width="4.5703125" style="18" customWidth="1"/>
    <col min="9736" max="9736" width="7.140625" style="18" customWidth="1"/>
    <col min="9737" max="9737" width="7.85546875" style="18" customWidth="1"/>
    <col min="9738" max="9738" width="4.5703125" style="18" customWidth="1"/>
    <col min="9739" max="9739" width="8.140625" style="18" customWidth="1"/>
    <col min="9740" max="9740" width="9.42578125" style="18" customWidth="1"/>
    <col min="9741" max="9741" width="7.140625" style="18" customWidth="1"/>
    <col min="9742" max="9743" width="8.5703125" style="18" customWidth="1"/>
    <col min="9744" max="9744" width="4.5703125" style="18" customWidth="1"/>
    <col min="9745" max="9745" width="7.42578125" style="18" customWidth="1"/>
    <col min="9746" max="9747" width="4.5703125" style="18" customWidth="1"/>
    <col min="9748" max="9748" width="7" style="18" customWidth="1"/>
    <col min="9749" max="9749" width="8.140625" style="18" customWidth="1"/>
    <col min="9750" max="9750" width="8" style="18" customWidth="1"/>
    <col min="9751" max="9751" width="7.140625" style="18" customWidth="1"/>
    <col min="9752" max="9752" width="6.5703125" style="18" customWidth="1"/>
    <col min="9753" max="9753" width="4.5703125" style="18" customWidth="1"/>
    <col min="9754" max="9754" width="7.85546875" style="18" customWidth="1"/>
    <col min="9755" max="9755" width="8.140625" style="18" customWidth="1"/>
    <col min="9756" max="9759" width="4.5703125" style="18" customWidth="1"/>
    <col min="9760" max="9760" width="11.5703125" style="18"/>
    <col min="9761" max="9761" width="8.42578125" style="18" customWidth="1"/>
    <col min="9762" max="9762" width="5.42578125" style="18" customWidth="1"/>
    <col min="9763" max="9764" width="5.140625" style="18" customWidth="1"/>
    <col min="9765" max="9765" width="6.42578125" style="18" customWidth="1"/>
    <col min="9766" max="9766" width="11.5703125" style="18"/>
    <col min="9767" max="9767" width="8.42578125" style="18" customWidth="1"/>
    <col min="9768" max="9768" width="3.140625" style="18" customWidth="1"/>
    <col min="9769" max="9769" width="5.140625" style="18" customWidth="1"/>
    <col min="9770" max="9770" width="7.42578125" style="18" customWidth="1"/>
    <col min="9771" max="9771" width="4.5703125" style="18" customWidth="1"/>
    <col min="9772" max="9984" width="11.5703125" style="18"/>
    <col min="9985" max="9985" width="1.85546875" style="18" customWidth="1"/>
    <col min="9986" max="9986" width="9.42578125" style="18" customWidth="1"/>
    <col min="9987" max="9987" width="8.42578125" style="18" customWidth="1"/>
    <col min="9988" max="9988" width="8.5703125" style="18" customWidth="1"/>
    <col min="9989" max="9989" width="8.140625" style="18" customWidth="1"/>
    <col min="9990" max="9991" width="4.5703125" style="18" customWidth="1"/>
    <col min="9992" max="9992" width="7.140625" style="18" customWidth="1"/>
    <col min="9993" max="9993" width="7.85546875" style="18" customWidth="1"/>
    <col min="9994" max="9994" width="4.5703125" style="18" customWidth="1"/>
    <col min="9995" max="9995" width="8.140625" style="18" customWidth="1"/>
    <col min="9996" max="9996" width="9.42578125" style="18" customWidth="1"/>
    <col min="9997" max="9997" width="7.140625" style="18" customWidth="1"/>
    <col min="9998" max="9999" width="8.5703125" style="18" customWidth="1"/>
    <col min="10000" max="10000" width="4.5703125" style="18" customWidth="1"/>
    <col min="10001" max="10001" width="7.42578125" style="18" customWidth="1"/>
    <col min="10002" max="10003" width="4.5703125" style="18" customWidth="1"/>
    <col min="10004" max="10004" width="7" style="18" customWidth="1"/>
    <col min="10005" max="10005" width="8.140625" style="18" customWidth="1"/>
    <col min="10006" max="10006" width="8" style="18" customWidth="1"/>
    <col min="10007" max="10007" width="7.140625" style="18" customWidth="1"/>
    <col min="10008" max="10008" width="6.5703125" style="18" customWidth="1"/>
    <col min="10009" max="10009" width="4.5703125" style="18" customWidth="1"/>
    <col min="10010" max="10010" width="7.85546875" style="18" customWidth="1"/>
    <col min="10011" max="10011" width="8.140625" style="18" customWidth="1"/>
    <col min="10012" max="10015" width="4.5703125" style="18" customWidth="1"/>
    <col min="10016" max="10016" width="11.5703125" style="18"/>
    <col min="10017" max="10017" width="8.42578125" style="18" customWidth="1"/>
    <col min="10018" max="10018" width="5.42578125" style="18" customWidth="1"/>
    <col min="10019" max="10020" width="5.140625" style="18" customWidth="1"/>
    <col min="10021" max="10021" width="6.42578125" style="18" customWidth="1"/>
    <col min="10022" max="10022" width="11.5703125" style="18"/>
    <col min="10023" max="10023" width="8.42578125" style="18" customWidth="1"/>
    <col min="10024" max="10024" width="3.140625" style="18" customWidth="1"/>
    <col min="10025" max="10025" width="5.140625" style="18" customWidth="1"/>
    <col min="10026" max="10026" width="7.42578125" style="18" customWidth="1"/>
    <col min="10027" max="10027" width="4.5703125" style="18" customWidth="1"/>
    <col min="10028" max="10240" width="11.5703125" style="18"/>
    <col min="10241" max="10241" width="1.85546875" style="18" customWidth="1"/>
    <col min="10242" max="10242" width="9.42578125" style="18" customWidth="1"/>
    <col min="10243" max="10243" width="8.42578125" style="18" customWidth="1"/>
    <col min="10244" max="10244" width="8.5703125" style="18" customWidth="1"/>
    <col min="10245" max="10245" width="8.140625" style="18" customWidth="1"/>
    <col min="10246" max="10247" width="4.5703125" style="18" customWidth="1"/>
    <col min="10248" max="10248" width="7.140625" style="18" customWidth="1"/>
    <col min="10249" max="10249" width="7.85546875" style="18" customWidth="1"/>
    <col min="10250" max="10250" width="4.5703125" style="18" customWidth="1"/>
    <col min="10251" max="10251" width="8.140625" style="18" customWidth="1"/>
    <col min="10252" max="10252" width="9.42578125" style="18" customWidth="1"/>
    <col min="10253" max="10253" width="7.140625" style="18" customWidth="1"/>
    <col min="10254" max="10255" width="8.5703125" style="18" customWidth="1"/>
    <col min="10256" max="10256" width="4.5703125" style="18" customWidth="1"/>
    <col min="10257" max="10257" width="7.42578125" style="18" customWidth="1"/>
    <col min="10258" max="10259" width="4.5703125" style="18" customWidth="1"/>
    <col min="10260" max="10260" width="7" style="18" customWidth="1"/>
    <col min="10261" max="10261" width="8.140625" style="18" customWidth="1"/>
    <col min="10262" max="10262" width="8" style="18" customWidth="1"/>
    <col min="10263" max="10263" width="7.140625" style="18" customWidth="1"/>
    <col min="10264" max="10264" width="6.5703125" style="18" customWidth="1"/>
    <col min="10265" max="10265" width="4.5703125" style="18" customWidth="1"/>
    <col min="10266" max="10266" width="7.85546875" style="18" customWidth="1"/>
    <col min="10267" max="10267" width="8.140625" style="18" customWidth="1"/>
    <col min="10268" max="10271" width="4.5703125" style="18" customWidth="1"/>
    <col min="10272" max="10272" width="11.5703125" style="18"/>
    <col min="10273" max="10273" width="8.42578125" style="18" customWidth="1"/>
    <col min="10274" max="10274" width="5.42578125" style="18" customWidth="1"/>
    <col min="10275" max="10276" width="5.140625" style="18" customWidth="1"/>
    <col min="10277" max="10277" width="6.42578125" style="18" customWidth="1"/>
    <col min="10278" max="10278" width="11.5703125" style="18"/>
    <col min="10279" max="10279" width="8.42578125" style="18" customWidth="1"/>
    <col min="10280" max="10280" width="3.140625" style="18" customWidth="1"/>
    <col min="10281" max="10281" width="5.140625" style="18" customWidth="1"/>
    <col min="10282" max="10282" width="7.42578125" style="18" customWidth="1"/>
    <col min="10283" max="10283" width="4.5703125" style="18" customWidth="1"/>
    <col min="10284" max="10496" width="11.5703125" style="18"/>
    <col min="10497" max="10497" width="1.85546875" style="18" customWidth="1"/>
    <col min="10498" max="10498" width="9.42578125" style="18" customWidth="1"/>
    <col min="10499" max="10499" width="8.42578125" style="18" customWidth="1"/>
    <col min="10500" max="10500" width="8.5703125" style="18" customWidth="1"/>
    <col min="10501" max="10501" width="8.140625" style="18" customWidth="1"/>
    <col min="10502" max="10503" width="4.5703125" style="18" customWidth="1"/>
    <col min="10504" max="10504" width="7.140625" style="18" customWidth="1"/>
    <col min="10505" max="10505" width="7.85546875" style="18" customWidth="1"/>
    <col min="10506" max="10506" width="4.5703125" style="18" customWidth="1"/>
    <col min="10507" max="10507" width="8.140625" style="18" customWidth="1"/>
    <col min="10508" max="10508" width="9.42578125" style="18" customWidth="1"/>
    <col min="10509" max="10509" width="7.140625" style="18" customWidth="1"/>
    <col min="10510" max="10511" width="8.5703125" style="18" customWidth="1"/>
    <col min="10512" max="10512" width="4.5703125" style="18" customWidth="1"/>
    <col min="10513" max="10513" width="7.42578125" style="18" customWidth="1"/>
    <col min="10514" max="10515" width="4.5703125" style="18" customWidth="1"/>
    <col min="10516" max="10516" width="7" style="18" customWidth="1"/>
    <col min="10517" max="10517" width="8.140625" style="18" customWidth="1"/>
    <col min="10518" max="10518" width="8" style="18" customWidth="1"/>
    <col min="10519" max="10519" width="7.140625" style="18" customWidth="1"/>
    <col min="10520" max="10520" width="6.5703125" style="18" customWidth="1"/>
    <col min="10521" max="10521" width="4.5703125" style="18" customWidth="1"/>
    <col min="10522" max="10522" width="7.85546875" style="18" customWidth="1"/>
    <col min="10523" max="10523" width="8.140625" style="18" customWidth="1"/>
    <col min="10524" max="10527" width="4.5703125" style="18" customWidth="1"/>
    <col min="10528" max="10528" width="11.5703125" style="18"/>
    <col min="10529" max="10529" width="8.42578125" style="18" customWidth="1"/>
    <col min="10530" max="10530" width="5.42578125" style="18" customWidth="1"/>
    <col min="10531" max="10532" width="5.140625" style="18" customWidth="1"/>
    <col min="10533" max="10533" width="6.42578125" style="18" customWidth="1"/>
    <col min="10534" max="10534" width="11.5703125" style="18"/>
    <col min="10535" max="10535" width="8.42578125" style="18" customWidth="1"/>
    <col min="10536" max="10536" width="3.140625" style="18" customWidth="1"/>
    <col min="10537" max="10537" width="5.140625" style="18" customWidth="1"/>
    <col min="10538" max="10538" width="7.42578125" style="18" customWidth="1"/>
    <col min="10539" max="10539" width="4.5703125" style="18" customWidth="1"/>
    <col min="10540" max="10752" width="11.5703125" style="18"/>
    <col min="10753" max="10753" width="1.85546875" style="18" customWidth="1"/>
    <col min="10754" max="10754" width="9.42578125" style="18" customWidth="1"/>
    <col min="10755" max="10755" width="8.42578125" style="18" customWidth="1"/>
    <col min="10756" max="10756" width="8.5703125" style="18" customWidth="1"/>
    <col min="10757" max="10757" width="8.140625" style="18" customWidth="1"/>
    <col min="10758" max="10759" width="4.5703125" style="18" customWidth="1"/>
    <col min="10760" max="10760" width="7.140625" style="18" customWidth="1"/>
    <col min="10761" max="10761" width="7.85546875" style="18" customWidth="1"/>
    <col min="10762" max="10762" width="4.5703125" style="18" customWidth="1"/>
    <col min="10763" max="10763" width="8.140625" style="18" customWidth="1"/>
    <col min="10764" max="10764" width="9.42578125" style="18" customWidth="1"/>
    <col min="10765" max="10765" width="7.140625" style="18" customWidth="1"/>
    <col min="10766" max="10767" width="8.5703125" style="18" customWidth="1"/>
    <col min="10768" max="10768" width="4.5703125" style="18" customWidth="1"/>
    <col min="10769" max="10769" width="7.42578125" style="18" customWidth="1"/>
    <col min="10770" max="10771" width="4.5703125" style="18" customWidth="1"/>
    <col min="10772" max="10772" width="7" style="18" customWidth="1"/>
    <col min="10773" max="10773" width="8.140625" style="18" customWidth="1"/>
    <col min="10774" max="10774" width="8" style="18" customWidth="1"/>
    <col min="10775" max="10775" width="7.140625" style="18" customWidth="1"/>
    <col min="10776" max="10776" width="6.5703125" style="18" customWidth="1"/>
    <col min="10777" max="10777" width="4.5703125" style="18" customWidth="1"/>
    <col min="10778" max="10778" width="7.85546875" style="18" customWidth="1"/>
    <col min="10779" max="10779" width="8.140625" style="18" customWidth="1"/>
    <col min="10780" max="10783" width="4.5703125" style="18" customWidth="1"/>
    <col min="10784" max="10784" width="11.5703125" style="18"/>
    <col min="10785" max="10785" width="8.42578125" style="18" customWidth="1"/>
    <col min="10786" max="10786" width="5.42578125" style="18" customWidth="1"/>
    <col min="10787" max="10788" width="5.140625" style="18" customWidth="1"/>
    <col min="10789" max="10789" width="6.42578125" style="18" customWidth="1"/>
    <col min="10790" max="10790" width="11.5703125" style="18"/>
    <col min="10791" max="10791" width="8.42578125" style="18" customWidth="1"/>
    <col min="10792" max="10792" width="3.140625" style="18" customWidth="1"/>
    <col min="10793" max="10793" width="5.140625" style="18" customWidth="1"/>
    <col min="10794" max="10794" width="7.42578125" style="18" customWidth="1"/>
    <col min="10795" max="10795" width="4.5703125" style="18" customWidth="1"/>
    <col min="10796" max="11008" width="11.5703125" style="18"/>
    <col min="11009" max="11009" width="1.85546875" style="18" customWidth="1"/>
    <col min="11010" max="11010" width="9.42578125" style="18" customWidth="1"/>
    <col min="11011" max="11011" width="8.42578125" style="18" customWidth="1"/>
    <col min="11012" max="11012" width="8.5703125" style="18" customWidth="1"/>
    <col min="11013" max="11013" width="8.140625" style="18" customWidth="1"/>
    <col min="11014" max="11015" width="4.5703125" style="18" customWidth="1"/>
    <col min="11016" max="11016" width="7.140625" style="18" customWidth="1"/>
    <col min="11017" max="11017" width="7.85546875" style="18" customWidth="1"/>
    <col min="11018" max="11018" width="4.5703125" style="18" customWidth="1"/>
    <col min="11019" max="11019" width="8.140625" style="18" customWidth="1"/>
    <col min="11020" max="11020" width="9.42578125" style="18" customWidth="1"/>
    <col min="11021" max="11021" width="7.140625" style="18" customWidth="1"/>
    <col min="11022" max="11023" width="8.5703125" style="18" customWidth="1"/>
    <col min="11024" max="11024" width="4.5703125" style="18" customWidth="1"/>
    <col min="11025" max="11025" width="7.42578125" style="18" customWidth="1"/>
    <col min="11026" max="11027" width="4.5703125" style="18" customWidth="1"/>
    <col min="11028" max="11028" width="7" style="18" customWidth="1"/>
    <col min="11029" max="11029" width="8.140625" style="18" customWidth="1"/>
    <col min="11030" max="11030" width="8" style="18" customWidth="1"/>
    <col min="11031" max="11031" width="7.140625" style="18" customWidth="1"/>
    <col min="11032" max="11032" width="6.5703125" style="18" customWidth="1"/>
    <col min="11033" max="11033" width="4.5703125" style="18" customWidth="1"/>
    <col min="11034" max="11034" width="7.85546875" style="18" customWidth="1"/>
    <col min="11035" max="11035" width="8.140625" style="18" customWidth="1"/>
    <col min="11036" max="11039" width="4.5703125" style="18" customWidth="1"/>
    <col min="11040" max="11040" width="11.5703125" style="18"/>
    <col min="11041" max="11041" width="8.42578125" style="18" customWidth="1"/>
    <col min="11042" max="11042" width="5.42578125" style="18" customWidth="1"/>
    <col min="11043" max="11044" width="5.140625" style="18" customWidth="1"/>
    <col min="11045" max="11045" width="6.42578125" style="18" customWidth="1"/>
    <col min="11046" max="11046" width="11.5703125" style="18"/>
    <col min="11047" max="11047" width="8.42578125" style="18" customWidth="1"/>
    <col min="11048" max="11048" width="3.140625" style="18" customWidth="1"/>
    <col min="11049" max="11049" width="5.140625" style="18" customWidth="1"/>
    <col min="11050" max="11050" width="7.42578125" style="18" customWidth="1"/>
    <col min="11051" max="11051" width="4.5703125" style="18" customWidth="1"/>
    <col min="11052" max="11264" width="11.5703125" style="18"/>
    <col min="11265" max="11265" width="1.85546875" style="18" customWidth="1"/>
    <col min="11266" max="11266" width="9.42578125" style="18" customWidth="1"/>
    <col min="11267" max="11267" width="8.42578125" style="18" customWidth="1"/>
    <col min="11268" max="11268" width="8.5703125" style="18" customWidth="1"/>
    <col min="11269" max="11269" width="8.140625" style="18" customWidth="1"/>
    <col min="11270" max="11271" width="4.5703125" style="18" customWidth="1"/>
    <col min="11272" max="11272" width="7.140625" style="18" customWidth="1"/>
    <col min="11273" max="11273" width="7.85546875" style="18" customWidth="1"/>
    <col min="11274" max="11274" width="4.5703125" style="18" customWidth="1"/>
    <col min="11275" max="11275" width="8.140625" style="18" customWidth="1"/>
    <col min="11276" max="11276" width="9.42578125" style="18" customWidth="1"/>
    <col min="11277" max="11277" width="7.140625" style="18" customWidth="1"/>
    <col min="11278" max="11279" width="8.5703125" style="18" customWidth="1"/>
    <col min="11280" max="11280" width="4.5703125" style="18" customWidth="1"/>
    <col min="11281" max="11281" width="7.42578125" style="18" customWidth="1"/>
    <col min="11282" max="11283" width="4.5703125" style="18" customWidth="1"/>
    <col min="11284" max="11284" width="7" style="18" customWidth="1"/>
    <col min="11285" max="11285" width="8.140625" style="18" customWidth="1"/>
    <col min="11286" max="11286" width="8" style="18" customWidth="1"/>
    <col min="11287" max="11287" width="7.140625" style="18" customWidth="1"/>
    <col min="11288" max="11288" width="6.5703125" style="18" customWidth="1"/>
    <col min="11289" max="11289" width="4.5703125" style="18" customWidth="1"/>
    <col min="11290" max="11290" width="7.85546875" style="18" customWidth="1"/>
    <col min="11291" max="11291" width="8.140625" style="18" customWidth="1"/>
    <col min="11292" max="11295" width="4.5703125" style="18" customWidth="1"/>
    <col min="11296" max="11296" width="11.5703125" style="18"/>
    <col min="11297" max="11297" width="8.42578125" style="18" customWidth="1"/>
    <col min="11298" max="11298" width="5.42578125" style="18" customWidth="1"/>
    <col min="11299" max="11300" width="5.140625" style="18" customWidth="1"/>
    <col min="11301" max="11301" width="6.42578125" style="18" customWidth="1"/>
    <col min="11302" max="11302" width="11.5703125" style="18"/>
    <col min="11303" max="11303" width="8.42578125" style="18" customWidth="1"/>
    <col min="11304" max="11304" width="3.140625" style="18" customWidth="1"/>
    <col min="11305" max="11305" width="5.140625" style="18" customWidth="1"/>
    <col min="11306" max="11306" width="7.42578125" style="18" customWidth="1"/>
    <col min="11307" max="11307" width="4.5703125" style="18" customWidth="1"/>
    <col min="11308" max="11520" width="11.5703125" style="18"/>
    <col min="11521" max="11521" width="1.85546875" style="18" customWidth="1"/>
    <col min="11522" max="11522" width="9.42578125" style="18" customWidth="1"/>
    <col min="11523" max="11523" width="8.42578125" style="18" customWidth="1"/>
    <col min="11524" max="11524" width="8.5703125" style="18" customWidth="1"/>
    <col min="11525" max="11525" width="8.140625" style="18" customWidth="1"/>
    <col min="11526" max="11527" width="4.5703125" style="18" customWidth="1"/>
    <col min="11528" max="11528" width="7.140625" style="18" customWidth="1"/>
    <col min="11529" max="11529" width="7.85546875" style="18" customWidth="1"/>
    <col min="11530" max="11530" width="4.5703125" style="18" customWidth="1"/>
    <col min="11531" max="11531" width="8.140625" style="18" customWidth="1"/>
    <col min="11532" max="11532" width="9.42578125" style="18" customWidth="1"/>
    <col min="11533" max="11533" width="7.140625" style="18" customWidth="1"/>
    <col min="11534" max="11535" width="8.5703125" style="18" customWidth="1"/>
    <col min="11536" max="11536" width="4.5703125" style="18" customWidth="1"/>
    <col min="11537" max="11537" width="7.42578125" style="18" customWidth="1"/>
    <col min="11538" max="11539" width="4.5703125" style="18" customWidth="1"/>
    <col min="11540" max="11540" width="7" style="18" customWidth="1"/>
    <col min="11541" max="11541" width="8.140625" style="18" customWidth="1"/>
    <col min="11542" max="11542" width="8" style="18" customWidth="1"/>
    <col min="11543" max="11543" width="7.140625" style="18" customWidth="1"/>
    <col min="11544" max="11544" width="6.5703125" style="18" customWidth="1"/>
    <col min="11545" max="11545" width="4.5703125" style="18" customWidth="1"/>
    <col min="11546" max="11546" width="7.85546875" style="18" customWidth="1"/>
    <col min="11547" max="11547" width="8.140625" style="18" customWidth="1"/>
    <col min="11548" max="11551" width="4.5703125" style="18" customWidth="1"/>
    <col min="11552" max="11552" width="11.5703125" style="18"/>
    <col min="11553" max="11553" width="8.42578125" style="18" customWidth="1"/>
    <col min="11554" max="11554" width="5.42578125" style="18" customWidth="1"/>
    <col min="11555" max="11556" width="5.140625" style="18" customWidth="1"/>
    <col min="11557" max="11557" width="6.42578125" style="18" customWidth="1"/>
    <col min="11558" max="11558" width="11.5703125" style="18"/>
    <col min="11559" max="11559" width="8.42578125" style="18" customWidth="1"/>
    <col min="11560" max="11560" width="3.140625" style="18" customWidth="1"/>
    <col min="11561" max="11561" width="5.140625" style="18" customWidth="1"/>
    <col min="11562" max="11562" width="7.42578125" style="18" customWidth="1"/>
    <col min="11563" max="11563" width="4.5703125" style="18" customWidth="1"/>
    <col min="11564" max="11776" width="11.5703125" style="18"/>
    <col min="11777" max="11777" width="1.85546875" style="18" customWidth="1"/>
    <col min="11778" max="11778" width="9.42578125" style="18" customWidth="1"/>
    <col min="11779" max="11779" width="8.42578125" style="18" customWidth="1"/>
    <col min="11780" max="11780" width="8.5703125" style="18" customWidth="1"/>
    <col min="11781" max="11781" width="8.140625" style="18" customWidth="1"/>
    <col min="11782" max="11783" width="4.5703125" style="18" customWidth="1"/>
    <col min="11784" max="11784" width="7.140625" style="18" customWidth="1"/>
    <col min="11785" max="11785" width="7.85546875" style="18" customWidth="1"/>
    <col min="11786" max="11786" width="4.5703125" style="18" customWidth="1"/>
    <col min="11787" max="11787" width="8.140625" style="18" customWidth="1"/>
    <col min="11788" max="11788" width="9.42578125" style="18" customWidth="1"/>
    <col min="11789" max="11789" width="7.140625" style="18" customWidth="1"/>
    <col min="11790" max="11791" width="8.5703125" style="18" customWidth="1"/>
    <col min="11792" max="11792" width="4.5703125" style="18" customWidth="1"/>
    <col min="11793" max="11793" width="7.42578125" style="18" customWidth="1"/>
    <col min="11794" max="11795" width="4.5703125" style="18" customWidth="1"/>
    <col min="11796" max="11796" width="7" style="18" customWidth="1"/>
    <col min="11797" max="11797" width="8.140625" style="18" customWidth="1"/>
    <col min="11798" max="11798" width="8" style="18" customWidth="1"/>
    <col min="11799" max="11799" width="7.140625" style="18" customWidth="1"/>
    <col min="11800" max="11800" width="6.5703125" style="18" customWidth="1"/>
    <col min="11801" max="11801" width="4.5703125" style="18" customWidth="1"/>
    <col min="11802" max="11802" width="7.85546875" style="18" customWidth="1"/>
    <col min="11803" max="11803" width="8.140625" style="18" customWidth="1"/>
    <col min="11804" max="11807" width="4.5703125" style="18" customWidth="1"/>
    <col min="11808" max="11808" width="11.5703125" style="18"/>
    <col min="11809" max="11809" width="8.42578125" style="18" customWidth="1"/>
    <col min="11810" max="11810" width="5.42578125" style="18" customWidth="1"/>
    <col min="11811" max="11812" width="5.140625" style="18" customWidth="1"/>
    <col min="11813" max="11813" width="6.42578125" style="18" customWidth="1"/>
    <col min="11814" max="11814" width="11.5703125" style="18"/>
    <col min="11815" max="11815" width="8.42578125" style="18" customWidth="1"/>
    <col min="11816" max="11816" width="3.140625" style="18" customWidth="1"/>
    <col min="11817" max="11817" width="5.140625" style="18" customWidth="1"/>
    <col min="11818" max="11818" width="7.42578125" style="18" customWidth="1"/>
    <col min="11819" max="11819" width="4.5703125" style="18" customWidth="1"/>
    <col min="11820" max="12032" width="11.5703125" style="18"/>
    <col min="12033" max="12033" width="1.85546875" style="18" customWidth="1"/>
    <col min="12034" max="12034" width="9.42578125" style="18" customWidth="1"/>
    <col min="12035" max="12035" width="8.42578125" style="18" customWidth="1"/>
    <col min="12036" max="12036" width="8.5703125" style="18" customWidth="1"/>
    <col min="12037" max="12037" width="8.140625" style="18" customWidth="1"/>
    <col min="12038" max="12039" width="4.5703125" style="18" customWidth="1"/>
    <col min="12040" max="12040" width="7.140625" style="18" customWidth="1"/>
    <col min="12041" max="12041" width="7.85546875" style="18" customWidth="1"/>
    <col min="12042" max="12042" width="4.5703125" style="18" customWidth="1"/>
    <col min="12043" max="12043" width="8.140625" style="18" customWidth="1"/>
    <col min="12044" max="12044" width="9.42578125" style="18" customWidth="1"/>
    <col min="12045" max="12045" width="7.140625" style="18" customWidth="1"/>
    <col min="12046" max="12047" width="8.5703125" style="18" customWidth="1"/>
    <col min="12048" max="12048" width="4.5703125" style="18" customWidth="1"/>
    <col min="12049" max="12049" width="7.42578125" style="18" customWidth="1"/>
    <col min="12050" max="12051" width="4.5703125" style="18" customWidth="1"/>
    <col min="12052" max="12052" width="7" style="18" customWidth="1"/>
    <col min="12053" max="12053" width="8.140625" style="18" customWidth="1"/>
    <col min="12054" max="12054" width="8" style="18" customWidth="1"/>
    <col min="12055" max="12055" width="7.140625" style="18" customWidth="1"/>
    <col min="12056" max="12056" width="6.5703125" style="18" customWidth="1"/>
    <col min="12057" max="12057" width="4.5703125" style="18" customWidth="1"/>
    <col min="12058" max="12058" width="7.85546875" style="18" customWidth="1"/>
    <col min="12059" max="12059" width="8.140625" style="18" customWidth="1"/>
    <col min="12060" max="12063" width="4.5703125" style="18" customWidth="1"/>
    <col min="12064" max="12064" width="11.5703125" style="18"/>
    <col min="12065" max="12065" width="8.42578125" style="18" customWidth="1"/>
    <col min="12066" max="12066" width="5.42578125" style="18" customWidth="1"/>
    <col min="12067" max="12068" width="5.140625" style="18" customWidth="1"/>
    <col min="12069" max="12069" width="6.42578125" style="18" customWidth="1"/>
    <col min="12070" max="12070" width="11.5703125" style="18"/>
    <col min="12071" max="12071" width="8.42578125" style="18" customWidth="1"/>
    <col min="12072" max="12072" width="3.140625" style="18" customWidth="1"/>
    <col min="12073" max="12073" width="5.140625" style="18" customWidth="1"/>
    <col min="12074" max="12074" width="7.42578125" style="18" customWidth="1"/>
    <col min="12075" max="12075" width="4.5703125" style="18" customWidth="1"/>
    <col min="12076" max="12288" width="11.5703125" style="18"/>
    <col min="12289" max="12289" width="1.85546875" style="18" customWidth="1"/>
    <col min="12290" max="12290" width="9.42578125" style="18" customWidth="1"/>
    <col min="12291" max="12291" width="8.42578125" style="18" customWidth="1"/>
    <col min="12292" max="12292" width="8.5703125" style="18" customWidth="1"/>
    <col min="12293" max="12293" width="8.140625" style="18" customWidth="1"/>
    <col min="12294" max="12295" width="4.5703125" style="18" customWidth="1"/>
    <col min="12296" max="12296" width="7.140625" style="18" customWidth="1"/>
    <col min="12297" max="12297" width="7.85546875" style="18" customWidth="1"/>
    <col min="12298" max="12298" width="4.5703125" style="18" customWidth="1"/>
    <col min="12299" max="12299" width="8.140625" style="18" customWidth="1"/>
    <col min="12300" max="12300" width="9.42578125" style="18" customWidth="1"/>
    <col min="12301" max="12301" width="7.140625" style="18" customWidth="1"/>
    <col min="12302" max="12303" width="8.5703125" style="18" customWidth="1"/>
    <col min="12304" max="12304" width="4.5703125" style="18" customWidth="1"/>
    <col min="12305" max="12305" width="7.42578125" style="18" customWidth="1"/>
    <col min="12306" max="12307" width="4.5703125" style="18" customWidth="1"/>
    <col min="12308" max="12308" width="7" style="18" customWidth="1"/>
    <col min="12309" max="12309" width="8.140625" style="18" customWidth="1"/>
    <col min="12310" max="12310" width="8" style="18" customWidth="1"/>
    <col min="12311" max="12311" width="7.140625" style="18" customWidth="1"/>
    <col min="12312" max="12312" width="6.5703125" style="18" customWidth="1"/>
    <col min="12313" max="12313" width="4.5703125" style="18" customWidth="1"/>
    <col min="12314" max="12314" width="7.85546875" style="18" customWidth="1"/>
    <col min="12315" max="12315" width="8.140625" style="18" customWidth="1"/>
    <col min="12316" max="12319" width="4.5703125" style="18" customWidth="1"/>
    <col min="12320" max="12320" width="11.5703125" style="18"/>
    <col min="12321" max="12321" width="8.42578125" style="18" customWidth="1"/>
    <col min="12322" max="12322" width="5.42578125" style="18" customWidth="1"/>
    <col min="12323" max="12324" width="5.140625" style="18" customWidth="1"/>
    <col min="12325" max="12325" width="6.42578125" style="18" customWidth="1"/>
    <col min="12326" max="12326" width="11.5703125" style="18"/>
    <col min="12327" max="12327" width="8.42578125" style="18" customWidth="1"/>
    <col min="12328" max="12328" width="3.140625" style="18" customWidth="1"/>
    <col min="12329" max="12329" width="5.140625" style="18" customWidth="1"/>
    <col min="12330" max="12330" width="7.42578125" style="18" customWidth="1"/>
    <col min="12331" max="12331" width="4.5703125" style="18" customWidth="1"/>
    <col min="12332" max="12544" width="11.5703125" style="18"/>
    <col min="12545" max="12545" width="1.85546875" style="18" customWidth="1"/>
    <col min="12546" max="12546" width="9.42578125" style="18" customWidth="1"/>
    <col min="12547" max="12547" width="8.42578125" style="18" customWidth="1"/>
    <col min="12548" max="12548" width="8.5703125" style="18" customWidth="1"/>
    <col min="12549" max="12549" width="8.140625" style="18" customWidth="1"/>
    <col min="12550" max="12551" width="4.5703125" style="18" customWidth="1"/>
    <col min="12552" max="12552" width="7.140625" style="18" customWidth="1"/>
    <col min="12553" max="12553" width="7.85546875" style="18" customWidth="1"/>
    <col min="12554" max="12554" width="4.5703125" style="18" customWidth="1"/>
    <col min="12555" max="12555" width="8.140625" style="18" customWidth="1"/>
    <col min="12556" max="12556" width="9.42578125" style="18" customWidth="1"/>
    <col min="12557" max="12557" width="7.140625" style="18" customWidth="1"/>
    <col min="12558" max="12559" width="8.5703125" style="18" customWidth="1"/>
    <col min="12560" max="12560" width="4.5703125" style="18" customWidth="1"/>
    <col min="12561" max="12561" width="7.42578125" style="18" customWidth="1"/>
    <col min="12562" max="12563" width="4.5703125" style="18" customWidth="1"/>
    <col min="12564" max="12564" width="7" style="18" customWidth="1"/>
    <col min="12565" max="12565" width="8.140625" style="18" customWidth="1"/>
    <col min="12566" max="12566" width="8" style="18" customWidth="1"/>
    <col min="12567" max="12567" width="7.140625" style="18" customWidth="1"/>
    <col min="12568" max="12568" width="6.5703125" style="18" customWidth="1"/>
    <col min="12569" max="12569" width="4.5703125" style="18" customWidth="1"/>
    <col min="12570" max="12570" width="7.85546875" style="18" customWidth="1"/>
    <col min="12571" max="12571" width="8.140625" style="18" customWidth="1"/>
    <col min="12572" max="12575" width="4.5703125" style="18" customWidth="1"/>
    <col min="12576" max="12576" width="11.5703125" style="18"/>
    <col min="12577" max="12577" width="8.42578125" style="18" customWidth="1"/>
    <col min="12578" max="12578" width="5.42578125" style="18" customWidth="1"/>
    <col min="12579" max="12580" width="5.140625" style="18" customWidth="1"/>
    <col min="12581" max="12581" width="6.42578125" style="18" customWidth="1"/>
    <col min="12582" max="12582" width="11.5703125" style="18"/>
    <col min="12583" max="12583" width="8.42578125" style="18" customWidth="1"/>
    <col min="12584" max="12584" width="3.140625" style="18" customWidth="1"/>
    <col min="12585" max="12585" width="5.140625" style="18" customWidth="1"/>
    <col min="12586" max="12586" width="7.42578125" style="18" customWidth="1"/>
    <col min="12587" max="12587" width="4.5703125" style="18" customWidth="1"/>
    <col min="12588" max="12800" width="11.5703125" style="18"/>
    <col min="12801" max="12801" width="1.85546875" style="18" customWidth="1"/>
    <col min="12802" max="12802" width="9.42578125" style="18" customWidth="1"/>
    <col min="12803" max="12803" width="8.42578125" style="18" customWidth="1"/>
    <col min="12804" max="12804" width="8.5703125" style="18" customWidth="1"/>
    <col min="12805" max="12805" width="8.140625" style="18" customWidth="1"/>
    <col min="12806" max="12807" width="4.5703125" style="18" customWidth="1"/>
    <col min="12808" max="12808" width="7.140625" style="18" customWidth="1"/>
    <col min="12809" max="12809" width="7.85546875" style="18" customWidth="1"/>
    <col min="12810" max="12810" width="4.5703125" style="18" customWidth="1"/>
    <col min="12811" max="12811" width="8.140625" style="18" customWidth="1"/>
    <col min="12812" max="12812" width="9.42578125" style="18" customWidth="1"/>
    <col min="12813" max="12813" width="7.140625" style="18" customWidth="1"/>
    <col min="12814" max="12815" width="8.5703125" style="18" customWidth="1"/>
    <col min="12816" max="12816" width="4.5703125" style="18" customWidth="1"/>
    <col min="12817" max="12817" width="7.42578125" style="18" customWidth="1"/>
    <col min="12818" max="12819" width="4.5703125" style="18" customWidth="1"/>
    <col min="12820" max="12820" width="7" style="18" customWidth="1"/>
    <col min="12821" max="12821" width="8.140625" style="18" customWidth="1"/>
    <col min="12822" max="12822" width="8" style="18" customWidth="1"/>
    <col min="12823" max="12823" width="7.140625" style="18" customWidth="1"/>
    <col min="12824" max="12824" width="6.5703125" style="18" customWidth="1"/>
    <col min="12825" max="12825" width="4.5703125" style="18" customWidth="1"/>
    <col min="12826" max="12826" width="7.85546875" style="18" customWidth="1"/>
    <col min="12827" max="12827" width="8.140625" style="18" customWidth="1"/>
    <col min="12828" max="12831" width="4.5703125" style="18" customWidth="1"/>
    <col min="12832" max="12832" width="11.5703125" style="18"/>
    <col min="12833" max="12833" width="8.42578125" style="18" customWidth="1"/>
    <col min="12834" max="12834" width="5.42578125" style="18" customWidth="1"/>
    <col min="12835" max="12836" width="5.140625" style="18" customWidth="1"/>
    <col min="12837" max="12837" width="6.42578125" style="18" customWidth="1"/>
    <col min="12838" max="12838" width="11.5703125" style="18"/>
    <col min="12839" max="12839" width="8.42578125" style="18" customWidth="1"/>
    <col min="12840" max="12840" width="3.140625" style="18" customWidth="1"/>
    <col min="12841" max="12841" width="5.140625" style="18" customWidth="1"/>
    <col min="12842" max="12842" width="7.42578125" style="18" customWidth="1"/>
    <col min="12843" max="12843" width="4.5703125" style="18" customWidth="1"/>
    <col min="12844" max="13056" width="11.5703125" style="18"/>
    <col min="13057" max="13057" width="1.85546875" style="18" customWidth="1"/>
    <col min="13058" max="13058" width="9.42578125" style="18" customWidth="1"/>
    <col min="13059" max="13059" width="8.42578125" style="18" customWidth="1"/>
    <col min="13060" max="13060" width="8.5703125" style="18" customWidth="1"/>
    <col min="13061" max="13061" width="8.140625" style="18" customWidth="1"/>
    <col min="13062" max="13063" width="4.5703125" style="18" customWidth="1"/>
    <col min="13064" max="13064" width="7.140625" style="18" customWidth="1"/>
    <col min="13065" max="13065" width="7.85546875" style="18" customWidth="1"/>
    <col min="13066" max="13066" width="4.5703125" style="18" customWidth="1"/>
    <col min="13067" max="13067" width="8.140625" style="18" customWidth="1"/>
    <col min="13068" max="13068" width="9.42578125" style="18" customWidth="1"/>
    <col min="13069" max="13069" width="7.140625" style="18" customWidth="1"/>
    <col min="13070" max="13071" width="8.5703125" style="18" customWidth="1"/>
    <col min="13072" max="13072" width="4.5703125" style="18" customWidth="1"/>
    <col min="13073" max="13073" width="7.42578125" style="18" customWidth="1"/>
    <col min="13074" max="13075" width="4.5703125" style="18" customWidth="1"/>
    <col min="13076" max="13076" width="7" style="18" customWidth="1"/>
    <col min="13077" max="13077" width="8.140625" style="18" customWidth="1"/>
    <col min="13078" max="13078" width="8" style="18" customWidth="1"/>
    <col min="13079" max="13079" width="7.140625" style="18" customWidth="1"/>
    <col min="13080" max="13080" width="6.5703125" style="18" customWidth="1"/>
    <col min="13081" max="13081" width="4.5703125" style="18" customWidth="1"/>
    <col min="13082" max="13082" width="7.85546875" style="18" customWidth="1"/>
    <col min="13083" max="13083" width="8.140625" style="18" customWidth="1"/>
    <col min="13084" max="13087" width="4.5703125" style="18" customWidth="1"/>
    <col min="13088" max="13088" width="11.5703125" style="18"/>
    <col min="13089" max="13089" width="8.42578125" style="18" customWidth="1"/>
    <col min="13090" max="13090" width="5.42578125" style="18" customWidth="1"/>
    <col min="13091" max="13092" width="5.140625" style="18" customWidth="1"/>
    <col min="13093" max="13093" width="6.42578125" style="18" customWidth="1"/>
    <col min="13094" max="13094" width="11.5703125" style="18"/>
    <col min="13095" max="13095" width="8.42578125" style="18" customWidth="1"/>
    <col min="13096" max="13096" width="3.140625" style="18" customWidth="1"/>
    <col min="13097" max="13097" width="5.140625" style="18" customWidth="1"/>
    <col min="13098" max="13098" width="7.42578125" style="18" customWidth="1"/>
    <col min="13099" max="13099" width="4.5703125" style="18" customWidth="1"/>
    <col min="13100" max="13312" width="11.5703125" style="18"/>
    <col min="13313" max="13313" width="1.85546875" style="18" customWidth="1"/>
    <col min="13314" max="13314" width="9.42578125" style="18" customWidth="1"/>
    <col min="13315" max="13315" width="8.42578125" style="18" customWidth="1"/>
    <col min="13316" max="13316" width="8.5703125" style="18" customWidth="1"/>
    <col min="13317" max="13317" width="8.140625" style="18" customWidth="1"/>
    <col min="13318" max="13319" width="4.5703125" style="18" customWidth="1"/>
    <col min="13320" max="13320" width="7.140625" style="18" customWidth="1"/>
    <col min="13321" max="13321" width="7.85546875" style="18" customWidth="1"/>
    <col min="13322" max="13322" width="4.5703125" style="18" customWidth="1"/>
    <col min="13323" max="13323" width="8.140625" style="18" customWidth="1"/>
    <col min="13324" max="13324" width="9.42578125" style="18" customWidth="1"/>
    <col min="13325" max="13325" width="7.140625" style="18" customWidth="1"/>
    <col min="13326" max="13327" width="8.5703125" style="18" customWidth="1"/>
    <col min="13328" max="13328" width="4.5703125" style="18" customWidth="1"/>
    <col min="13329" max="13329" width="7.42578125" style="18" customWidth="1"/>
    <col min="13330" max="13331" width="4.5703125" style="18" customWidth="1"/>
    <col min="13332" max="13332" width="7" style="18" customWidth="1"/>
    <col min="13333" max="13333" width="8.140625" style="18" customWidth="1"/>
    <col min="13334" max="13334" width="8" style="18" customWidth="1"/>
    <col min="13335" max="13335" width="7.140625" style="18" customWidth="1"/>
    <col min="13336" max="13336" width="6.5703125" style="18" customWidth="1"/>
    <col min="13337" max="13337" width="4.5703125" style="18" customWidth="1"/>
    <col min="13338" max="13338" width="7.85546875" style="18" customWidth="1"/>
    <col min="13339" max="13339" width="8.140625" style="18" customWidth="1"/>
    <col min="13340" max="13343" width="4.5703125" style="18" customWidth="1"/>
    <col min="13344" max="13344" width="11.5703125" style="18"/>
    <col min="13345" max="13345" width="8.42578125" style="18" customWidth="1"/>
    <col min="13346" max="13346" width="5.42578125" style="18" customWidth="1"/>
    <col min="13347" max="13348" width="5.140625" style="18" customWidth="1"/>
    <col min="13349" max="13349" width="6.42578125" style="18" customWidth="1"/>
    <col min="13350" max="13350" width="11.5703125" style="18"/>
    <col min="13351" max="13351" width="8.42578125" style="18" customWidth="1"/>
    <col min="13352" max="13352" width="3.140625" style="18" customWidth="1"/>
    <col min="13353" max="13353" width="5.140625" style="18" customWidth="1"/>
    <col min="13354" max="13354" width="7.42578125" style="18" customWidth="1"/>
    <col min="13355" max="13355" width="4.5703125" style="18" customWidth="1"/>
    <col min="13356" max="13568" width="11.5703125" style="18"/>
    <col min="13569" max="13569" width="1.85546875" style="18" customWidth="1"/>
    <col min="13570" max="13570" width="9.42578125" style="18" customWidth="1"/>
    <col min="13571" max="13571" width="8.42578125" style="18" customWidth="1"/>
    <col min="13572" max="13572" width="8.5703125" style="18" customWidth="1"/>
    <col min="13573" max="13573" width="8.140625" style="18" customWidth="1"/>
    <col min="13574" max="13575" width="4.5703125" style="18" customWidth="1"/>
    <col min="13576" max="13576" width="7.140625" style="18" customWidth="1"/>
    <col min="13577" max="13577" width="7.85546875" style="18" customWidth="1"/>
    <col min="13578" max="13578" width="4.5703125" style="18" customWidth="1"/>
    <col min="13579" max="13579" width="8.140625" style="18" customWidth="1"/>
    <col min="13580" max="13580" width="9.42578125" style="18" customWidth="1"/>
    <col min="13581" max="13581" width="7.140625" style="18" customWidth="1"/>
    <col min="13582" max="13583" width="8.5703125" style="18" customWidth="1"/>
    <col min="13584" max="13584" width="4.5703125" style="18" customWidth="1"/>
    <col min="13585" max="13585" width="7.42578125" style="18" customWidth="1"/>
    <col min="13586" max="13587" width="4.5703125" style="18" customWidth="1"/>
    <col min="13588" max="13588" width="7" style="18" customWidth="1"/>
    <col min="13589" max="13589" width="8.140625" style="18" customWidth="1"/>
    <col min="13590" max="13590" width="8" style="18" customWidth="1"/>
    <col min="13591" max="13591" width="7.140625" style="18" customWidth="1"/>
    <col min="13592" max="13592" width="6.5703125" style="18" customWidth="1"/>
    <col min="13593" max="13593" width="4.5703125" style="18" customWidth="1"/>
    <col min="13594" max="13594" width="7.85546875" style="18" customWidth="1"/>
    <col min="13595" max="13595" width="8.140625" style="18" customWidth="1"/>
    <col min="13596" max="13599" width="4.5703125" style="18" customWidth="1"/>
    <col min="13600" max="13600" width="11.5703125" style="18"/>
    <col min="13601" max="13601" width="8.42578125" style="18" customWidth="1"/>
    <col min="13602" max="13602" width="5.42578125" style="18" customWidth="1"/>
    <col min="13603" max="13604" width="5.140625" style="18" customWidth="1"/>
    <col min="13605" max="13605" width="6.42578125" style="18" customWidth="1"/>
    <col min="13606" max="13606" width="11.5703125" style="18"/>
    <col min="13607" max="13607" width="8.42578125" style="18" customWidth="1"/>
    <col min="13608" max="13608" width="3.140625" style="18" customWidth="1"/>
    <col min="13609" max="13609" width="5.140625" style="18" customWidth="1"/>
    <col min="13610" max="13610" width="7.42578125" style="18" customWidth="1"/>
    <col min="13611" max="13611" width="4.5703125" style="18" customWidth="1"/>
    <col min="13612" max="13824" width="11.5703125" style="18"/>
    <col min="13825" max="13825" width="1.85546875" style="18" customWidth="1"/>
    <col min="13826" max="13826" width="9.42578125" style="18" customWidth="1"/>
    <col min="13827" max="13827" width="8.42578125" style="18" customWidth="1"/>
    <col min="13828" max="13828" width="8.5703125" style="18" customWidth="1"/>
    <col min="13829" max="13829" width="8.140625" style="18" customWidth="1"/>
    <col min="13830" max="13831" width="4.5703125" style="18" customWidth="1"/>
    <col min="13832" max="13832" width="7.140625" style="18" customWidth="1"/>
    <col min="13833" max="13833" width="7.85546875" style="18" customWidth="1"/>
    <col min="13834" max="13834" width="4.5703125" style="18" customWidth="1"/>
    <col min="13835" max="13835" width="8.140625" style="18" customWidth="1"/>
    <col min="13836" max="13836" width="9.42578125" style="18" customWidth="1"/>
    <col min="13837" max="13837" width="7.140625" style="18" customWidth="1"/>
    <col min="13838" max="13839" width="8.5703125" style="18" customWidth="1"/>
    <col min="13840" max="13840" width="4.5703125" style="18" customWidth="1"/>
    <col min="13841" max="13841" width="7.42578125" style="18" customWidth="1"/>
    <col min="13842" max="13843" width="4.5703125" style="18" customWidth="1"/>
    <col min="13844" max="13844" width="7" style="18" customWidth="1"/>
    <col min="13845" max="13845" width="8.140625" style="18" customWidth="1"/>
    <col min="13846" max="13846" width="8" style="18" customWidth="1"/>
    <col min="13847" max="13847" width="7.140625" style="18" customWidth="1"/>
    <col min="13848" max="13848" width="6.5703125" style="18" customWidth="1"/>
    <col min="13849" max="13849" width="4.5703125" style="18" customWidth="1"/>
    <col min="13850" max="13850" width="7.85546875" style="18" customWidth="1"/>
    <col min="13851" max="13851" width="8.140625" style="18" customWidth="1"/>
    <col min="13852" max="13855" width="4.5703125" style="18" customWidth="1"/>
    <col min="13856" max="13856" width="11.5703125" style="18"/>
    <col min="13857" max="13857" width="8.42578125" style="18" customWidth="1"/>
    <col min="13858" max="13858" width="5.42578125" style="18" customWidth="1"/>
    <col min="13859" max="13860" width="5.140625" style="18" customWidth="1"/>
    <col min="13861" max="13861" width="6.42578125" style="18" customWidth="1"/>
    <col min="13862" max="13862" width="11.5703125" style="18"/>
    <col min="13863" max="13863" width="8.42578125" style="18" customWidth="1"/>
    <col min="13864" max="13864" width="3.140625" style="18" customWidth="1"/>
    <col min="13865" max="13865" width="5.140625" style="18" customWidth="1"/>
    <col min="13866" max="13866" width="7.42578125" style="18" customWidth="1"/>
    <col min="13867" max="13867" width="4.5703125" style="18" customWidth="1"/>
    <col min="13868" max="14080" width="11.5703125" style="18"/>
    <col min="14081" max="14081" width="1.85546875" style="18" customWidth="1"/>
    <col min="14082" max="14082" width="9.42578125" style="18" customWidth="1"/>
    <col min="14083" max="14083" width="8.42578125" style="18" customWidth="1"/>
    <col min="14084" max="14084" width="8.5703125" style="18" customWidth="1"/>
    <col min="14085" max="14085" width="8.140625" style="18" customWidth="1"/>
    <col min="14086" max="14087" width="4.5703125" style="18" customWidth="1"/>
    <col min="14088" max="14088" width="7.140625" style="18" customWidth="1"/>
    <col min="14089" max="14089" width="7.85546875" style="18" customWidth="1"/>
    <col min="14090" max="14090" width="4.5703125" style="18" customWidth="1"/>
    <col min="14091" max="14091" width="8.140625" style="18" customWidth="1"/>
    <col min="14092" max="14092" width="9.42578125" style="18" customWidth="1"/>
    <col min="14093" max="14093" width="7.140625" style="18" customWidth="1"/>
    <col min="14094" max="14095" width="8.5703125" style="18" customWidth="1"/>
    <col min="14096" max="14096" width="4.5703125" style="18" customWidth="1"/>
    <col min="14097" max="14097" width="7.42578125" style="18" customWidth="1"/>
    <col min="14098" max="14099" width="4.5703125" style="18" customWidth="1"/>
    <col min="14100" max="14100" width="7" style="18" customWidth="1"/>
    <col min="14101" max="14101" width="8.140625" style="18" customWidth="1"/>
    <col min="14102" max="14102" width="8" style="18" customWidth="1"/>
    <col min="14103" max="14103" width="7.140625" style="18" customWidth="1"/>
    <col min="14104" max="14104" width="6.5703125" style="18" customWidth="1"/>
    <col min="14105" max="14105" width="4.5703125" style="18" customWidth="1"/>
    <col min="14106" max="14106" width="7.85546875" style="18" customWidth="1"/>
    <col min="14107" max="14107" width="8.140625" style="18" customWidth="1"/>
    <col min="14108" max="14111" width="4.5703125" style="18" customWidth="1"/>
    <col min="14112" max="14112" width="11.5703125" style="18"/>
    <col min="14113" max="14113" width="8.42578125" style="18" customWidth="1"/>
    <col min="14114" max="14114" width="5.42578125" style="18" customWidth="1"/>
    <col min="14115" max="14116" width="5.140625" style="18" customWidth="1"/>
    <col min="14117" max="14117" width="6.42578125" style="18" customWidth="1"/>
    <col min="14118" max="14118" width="11.5703125" style="18"/>
    <col min="14119" max="14119" width="8.42578125" style="18" customWidth="1"/>
    <col min="14120" max="14120" width="3.140625" style="18" customWidth="1"/>
    <col min="14121" max="14121" width="5.140625" style="18" customWidth="1"/>
    <col min="14122" max="14122" width="7.42578125" style="18" customWidth="1"/>
    <col min="14123" max="14123" width="4.5703125" style="18" customWidth="1"/>
    <col min="14124" max="14336" width="11.5703125" style="18"/>
    <col min="14337" max="14337" width="1.85546875" style="18" customWidth="1"/>
    <col min="14338" max="14338" width="9.42578125" style="18" customWidth="1"/>
    <col min="14339" max="14339" width="8.42578125" style="18" customWidth="1"/>
    <col min="14340" max="14340" width="8.5703125" style="18" customWidth="1"/>
    <col min="14341" max="14341" width="8.140625" style="18" customWidth="1"/>
    <col min="14342" max="14343" width="4.5703125" style="18" customWidth="1"/>
    <col min="14344" max="14344" width="7.140625" style="18" customWidth="1"/>
    <col min="14345" max="14345" width="7.85546875" style="18" customWidth="1"/>
    <col min="14346" max="14346" width="4.5703125" style="18" customWidth="1"/>
    <col min="14347" max="14347" width="8.140625" style="18" customWidth="1"/>
    <col min="14348" max="14348" width="9.42578125" style="18" customWidth="1"/>
    <col min="14349" max="14349" width="7.140625" style="18" customWidth="1"/>
    <col min="14350" max="14351" width="8.5703125" style="18" customWidth="1"/>
    <col min="14352" max="14352" width="4.5703125" style="18" customWidth="1"/>
    <col min="14353" max="14353" width="7.42578125" style="18" customWidth="1"/>
    <col min="14354" max="14355" width="4.5703125" style="18" customWidth="1"/>
    <col min="14356" max="14356" width="7" style="18" customWidth="1"/>
    <col min="14357" max="14357" width="8.140625" style="18" customWidth="1"/>
    <col min="14358" max="14358" width="8" style="18" customWidth="1"/>
    <col min="14359" max="14359" width="7.140625" style="18" customWidth="1"/>
    <col min="14360" max="14360" width="6.5703125" style="18" customWidth="1"/>
    <col min="14361" max="14361" width="4.5703125" style="18" customWidth="1"/>
    <col min="14362" max="14362" width="7.85546875" style="18" customWidth="1"/>
    <col min="14363" max="14363" width="8.140625" style="18" customWidth="1"/>
    <col min="14364" max="14367" width="4.5703125" style="18" customWidth="1"/>
    <col min="14368" max="14368" width="11.5703125" style="18"/>
    <col min="14369" max="14369" width="8.42578125" style="18" customWidth="1"/>
    <col min="14370" max="14370" width="5.42578125" style="18" customWidth="1"/>
    <col min="14371" max="14372" width="5.140625" style="18" customWidth="1"/>
    <col min="14373" max="14373" width="6.42578125" style="18" customWidth="1"/>
    <col min="14374" max="14374" width="11.5703125" style="18"/>
    <col min="14375" max="14375" width="8.42578125" style="18" customWidth="1"/>
    <col min="14376" max="14376" width="3.140625" style="18" customWidth="1"/>
    <col min="14377" max="14377" width="5.140625" style="18" customWidth="1"/>
    <col min="14378" max="14378" width="7.42578125" style="18" customWidth="1"/>
    <col min="14379" max="14379" width="4.5703125" style="18" customWidth="1"/>
    <col min="14380" max="14592" width="11.5703125" style="18"/>
    <col min="14593" max="14593" width="1.85546875" style="18" customWidth="1"/>
    <col min="14594" max="14594" width="9.42578125" style="18" customWidth="1"/>
    <col min="14595" max="14595" width="8.42578125" style="18" customWidth="1"/>
    <col min="14596" max="14596" width="8.5703125" style="18" customWidth="1"/>
    <col min="14597" max="14597" width="8.140625" style="18" customWidth="1"/>
    <col min="14598" max="14599" width="4.5703125" style="18" customWidth="1"/>
    <col min="14600" max="14600" width="7.140625" style="18" customWidth="1"/>
    <col min="14601" max="14601" width="7.85546875" style="18" customWidth="1"/>
    <col min="14602" max="14602" width="4.5703125" style="18" customWidth="1"/>
    <col min="14603" max="14603" width="8.140625" style="18" customWidth="1"/>
    <col min="14604" max="14604" width="9.42578125" style="18" customWidth="1"/>
    <col min="14605" max="14605" width="7.140625" style="18" customWidth="1"/>
    <col min="14606" max="14607" width="8.5703125" style="18" customWidth="1"/>
    <col min="14608" max="14608" width="4.5703125" style="18" customWidth="1"/>
    <col min="14609" max="14609" width="7.42578125" style="18" customWidth="1"/>
    <col min="14610" max="14611" width="4.5703125" style="18" customWidth="1"/>
    <col min="14612" max="14612" width="7" style="18" customWidth="1"/>
    <col min="14613" max="14613" width="8.140625" style="18" customWidth="1"/>
    <col min="14614" max="14614" width="8" style="18" customWidth="1"/>
    <col min="14615" max="14615" width="7.140625" style="18" customWidth="1"/>
    <col min="14616" max="14616" width="6.5703125" style="18" customWidth="1"/>
    <col min="14617" max="14617" width="4.5703125" style="18" customWidth="1"/>
    <col min="14618" max="14618" width="7.85546875" style="18" customWidth="1"/>
    <col min="14619" max="14619" width="8.140625" style="18" customWidth="1"/>
    <col min="14620" max="14623" width="4.5703125" style="18" customWidth="1"/>
    <col min="14624" max="14624" width="11.5703125" style="18"/>
    <col min="14625" max="14625" width="8.42578125" style="18" customWidth="1"/>
    <col min="14626" max="14626" width="5.42578125" style="18" customWidth="1"/>
    <col min="14627" max="14628" width="5.140625" style="18" customWidth="1"/>
    <col min="14629" max="14629" width="6.42578125" style="18" customWidth="1"/>
    <col min="14630" max="14630" width="11.5703125" style="18"/>
    <col min="14631" max="14631" width="8.42578125" style="18" customWidth="1"/>
    <col min="14632" max="14632" width="3.140625" style="18" customWidth="1"/>
    <col min="14633" max="14633" width="5.140625" style="18" customWidth="1"/>
    <col min="14634" max="14634" width="7.42578125" style="18" customWidth="1"/>
    <col min="14635" max="14635" width="4.5703125" style="18" customWidth="1"/>
    <col min="14636" max="14848" width="11.5703125" style="18"/>
    <col min="14849" max="14849" width="1.85546875" style="18" customWidth="1"/>
    <col min="14850" max="14850" width="9.42578125" style="18" customWidth="1"/>
    <col min="14851" max="14851" width="8.42578125" style="18" customWidth="1"/>
    <col min="14852" max="14852" width="8.5703125" style="18" customWidth="1"/>
    <col min="14853" max="14853" width="8.140625" style="18" customWidth="1"/>
    <col min="14854" max="14855" width="4.5703125" style="18" customWidth="1"/>
    <col min="14856" max="14856" width="7.140625" style="18" customWidth="1"/>
    <col min="14857" max="14857" width="7.85546875" style="18" customWidth="1"/>
    <col min="14858" max="14858" width="4.5703125" style="18" customWidth="1"/>
    <col min="14859" max="14859" width="8.140625" style="18" customWidth="1"/>
    <col min="14860" max="14860" width="9.42578125" style="18" customWidth="1"/>
    <col min="14861" max="14861" width="7.140625" style="18" customWidth="1"/>
    <col min="14862" max="14863" width="8.5703125" style="18" customWidth="1"/>
    <col min="14864" max="14864" width="4.5703125" style="18" customWidth="1"/>
    <col min="14865" max="14865" width="7.42578125" style="18" customWidth="1"/>
    <col min="14866" max="14867" width="4.5703125" style="18" customWidth="1"/>
    <col min="14868" max="14868" width="7" style="18" customWidth="1"/>
    <col min="14869" max="14869" width="8.140625" style="18" customWidth="1"/>
    <col min="14870" max="14870" width="8" style="18" customWidth="1"/>
    <col min="14871" max="14871" width="7.140625" style="18" customWidth="1"/>
    <col min="14872" max="14872" width="6.5703125" style="18" customWidth="1"/>
    <col min="14873" max="14873" width="4.5703125" style="18" customWidth="1"/>
    <col min="14874" max="14874" width="7.85546875" style="18" customWidth="1"/>
    <col min="14875" max="14875" width="8.140625" style="18" customWidth="1"/>
    <col min="14876" max="14879" width="4.5703125" style="18" customWidth="1"/>
    <col min="14880" max="14880" width="11.5703125" style="18"/>
    <col min="14881" max="14881" width="8.42578125" style="18" customWidth="1"/>
    <col min="14882" max="14882" width="5.42578125" style="18" customWidth="1"/>
    <col min="14883" max="14884" width="5.140625" style="18" customWidth="1"/>
    <col min="14885" max="14885" width="6.42578125" style="18" customWidth="1"/>
    <col min="14886" max="14886" width="11.5703125" style="18"/>
    <col min="14887" max="14887" width="8.42578125" style="18" customWidth="1"/>
    <col min="14888" max="14888" width="3.140625" style="18" customWidth="1"/>
    <col min="14889" max="14889" width="5.140625" style="18" customWidth="1"/>
    <col min="14890" max="14890" width="7.42578125" style="18" customWidth="1"/>
    <col min="14891" max="14891" width="4.5703125" style="18" customWidth="1"/>
    <col min="14892" max="15104" width="11.5703125" style="18"/>
    <col min="15105" max="15105" width="1.85546875" style="18" customWidth="1"/>
    <col min="15106" max="15106" width="9.42578125" style="18" customWidth="1"/>
    <col min="15107" max="15107" width="8.42578125" style="18" customWidth="1"/>
    <col min="15108" max="15108" width="8.5703125" style="18" customWidth="1"/>
    <col min="15109" max="15109" width="8.140625" style="18" customWidth="1"/>
    <col min="15110" max="15111" width="4.5703125" style="18" customWidth="1"/>
    <col min="15112" max="15112" width="7.140625" style="18" customWidth="1"/>
    <col min="15113" max="15113" width="7.85546875" style="18" customWidth="1"/>
    <col min="15114" max="15114" width="4.5703125" style="18" customWidth="1"/>
    <col min="15115" max="15115" width="8.140625" style="18" customWidth="1"/>
    <col min="15116" max="15116" width="9.42578125" style="18" customWidth="1"/>
    <col min="15117" max="15117" width="7.140625" style="18" customWidth="1"/>
    <col min="15118" max="15119" width="8.5703125" style="18" customWidth="1"/>
    <col min="15120" max="15120" width="4.5703125" style="18" customWidth="1"/>
    <col min="15121" max="15121" width="7.42578125" style="18" customWidth="1"/>
    <col min="15122" max="15123" width="4.5703125" style="18" customWidth="1"/>
    <col min="15124" max="15124" width="7" style="18" customWidth="1"/>
    <col min="15125" max="15125" width="8.140625" style="18" customWidth="1"/>
    <col min="15126" max="15126" width="8" style="18" customWidth="1"/>
    <col min="15127" max="15127" width="7.140625" style="18" customWidth="1"/>
    <col min="15128" max="15128" width="6.5703125" style="18" customWidth="1"/>
    <col min="15129" max="15129" width="4.5703125" style="18" customWidth="1"/>
    <col min="15130" max="15130" width="7.85546875" style="18" customWidth="1"/>
    <col min="15131" max="15131" width="8.140625" style="18" customWidth="1"/>
    <col min="15132" max="15135" width="4.5703125" style="18" customWidth="1"/>
    <col min="15136" max="15136" width="11.5703125" style="18"/>
    <col min="15137" max="15137" width="8.42578125" style="18" customWidth="1"/>
    <col min="15138" max="15138" width="5.42578125" style="18" customWidth="1"/>
    <col min="15139" max="15140" width="5.140625" style="18" customWidth="1"/>
    <col min="15141" max="15141" width="6.42578125" style="18" customWidth="1"/>
    <col min="15142" max="15142" width="11.5703125" style="18"/>
    <col min="15143" max="15143" width="8.42578125" style="18" customWidth="1"/>
    <col min="15144" max="15144" width="3.140625" style="18" customWidth="1"/>
    <col min="15145" max="15145" width="5.140625" style="18" customWidth="1"/>
    <col min="15146" max="15146" width="7.42578125" style="18" customWidth="1"/>
    <col min="15147" max="15147" width="4.5703125" style="18" customWidth="1"/>
    <col min="15148" max="15360" width="11.5703125" style="18"/>
    <col min="15361" max="15361" width="1.85546875" style="18" customWidth="1"/>
    <col min="15362" max="15362" width="9.42578125" style="18" customWidth="1"/>
    <col min="15363" max="15363" width="8.42578125" style="18" customWidth="1"/>
    <col min="15364" max="15364" width="8.5703125" style="18" customWidth="1"/>
    <col min="15365" max="15365" width="8.140625" style="18" customWidth="1"/>
    <col min="15366" max="15367" width="4.5703125" style="18" customWidth="1"/>
    <col min="15368" max="15368" width="7.140625" style="18" customWidth="1"/>
    <col min="15369" max="15369" width="7.85546875" style="18" customWidth="1"/>
    <col min="15370" max="15370" width="4.5703125" style="18" customWidth="1"/>
    <col min="15371" max="15371" width="8.140625" style="18" customWidth="1"/>
    <col min="15372" max="15372" width="9.42578125" style="18" customWidth="1"/>
    <col min="15373" max="15373" width="7.140625" style="18" customWidth="1"/>
    <col min="15374" max="15375" width="8.5703125" style="18" customWidth="1"/>
    <col min="15376" max="15376" width="4.5703125" style="18" customWidth="1"/>
    <col min="15377" max="15377" width="7.42578125" style="18" customWidth="1"/>
    <col min="15378" max="15379" width="4.5703125" style="18" customWidth="1"/>
    <col min="15380" max="15380" width="7" style="18" customWidth="1"/>
    <col min="15381" max="15381" width="8.140625" style="18" customWidth="1"/>
    <col min="15382" max="15382" width="8" style="18" customWidth="1"/>
    <col min="15383" max="15383" width="7.140625" style="18" customWidth="1"/>
    <col min="15384" max="15384" width="6.5703125" style="18" customWidth="1"/>
    <col min="15385" max="15385" width="4.5703125" style="18" customWidth="1"/>
    <col min="15386" max="15386" width="7.85546875" style="18" customWidth="1"/>
    <col min="15387" max="15387" width="8.140625" style="18" customWidth="1"/>
    <col min="15388" max="15391" width="4.5703125" style="18" customWidth="1"/>
    <col min="15392" max="15392" width="11.5703125" style="18"/>
    <col min="15393" max="15393" width="8.42578125" style="18" customWidth="1"/>
    <col min="15394" max="15394" width="5.42578125" style="18" customWidth="1"/>
    <col min="15395" max="15396" width="5.140625" style="18" customWidth="1"/>
    <col min="15397" max="15397" width="6.42578125" style="18" customWidth="1"/>
    <col min="15398" max="15398" width="11.5703125" style="18"/>
    <col min="15399" max="15399" width="8.42578125" style="18" customWidth="1"/>
    <col min="15400" max="15400" width="3.140625" style="18" customWidth="1"/>
    <col min="15401" max="15401" width="5.140625" style="18" customWidth="1"/>
    <col min="15402" max="15402" width="7.42578125" style="18" customWidth="1"/>
    <col min="15403" max="15403" width="4.5703125" style="18" customWidth="1"/>
    <col min="15404" max="15616" width="11.5703125" style="18"/>
    <col min="15617" max="15617" width="1.85546875" style="18" customWidth="1"/>
    <col min="15618" max="15618" width="9.42578125" style="18" customWidth="1"/>
    <col min="15619" max="15619" width="8.42578125" style="18" customWidth="1"/>
    <col min="15620" max="15620" width="8.5703125" style="18" customWidth="1"/>
    <col min="15621" max="15621" width="8.140625" style="18" customWidth="1"/>
    <col min="15622" max="15623" width="4.5703125" style="18" customWidth="1"/>
    <col min="15624" max="15624" width="7.140625" style="18" customWidth="1"/>
    <col min="15625" max="15625" width="7.85546875" style="18" customWidth="1"/>
    <col min="15626" max="15626" width="4.5703125" style="18" customWidth="1"/>
    <col min="15627" max="15627" width="8.140625" style="18" customWidth="1"/>
    <col min="15628" max="15628" width="9.42578125" style="18" customWidth="1"/>
    <col min="15629" max="15629" width="7.140625" style="18" customWidth="1"/>
    <col min="15630" max="15631" width="8.5703125" style="18" customWidth="1"/>
    <col min="15632" max="15632" width="4.5703125" style="18" customWidth="1"/>
    <col min="15633" max="15633" width="7.42578125" style="18" customWidth="1"/>
    <col min="15634" max="15635" width="4.5703125" style="18" customWidth="1"/>
    <col min="15636" max="15636" width="7" style="18" customWidth="1"/>
    <col min="15637" max="15637" width="8.140625" style="18" customWidth="1"/>
    <col min="15638" max="15638" width="8" style="18" customWidth="1"/>
    <col min="15639" max="15639" width="7.140625" style="18" customWidth="1"/>
    <col min="15640" max="15640" width="6.5703125" style="18" customWidth="1"/>
    <col min="15641" max="15641" width="4.5703125" style="18" customWidth="1"/>
    <col min="15642" max="15642" width="7.85546875" style="18" customWidth="1"/>
    <col min="15643" max="15643" width="8.140625" style="18" customWidth="1"/>
    <col min="15644" max="15647" width="4.5703125" style="18" customWidth="1"/>
    <col min="15648" max="15648" width="11.5703125" style="18"/>
    <col min="15649" max="15649" width="8.42578125" style="18" customWidth="1"/>
    <col min="15650" max="15650" width="5.42578125" style="18" customWidth="1"/>
    <col min="15651" max="15652" width="5.140625" style="18" customWidth="1"/>
    <col min="15653" max="15653" width="6.42578125" style="18" customWidth="1"/>
    <col min="15654" max="15654" width="11.5703125" style="18"/>
    <col min="15655" max="15655" width="8.42578125" style="18" customWidth="1"/>
    <col min="15656" max="15656" width="3.140625" style="18" customWidth="1"/>
    <col min="15657" max="15657" width="5.140625" style="18" customWidth="1"/>
    <col min="15658" max="15658" width="7.42578125" style="18" customWidth="1"/>
    <col min="15659" max="15659" width="4.5703125" style="18" customWidth="1"/>
    <col min="15660" max="15872" width="11.5703125" style="18"/>
    <col min="15873" max="15873" width="1.85546875" style="18" customWidth="1"/>
    <col min="15874" max="15874" width="9.42578125" style="18" customWidth="1"/>
    <col min="15875" max="15875" width="8.42578125" style="18" customWidth="1"/>
    <col min="15876" max="15876" width="8.5703125" style="18" customWidth="1"/>
    <col min="15877" max="15877" width="8.140625" style="18" customWidth="1"/>
    <col min="15878" max="15879" width="4.5703125" style="18" customWidth="1"/>
    <col min="15880" max="15880" width="7.140625" style="18" customWidth="1"/>
    <col min="15881" max="15881" width="7.85546875" style="18" customWidth="1"/>
    <col min="15882" max="15882" width="4.5703125" style="18" customWidth="1"/>
    <col min="15883" max="15883" width="8.140625" style="18" customWidth="1"/>
    <col min="15884" max="15884" width="9.42578125" style="18" customWidth="1"/>
    <col min="15885" max="15885" width="7.140625" style="18" customWidth="1"/>
    <col min="15886" max="15887" width="8.5703125" style="18" customWidth="1"/>
    <col min="15888" max="15888" width="4.5703125" style="18" customWidth="1"/>
    <col min="15889" max="15889" width="7.42578125" style="18" customWidth="1"/>
    <col min="15890" max="15891" width="4.5703125" style="18" customWidth="1"/>
    <col min="15892" max="15892" width="7" style="18" customWidth="1"/>
    <col min="15893" max="15893" width="8.140625" style="18" customWidth="1"/>
    <col min="15894" max="15894" width="8" style="18" customWidth="1"/>
    <col min="15895" max="15895" width="7.140625" style="18" customWidth="1"/>
    <col min="15896" max="15896" width="6.5703125" style="18" customWidth="1"/>
    <col min="15897" max="15897" width="4.5703125" style="18" customWidth="1"/>
    <col min="15898" max="15898" width="7.85546875" style="18" customWidth="1"/>
    <col min="15899" max="15899" width="8.140625" style="18" customWidth="1"/>
    <col min="15900" max="15903" width="4.5703125" style="18" customWidth="1"/>
    <col min="15904" max="15904" width="11.5703125" style="18"/>
    <col min="15905" max="15905" width="8.42578125" style="18" customWidth="1"/>
    <col min="15906" max="15906" width="5.42578125" style="18" customWidth="1"/>
    <col min="15907" max="15908" width="5.140625" style="18" customWidth="1"/>
    <col min="15909" max="15909" width="6.42578125" style="18" customWidth="1"/>
    <col min="15910" max="15910" width="11.5703125" style="18"/>
    <col min="15911" max="15911" width="8.42578125" style="18" customWidth="1"/>
    <col min="15912" max="15912" width="3.140625" style="18" customWidth="1"/>
    <col min="15913" max="15913" width="5.140625" style="18" customWidth="1"/>
    <col min="15914" max="15914" width="7.42578125" style="18" customWidth="1"/>
    <col min="15915" max="15915" width="4.5703125" style="18" customWidth="1"/>
    <col min="15916" max="16128" width="11.5703125" style="18"/>
    <col min="16129" max="16129" width="1.85546875" style="18" customWidth="1"/>
    <col min="16130" max="16130" width="9.42578125" style="18" customWidth="1"/>
    <col min="16131" max="16131" width="8.42578125" style="18" customWidth="1"/>
    <col min="16132" max="16132" width="8.5703125" style="18" customWidth="1"/>
    <col min="16133" max="16133" width="8.140625" style="18" customWidth="1"/>
    <col min="16134" max="16135" width="4.5703125" style="18" customWidth="1"/>
    <col min="16136" max="16136" width="7.140625" style="18" customWidth="1"/>
    <col min="16137" max="16137" width="7.85546875" style="18" customWidth="1"/>
    <col min="16138" max="16138" width="4.5703125" style="18" customWidth="1"/>
    <col min="16139" max="16139" width="8.140625" style="18" customWidth="1"/>
    <col min="16140" max="16140" width="9.42578125" style="18" customWidth="1"/>
    <col min="16141" max="16141" width="7.140625" style="18" customWidth="1"/>
    <col min="16142" max="16143" width="8.5703125" style="18" customWidth="1"/>
    <col min="16144" max="16144" width="4.5703125" style="18" customWidth="1"/>
    <col min="16145" max="16145" width="7.42578125" style="18" customWidth="1"/>
    <col min="16146" max="16147" width="4.5703125" style="18" customWidth="1"/>
    <col min="16148" max="16148" width="7" style="18" customWidth="1"/>
    <col min="16149" max="16149" width="8.140625" style="18" customWidth="1"/>
    <col min="16150" max="16150" width="8" style="18" customWidth="1"/>
    <col min="16151" max="16151" width="7.140625" style="18" customWidth="1"/>
    <col min="16152" max="16152" width="6.5703125" style="18" customWidth="1"/>
    <col min="16153" max="16153" width="4.5703125" style="18" customWidth="1"/>
    <col min="16154" max="16154" width="7.85546875" style="18" customWidth="1"/>
    <col min="16155" max="16155" width="8.140625" style="18" customWidth="1"/>
    <col min="16156" max="16159" width="4.5703125" style="18" customWidth="1"/>
    <col min="16160" max="16160" width="11.5703125" style="18"/>
    <col min="16161" max="16161" width="8.42578125" style="18" customWidth="1"/>
    <col min="16162" max="16162" width="5.42578125" style="18" customWidth="1"/>
    <col min="16163" max="16164" width="5.140625" style="18" customWidth="1"/>
    <col min="16165" max="16165" width="6.42578125" style="18" customWidth="1"/>
    <col min="16166" max="16166" width="11.5703125" style="18"/>
    <col min="16167" max="16167" width="8.42578125" style="18" customWidth="1"/>
    <col min="16168" max="16168" width="3.140625" style="18" customWidth="1"/>
    <col min="16169" max="16169" width="5.140625" style="18" customWidth="1"/>
    <col min="16170" max="16170" width="7.42578125" style="18" customWidth="1"/>
    <col min="16171" max="16171" width="4.5703125" style="18" customWidth="1"/>
    <col min="16172" max="16384" width="11.5703125" style="18"/>
  </cols>
  <sheetData>
    <row r="4" spans="4:19" ht="17.25" thickBot="1"/>
    <row r="5" spans="4:19" ht="14.25">
      <c r="D5" s="1445" t="s">
        <v>8</v>
      </c>
      <c r="E5" s="1446"/>
      <c r="F5" s="1446"/>
      <c r="G5" s="1446"/>
      <c r="H5" s="1446"/>
      <c r="I5" s="1446"/>
      <c r="J5" s="1446"/>
      <c r="K5" s="1446"/>
      <c r="L5" s="1446"/>
      <c r="M5" s="1446"/>
      <c r="N5" s="1446"/>
      <c r="O5" s="1446"/>
      <c r="P5" s="1446"/>
      <c r="Q5" s="1446"/>
      <c r="R5" s="1446"/>
      <c r="S5" s="1447"/>
    </row>
    <row r="6" spans="4:19" ht="15" thickBot="1">
      <c r="D6" s="1448"/>
      <c r="E6" s="1449"/>
      <c r="F6" s="1449"/>
      <c r="G6" s="1449"/>
      <c r="H6" s="1449"/>
      <c r="I6" s="1449"/>
      <c r="J6" s="1449"/>
      <c r="K6" s="1449"/>
      <c r="L6" s="1449"/>
      <c r="M6" s="1449"/>
      <c r="N6" s="1449"/>
      <c r="O6" s="1449"/>
      <c r="P6" s="1449"/>
      <c r="Q6" s="1449"/>
      <c r="R6" s="1449"/>
      <c r="S6" s="1450"/>
    </row>
    <row r="7" spans="4:19" ht="27" customHeight="1">
      <c r="D7" s="1440" t="s">
        <v>9</v>
      </c>
      <c r="E7" s="24" t="s">
        <v>10</v>
      </c>
      <c r="F7" s="25"/>
      <c r="G7" s="26"/>
      <c r="H7" s="26"/>
      <c r="I7" s="26"/>
      <c r="J7" s="26"/>
      <c r="K7" s="26"/>
      <c r="L7" s="26"/>
      <c r="M7" s="27">
        <v>783</v>
      </c>
      <c r="N7" s="1410"/>
      <c r="O7" s="1410"/>
      <c r="P7" s="1410"/>
      <c r="Q7" s="1410"/>
      <c r="R7" s="1410"/>
      <c r="S7" s="28"/>
    </row>
    <row r="8" spans="4:19" ht="27" customHeight="1">
      <c r="D8" s="1441"/>
      <c r="E8" s="1400" t="s">
        <v>11</v>
      </c>
      <c r="F8" s="1401"/>
      <c r="G8" s="1401"/>
      <c r="H8" s="1401"/>
      <c r="I8" s="1401"/>
      <c r="J8" s="1401"/>
      <c r="K8" s="1401"/>
      <c r="L8" s="1401"/>
      <c r="M8" s="29">
        <v>976</v>
      </c>
      <c r="N8" s="1411"/>
      <c r="O8" s="1411"/>
      <c r="P8" s="1411"/>
      <c r="Q8" s="1411"/>
      <c r="R8" s="1411"/>
      <c r="S8" s="30"/>
    </row>
    <row r="9" spans="4:19" ht="36.6" customHeight="1">
      <c r="D9" s="1441"/>
      <c r="E9" s="1400" t="s">
        <v>12</v>
      </c>
      <c r="F9" s="1401"/>
      <c r="G9" s="1401"/>
      <c r="H9" s="1401"/>
      <c r="I9" s="1401"/>
      <c r="J9" s="1401"/>
      <c r="K9" s="1401"/>
      <c r="L9" s="1401"/>
      <c r="M9" s="29">
        <v>978</v>
      </c>
      <c r="N9" s="1411"/>
      <c r="O9" s="1411"/>
      <c r="P9" s="1411"/>
      <c r="Q9" s="1411"/>
      <c r="R9" s="1411"/>
      <c r="S9" s="30"/>
    </row>
    <row r="10" spans="4:19" ht="27" customHeight="1">
      <c r="D10" s="1441"/>
      <c r="E10" s="31" t="s">
        <v>13</v>
      </c>
      <c r="F10" s="32"/>
      <c r="G10" s="33"/>
      <c r="H10" s="33"/>
      <c r="I10" s="33"/>
      <c r="J10" s="33"/>
      <c r="K10" s="33"/>
      <c r="L10" s="33"/>
      <c r="M10" s="29">
        <v>1020</v>
      </c>
      <c r="N10" s="1411"/>
      <c r="O10" s="1411"/>
      <c r="P10" s="1411"/>
      <c r="Q10" s="1411"/>
      <c r="R10" s="1411"/>
      <c r="S10" s="30"/>
    </row>
    <row r="11" spans="4:19" ht="27" customHeight="1">
      <c r="D11" s="1441"/>
      <c r="E11" s="31" t="s">
        <v>14</v>
      </c>
      <c r="F11" s="32"/>
      <c r="G11" s="33"/>
      <c r="H11" s="33"/>
      <c r="I11" s="33"/>
      <c r="J11" s="33"/>
      <c r="K11" s="33"/>
      <c r="L11" s="33"/>
      <c r="M11" s="29">
        <v>1019</v>
      </c>
      <c r="N11" s="1411"/>
      <c r="O11" s="1411"/>
      <c r="P11" s="1411"/>
      <c r="Q11" s="1411"/>
      <c r="R11" s="1411"/>
      <c r="S11" s="30"/>
    </row>
    <row r="12" spans="4:19" ht="27" customHeight="1" thickBot="1">
      <c r="D12" s="1442"/>
      <c r="E12" s="1451" t="s">
        <v>151</v>
      </c>
      <c r="F12" s="1452"/>
      <c r="G12" s="1452"/>
      <c r="H12" s="1452"/>
      <c r="I12" s="1452"/>
      <c r="J12" s="1452"/>
      <c r="K12" s="1452"/>
      <c r="L12" s="1452"/>
      <c r="M12" s="34">
        <v>974</v>
      </c>
      <c r="N12" s="1453"/>
      <c r="O12" s="1454"/>
      <c r="P12" s="1454"/>
      <c r="Q12" s="1454"/>
      <c r="R12" s="1455"/>
      <c r="S12" s="35"/>
    </row>
    <row r="13" spans="4:19" ht="27" customHeight="1">
      <c r="D13" s="1428" t="s">
        <v>15</v>
      </c>
      <c r="E13" s="24" t="s">
        <v>16</v>
      </c>
      <c r="F13" s="36"/>
      <c r="G13" s="36"/>
      <c r="H13" s="36"/>
      <c r="I13" s="36"/>
      <c r="J13" s="36"/>
      <c r="K13" s="36"/>
      <c r="L13" s="36"/>
      <c r="M13" s="27">
        <v>122</v>
      </c>
      <c r="N13" s="1431">
        <f>+'BALANCE 2022 '!H51</f>
        <v>26054965</v>
      </c>
      <c r="O13" s="1432"/>
      <c r="P13" s="1432"/>
      <c r="Q13" s="1432"/>
      <c r="R13" s="1433"/>
      <c r="S13" s="37"/>
    </row>
    <row r="14" spans="4:19" ht="27" customHeight="1">
      <c r="D14" s="1429"/>
      <c r="E14" s="38" t="s">
        <v>17</v>
      </c>
      <c r="F14" s="33"/>
      <c r="G14" s="33"/>
      <c r="H14" s="33"/>
      <c r="I14" s="33"/>
      <c r="J14" s="33"/>
      <c r="K14" s="33"/>
      <c r="L14" s="33"/>
      <c r="M14" s="29">
        <v>123</v>
      </c>
      <c r="N14" s="1434">
        <f>+'BALANCE 2022 '!I51</f>
        <v>16098756</v>
      </c>
      <c r="O14" s="1435"/>
      <c r="P14" s="1435"/>
      <c r="Q14" s="1435"/>
      <c r="R14" s="1436"/>
      <c r="S14" s="30"/>
    </row>
    <row r="15" spans="4:19" ht="27" customHeight="1">
      <c r="D15" s="1429"/>
      <c r="E15" s="1437" t="s">
        <v>18</v>
      </c>
      <c r="F15" s="1438"/>
      <c r="G15" s="1438"/>
      <c r="H15" s="1438"/>
      <c r="I15" s="1438"/>
      <c r="J15" s="1438"/>
      <c r="K15" s="1438"/>
      <c r="L15" s="1439"/>
      <c r="M15" s="29">
        <v>101</v>
      </c>
      <c r="N15" s="1434">
        <f>+'BALANCE 2022 '!H9</f>
        <v>18982984</v>
      </c>
      <c r="O15" s="1435"/>
      <c r="P15" s="1435"/>
      <c r="Q15" s="1435"/>
      <c r="R15" s="1436"/>
      <c r="S15" s="30"/>
    </row>
    <row r="16" spans="4:19" ht="27" customHeight="1">
      <c r="D16" s="1429"/>
      <c r="E16" s="38" t="s">
        <v>19</v>
      </c>
      <c r="F16" s="39"/>
      <c r="G16" s="39"/>
      <c r="H16" s="39"/>
      <c r="I16" s="39"/>
      <c r="J16" s="39"/>
      <c r="K16" s="39"/>
      <c r="L16" s="39"/>
      <c r="M16" s="29">
        <v>102</v>
      </c>
      <c r="N16" s="1434">
        <f>+'BALANCE 2022 '!H51-'BALANCE 2022 '!H15-'BALANCE 2022 '!H31</f>
        <v>19054965</v>
      </c>
      <c r="O16" s="1435"/>
      <c r="P16" s="1435"/>
      <c r="Q16" s="1435"/>
      <c r="R16" s="1436"/>
      <c r="S16" s="30"/>
    </row>
    <row r="17" spans="4:19" ht="27" customHeight="1">
      <c r="D17" s="1429"/>
      <c r="E17" s="38" t="s">
        <v>20</v>
      </c>
      <c r="F17" s="33"/>
      <c r="G17" s="33"/>
      <c r="H17" s="33"/>
      <c r="I17" s="33"/>
      <c r="J17" s="33"/>
      <c r="K17" s="33"/>
      <c r="L17" s="33"/>
      <c r="M17" s="29">
        <v>784</v>
      </c>
      <c r="N17" s="1434"/>
      <c r="O17" s="1435"/>
      <c r="P17" s="1435"/>
      <c r="Q17" s="1435"/>
      <c r="R17" s="1436"/>
      <c r="S17" s="30"/>
    </row>
    <row r="18" spans="4:19" ht="27" customHeight="1">
      <c r="D18" s="1429"/>
      <c r="E18" s="31" t="s">
        <v>21</v>
      </c>
      <c r="F18" s="33"/>
      <c r="G18" s="33"/>
      <c r="H18" s="33"/>
      <c r="I18" s="33"/>
      <c r="J18" s="33"/>
      <c r="K18" s="33"/>
      <c r="L18" s="33"/>
      <c r="M18" s="29">
        <v>129</v>
      </c>
      <c r="N18" s="1434">
        <f>+'BALANCE 2022 '!H12</f>
        <v>0</v>
      </c>
      <c r="O18" s="1435"/>
      <c r="P18" s="1435"/>
      <c r="Q18" s="1435"/>
      <c r="R18" s="1436"/>
      <c r="S18" s="30"/>
    </row>
    <row r="19" spans="4:19" ht="27" customHeight="1">
      <c r="D19" s="1429"/>
      <c r="E19" s="40" t="s">
        <v>22</v>
      </c>
      <c r="F19" s="41"/>
      <c r="G19" s="41"/>
      <c r="H19" s="41"/>
      <c r="I19" s="41"/>
      <c r="J19" s="41"/>
      <c r="K19" s="41"/>
      <c r="L19" s="41"/>
      <c r="M19" s="42">
        <v>648</v>
      </c>
      <c r="N19" s="1434"/>
      <c r="O19" s="1435"/>
      <c r="P19" s="1435"/>
      <c r="Q19" s="1435"/>
      <c r="R19" s="1436"/>
      <c r="S19" s="30"/>
    </row>
    <row r="20" spans="4:19" ht="27" customHeight="1">
      <c r="D20" s="1429"/>
      <c r="E20" s="31" t="s">
        <v>23</v>
      </c>
      <c r="F20" s="32"/>
      <c r="G20" s="33"/>
      <c r="H20" s="33"/>
      <c r="I20" s="33"/>
      <c r="J20" s="33"/>
      <c r="K20" s="33"/>
      <c r="L20" s="33"/>
      <c r="M20" s="29">
        <v>647</v>
      </c>
      <c r="N20" s="1434">
        <f>+'BALANCE 2022 '!H17+'BALANCE 2022 '!H16-'BALANCE 2022 '!I19</f>
        <v>0</v>
      </c>
      <c r="O20" s="1435"/>
      <c r="P20" s="1435"/>
      <c r="Q20" s="1435"/>
      <c r="R20" s="1436"/>
      <c r="S20" s="30"/>
    </row>
    <row r="21" spans="4:19" ht="27" customHeight="1">
      <c r="D21" s="1429"/>
      <c r="E21" s="31" t="s">
        <v>24</v>
      </c>
      <c r="F21" s="32"/>
      <c r="G21" s="33"/>
      <c r="H21" s="33"/>
      <c r="I21" s="33"/>
      <c r="J21" s="33"/>
      <c r="K21" s="33"/>
      <c r="L21" s="33"/>
      <c r="M21" s="29">
        <v>1003</v>
      </c>
      <c r="N21" s="1434"/>
      <c r="O21" s="1435"/>
      <c r="P21" s="1435"/>
      <c r="Q21" s="1435"/>
      <c r="R21" s="1436"/>
      <c r="S21" s="30"/>
    </row>
    <row r="22" spans="4:19" ht="27" customHeight="1">
      <c r="D22" s="1429"/>
      <c r="E22" s="31" t="s">
        <v>25</v>
      </c>
      <c r="F22" s="32"/>
      <c r="G22" s="33"/>
      <c r="H22" s="33"/>
      <c r="I22" s="33"/>
      <c r="J22" s="33"/>
      <c r="K22" s="33"/>
      <c r="L22" s="33"/>
      <c r="M22" s="29">
        <v>1004</v>
      </c>
      <c r="N22" s="1434"/>
      <c r="O22" s="1435"/>
      <c r="P22" s="1435"/>
      <c r="Q22" s="1435"/>
      <c r="R22" s="1436"/>
      <c r="S22" s="30"/>
    </row>
    <row r="23" spans="4:19" ht="27" customHeight="1" thickBot="1">
      <c r="D23" s="1430"/>
      <c r="E23" s="43" t="s">
        <v>26</v>
      </c>
      <c r="F23" s="44"/>
      <c r="G23" s="45"/>
      <c r="H23" s="45"/>
      <c r="I23" s="45"/>
      <c r="J23" s="45"/>
      <c r="K23" s="45"/>
      <c r="L23" s="45"/>
      <c r="M23" s="34">
        <v>843</v>
      </c>
      <c r="N23" s="1404"/>
      <c r="O23" s="1404"/>
      <c r="P23" s="1404"/>
      <c r="Q23" s="1404"/>
      <c r="R23" s="1404"/>
      <c r="S23" s="35"/>
    </row>
    <row r="24" spans="4:19" ht="27" customHeight="1">
      <c r="D24" s="1440" t="s">
        <v>27</v>
      </c>
      <c r="E24" s="1443" t="s">
        <v>28</v>
      </c>
      <c r="F24" s="1444"/>
      <c r="G24" s="1444"/>
      <c r="H24" s="1444"/>
      <c r="I24" s="1444"/>
      <c r="J24" s="1444"/>
      <c r="K24" s="1444"/>
      <c r="L24" s="1444"/>
      <c r="M24" s="27">
        <v>1005</v>
      </c>
      <c r="N24" s="1424"/>
      <c r="O24" s="1424"/>
      <c r="P24" s="1424"/>
      <c r="Q24" s="1424"/>
      <c r="R24" s="1424"/>
      <c r="S24" s="37"/>
    </row>
    <row r="25" spans="4:19" ht="27" customHeight="1">
      <c r="D25" s="1441"/>
      <c r="E25" s="1421" t="s">
        <v>29</v>
      </c>
      <c r="F25" s="1425"/>
      <c r="G25" s="1425"/>
      <c r="H25" s="1425"/>
      <c r="I25" s="1425"/>
      <c r="J25" s="1425"/>
      <c r="K25" s="1425"/>
      <c r="L25" s="1426"/>
      <c r="M25" s="29">
        <v>975</v>
      </c>
      <c r="N25" s="1419"/>
      <c r="O25" s="1419"/>
      <c r="P25" s="1419"/>
      <c r="Q25" s="1419"/>
      <c r="R25" s="1419"/>
      <c r="S25" s="30"/>
    </row>
    <row r="26" spans="4:19" ht="27" customHeight="1">
      <c r="D26" s="1441"/>
      <c r="E26" s="1421" t="s">
        <v>30</v>
      </c>
      <c r="F26" s="1422"/>
      <c r="G26" s="1422"/>
      <c r="H26" s="1422"/>
      <c r="I26" s="1422"/>
      <c r="J26" s="1422"/>
      <c r="K26" s="1422"/>
      <c r="L26" s="1423"/>
      <c r="M26" s="29">
        <v>1021</v>
      </c>
      <c r="N26" s="1419"/>
      <c r="O26" s="1419"/>
      <c r="P26" s="1419"/>
      <c r="Q26" s="1419"/>
      <c r="R26" s="1419"/>
      <c r="S26" s="30"/>
    </row>
    <row r="27" spans="4:19" ht="27" customHeight="1">
      <c r="D27" s="1441"/>
      <c r="E27" s="1417" t="s">
        <v>31</v>
      </c>
      <c r="F27" s="1418"/>
      <c r="G27" s="1418"/>
      <c r="H27" s="1418"/>
      <c r="I27" s="1418"/>
      <c r="J27" s="1418"/>
      <c r="K27" s="1418"/>
      <c r="L27" s="1418"/>
      <c r="M27" s="29">
        <v>1191</v>
      </c>
      <c r="N27" s="1419"/>
      <c r="O27" s="1419"/>
      <c r="P27" s="1419"/>
      <c r="Q27" s="1419"/>
      <c r="R27" s="1419"/>
      <c r="S27" s="30"/>
    </row>
    <row r="28" spans="4:19" ht="27" customHeight="1">
      <c r="D28" s="1441"/>
      <c r="E28" s="31" t="s">
        <v>32</v>
      </c>
      <c r="F28" s="33"/>
      <c r="G28" s="33"/>
      <c r="H28" s="33"/>
      <c r="I28" s="33"/>
      <c r="J28" s="33"/>
      <c r="K28" s="33"/>
      <c r="L28" s="33"/>
      <c r="M28" s="29">
        <v>1192</v>
      </c>
      <c r="N28" s="1420" t="e">
        <f>+'RREE '!AC12</f>
        <v>#DIV/0!</v>
      </c>
      <c r="O28" s="1420"/>
      <c r="P28" s="1420"/>
      <c r="Q28" s="1420"/>
      <c r="R28" s="1420"/>
      <c r="S28" s="30"/>
    </row>
    <row r="29" spans="4:19" ht="33.6" customHeight="1">
      <c r="D29" s="1441"/>
      <c r="E29" s="1421" t="s">
        <v>33</v>
      </c>
      <c r="F29" s="1422"/>
      <c r="G29" s="1422"/>
      <c r="H29" s="1422"/>
      <c r="I29" s="1422"/>
      <c r="J29" s="1422"/>
      <c r="K29" s="1422"/>
      <c r="L29" s="1423"/>
      <c r="M29" s="29">
        <v>1193</v>
      </c>
      <c r="N29" s="1419"/>
      <c r="O29" s="1419"/>
      <c r="P29" s="1419"/>
      <c r="Q29" s="1419"/>
      <c r="R29" s="1419"/>
      <c r="S29" s="30"/>
    </row>
    <row r="30" spans="4:19" ht="40.35" customHeight="1" thickBot="1">
      <c r="D30" s="1442"/>
      <c r="E30" s="1402" t="s">
        <v>34</v>
      </c>
      <c r="F30" s="1403"/>
      <c r="G30" s="1403"/>
      <c r="H30" s="1403"/>
      <c r="I30" s="1403"/>
      <c r="J30" s="1403"/>
      <c r="K30" s="1403"/>
      <c r="L30" s="1403"/>
      <c r="M30" s="34">
        <v>1194</v>
      </c>
      <c r="N30" s="1404"/>
      <c r="O30" s="1404"/>
      <c r="P30" s="1404"/>
      <c r="Q30" s="1404"/>
      <c r="R30" s="1404"/>
      <c r="S30" s="35"/>
    </row>
    <row r="31" spans="4:19" ht="27" customHeight="1">
      <c r="D31" s="1405" t="s">
        <v>35</v>
      </c>
      <c r="E31" s="1408" t="s">
        <v>36</v>
      </c>
      <c r="F31" s="1409"/>
      <c r="G31" s="1409"/>
      <c r="H31" s="1409"/>
      <c r="I31" s="1409"/>
      <c r="J31" s="1409"/>
      <c r="K31" s="1409"/>
      <c r="L31" s="1409"/>
      <c r="M31" s="27">
        <v>1195</v>
      </c>
      <c r="N31" s="1410"/>
      <c r="O31" s="1410"/>
      <c r="P31" s="1410"/>
      <c r="Q31" s="1410"/>
      <c r="R31" s="1410"/>
      <c r="S31" s="28"/>
    </row>
    <row r="32" spans="4:19" ht="27" customHeight="1">
      <c r="D32" s="1406"/>
      <c r="E32" s="1400" t="s">
        <v>37</v>
      </c>
      <c r="F32" s="1401"/>
      <c r="G32" s="1401"/>
      <c r="H32" s="1401"/>
      <c r="I32" s="1401"/>
      <c r="J32" s="1401"/>
      <c r="K32" s="1401"/>
      <c r="L32" s="1401"/>
      <c r="M32" s="29">
        <v>1691</v>
      </c>
      <c r="N32" s="1411"/>
      <c r="O32" s="1411"/>
      <c r="P32" s="1411"/>
      <c r="Q32" s="1411"/>
      <c r="R32" s="1411"/>
      <c r="S32" s="46"/>
    </row>
    <row r="33" spans="4:19" ht="27" customHeight="1">
      <c r="D33" s="1406"/>
      <c r="E33" s="1400" t="s">
        <v>38</v>
      </c>
      <c r="F33" s="1401"/>
      <c r="G33" s="1401"/>
      <c r="H33" s="1401"/>
      <c r="I33" s="1401"/>
      <c r="J33" s="1401"/>
      <c r="K33" s="1401"/>
      <c r="L33" s="1412"/>
      <c r="M33" s="29">
        <v>1196</v>
      </c>
      <c r="N33" s="1411"/>
      <c r="O33" s="1411"/>
      <c r="P33" s="1411"/>
      <c r="Q33" s="1411"/>
      <c r="R33" s="1411"/>
      <c r="S33" s="46"/>
    </row>
    <row r="34" spans="4:19" ht="27" customHeight="1">
      <c r="D34" s="1406"/>
      <c r="E34" s="1400" t="s">
        <v>39</v>
      </c>
      <c r="F34" s="1401"/>
      <c r="G34" s="1401"/>
      <c r="H34" s="1401"/>
      <c r="I34" s="1401"/>
      <c r="J34" s="1401"/>
      <c r="K34" s="1401"/>
      <c r="L34" s="1412"/>
      <c r="M34" s="29">
        <v>1197</v>
      </c>
      <c r="N34" s="1411"/>
      <c r="O34" s="1411"/>
      <c r="P34" s="1411"/>
      <c r="Q34" s="1411"/>
      <c r="R34" s="1411"/>
      <c r="S34" s="46"/>
    </row>
    <row r="35" spans="4:19" ht="37.35" customHeight="1">
      <c r="D35" s="1406"/>
      <c r="E35" s="1400" t="s">
        <v>40</v>
      </c>
      <c r="F35" s="1401"/>
      <c r="G35" s="1401"/>
      <c r="H35" s="1401"/>
      <c r="I35" s="1401"/>
      <c r="J35" s="1401"/>
      <c r="K35" s="1401"/>
      <c r="L35" s="1401"/>
      <c r="M35" s="29">
        <v>1137</v>
      </c>
      <c r="N35" s="1411"/>
      <c r="O35" s="1411"/>
      <c r="P35" s="1411"/>
      <c r="Q35" s="1411"/>
      <c r="R35" s="1411"/>
      <c r="S35" s="46"/>
    </row>
    <row r="36" spans="4:19" ht="27" customHeight="1">
      <c r="D36" s="1406"/>
      <c r="E36" s="1415" t="s">
        <v>41</v>
      </c>
      <c r="F36" s="1416"/>
      <c r="G36" s="1416"/>
      <c r="H36" s="1416"/>
      <c r="I36" s="1416"/>
      <c r="J36" s="1416"/>
      <c r="K36" s="1416"/>
      <c r="L36" s="1416"/>
      <c r="M36" s="42">
        <v>238</v>
      </c>
      <c r="N36" s="1411"/>
      <c r="O36" s="1411"/>
      <c r="P36" s="1411"/>
      <c r="Q36" s="1411"/>
      <c r="R36" s="1411"/>
      <c r="S36" s="46"/>
    </row>
    <row r="37" spans="4:19" ht="27" customHeight="1">
      <c r="D37" s="1406"/>
      <c r="E37" s="1400" t="s">
        <v>42</v>
      </c>
      <c r="F37" s="1401"/>
      <c r="G37" s="1401"/>
      <c r="H37" s="1401"/>
      <c r="I37" s="1401"/>
      <c r="J37" s="1401"/>
      <c r="K37" s="1401"/>
      <c r="L37" s="1401"/>
      <c r="M37" s="29">
        <v>859</v>
      </c>
      <c r="N37" s="1411"/>
      <c r="O37" s="1411"/>
      <c r="P37" s="1411"/>
      <c r="Q37" s="1411"/>
      <c r="R37" s="1427"/>
      <c r="S37" s="47"/>
    </row>
    <row r="38" spans="4:19" ht="27" customHeight="1" thickBot="1">
      <c r="D38" s="1407"/>
      <c r="E38" s="1402" t="s">
        <v>43</v>
      </c>
      <c r="F38" s="1403"/>
      <c r="G38" s="1403"/>
      <c r="H38" s="1403"/>
      <c r="I38" s="1403"/>
      <c r="J38" s="1403"/>
      <c r="K38" s="1403"/>
      <c r="L38" s="1403"/>
      <c r="M38" s="34">
        <v>1586</v>
      </c>
      <c r="N38" s="1413"/>
      <c r="O38" s="1413"/>
      <c r="P38" s="1413"/>
      <c r="Q38" s="1413"/>
      <c r="R38" s="1414"/>
      <c r="S38" s="48"/>
    </row>
  </sheetData>
  <mergeCells count="55">
    <mergeCell ref="D5:S6"/>
    <mergeCell ref="D7:D12"/>
    <mergeCell ref="N7:R7"/>
    <mergeCell ref="E8:L8"/>
    <mergeCell ref="N8:R8"/>
    <mergeCell ref="E9:L9"/>
    <mergeCell ref="N9:R9"/>
    <mergeCell ref="N10:R10"/>
    <mergeCell ref="N11:R11"/>
    <mergeCell ref="E12:L12"/>
    <mergeCell ref="N12:R12"/>
    <mergeCell ref="N37:R37"/>
    <mergeCell ref="D13:D23"/>
    <mergeCell ref="N13:R13"/>
    <mergeCell ref="N14:R14"/>
    <mergeCell ref="E15:L15"/>
    <mergeCell ref="N15:R15"/>
    <mergeCell ref="N16:R16"/>
    <mergeCell ref="N17:R17"/>
    <mergeCell ref="N18:R18"/>
    <mergeCell ref="N19:R19"/>
    <mergeCell ref="N20:R20"/>
    <mergeCell ref="N21:R21"/>
    <mergeCell ref="N22:R22"/>
    <mergeCell ref="N23:R23"/>
    <mergeCell ref="D24:D30"/>
    <mergeCell ref="E24:L24"/>
    <mergeCell ref="N24:R24"/>
    <mergeCell ref="E25:L25"/>
    <mergeCell ref="N25:R25"/>
    <mergeCell ref="E26:L26"/>
    <mergeCell ref="N26:R26"/>
    <mergeCell ref="E36:L36"/>
    <mergeCell ref="E27:L27"/>
    <mergeCell ref="N27:R27"/>
    <mergeCell ref="N28:R28"/>
    <mergeCell ref="E29:L29"/>
    <mergeCell ref="N29:R29"/>
    <mergeCell ref="N36:R36"/>
    <mergeCell ref="E37:L37"/>
    <mergeCell ref="E30:L30"/>
    <mergeCell ref="N30:R30"/>
    <mergeCell ref="D31:D38"/>
    <mergeCell ref="E31:L31"/>
    <mergeCell ref="N31:R31"/>
    <mergeCell ref="E32:L32"/>
    <mergeCell ref="N32:R32"/>
    <mergeCell ref="E33:L33"/>
    <mergeCell ref="N33:R33"/>
    <mergeCell ref="E34:L34"/>
    <mergeCell ref="E38:L38"/>
    <mergeCell ref="N38:R38"/>
    <mergeCell ref="N34:R34"/>
    <mergeCell ref="E35:L35"/>
    <mergeCell ref="N35:R35"/>
  </mergeCells>
  <hyperlinks>
    <hyperlink ref="D5:S6" location="'Indice F22'!A1" display="RECUADRO N° 6: DATOS INFORMATIVOS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4:V49"/>
  <sheetViews>
    <sheetView showGridLines="0" topLeftCell="A31" zoomScaleNormal="100" workbookViewId="0">
      <selection activeCell="L45" sqref="L45:P45"/>
    </sheetView>
  </sheetViews>
  <sheetFormatPr baseColWidth="10" defaultColWidth="11.5703125" defaultRowHeight="15"/>
  <cols>
    <col min="1" max="1" width="1.85546875" style="18" customWidth="1"/>
    <col min="2" max="2" width="32" style="18" customWidth="1"/>
    <col min="3" max="3" width="8" style="18" customWidth="1"/>
    <col min="4" max="4" width="8.42578125" style="18" customWidth="1"/>
    <col min="5" max="7" width="4.5703125" style="18" customWidth="1"/>
    <col min="8" max="8" width="7.140625" style="18" customWidth="1"/>
    <col min="9" max="9" width="7.42578125" style="18" customWidth="1"/>
    <col min="10" max="10" width="7.85546875" style="18" customWidth="1"/>
    <col min="11" max="11" width="8.42578125" style="18" customWidth="1"/>
    <col min="12" max="12" width="4.5703125" style="18" customWidth="1"/>
    <col min="13" max="13" width="7.85546875" style="18" customWidth="1"/>
    <col min="14" max="14" width="7.42578125" style="18" customWidth="1"/>
    <col min="15" max="15" width="8.140625" style="18" customWidth="1"/>
    <col min="16" max="16" width="7.85546875" style="18" customWidth="1"/>
    <col min="17" max="17" width="4.5703125" style="18" customWidth="1"/>
    <col min="18" max="18" width="5.5703125" style="18" customWidth="1"/>
    <col min="19" max="19" width="9.140625" style="61" customWidth="1"/>
    <col min="20" max="20" width="7" style="18" customWidth="1"/>
    <col min="21" max="21" width="8.42578125" style="18" customWidth="1"/>
    <col min="22" max="22" width="9" style="18" customWidth="1"/>
    <col min="23" max="25" width="4.5703125" style="18" customWidth="1"/>
    <col min="26" max="26" width="7.140625" style="18" customWidth="1"/>
    <col min="27" max="27" width="8.5703125" style="18" customWidth="1"/>
    <col min="28" max="31" width="4.5703125" style="18" customWidth="1"/>
    <col min="32" max="33" width="11.5703125" style="18"/>
    <col min="34" max="34" width="7.140625" style="18" customWidth="1"/>
    <col min="35" max="35" width="7.42578125" style="18" customWidth="1"/>
    <col min="36" max="36" width="6.5703125" style="18" customWidth="1"/>
    <col min="37" max="37" width="8.140625" style="18" customWidth="1"/>
    <col min="38" max="38" width="9.140625" style="18" customWidth="1"/>
    <col min="39" max="39" width="11.5703125" style="18"/>
    <col min="40" max="40" width="4.42578125" style="18" customWidth="1"/>
    <col min="41" max="41" width="4.85546875" style="18" customWidth="1"/>
    <col min="42" max="42" width="3.5703125" style="18" customWidth="1"/>
    <col min="43" max="43" width="4.42578125" style="18" customWidth="1"/>
    <col min="44" max="256" width="11.5703125" style="18"/>
    <col min="257" max="257" width="1.85546875" style="18" customWidth="1"/>
    <col min="258" max="258" width="32" style="18" customWidth="1"/>
    <col min="259" max="259" width="8" style="18" customWidth="1"/>
    <col min="260" max="260" width="8.42578125" style="18" customWidth="1"/>
    <col min="261" max="263" width="4.5703125" style="18" customWidth="1"/>
    <col min="264" max="264" width="7.140625" style="18" customWidth="1"/>
    <col min="265" max="265" width="7.42578125" style="18" customWidth="1"/>
    <col min="266" max="266" width="7.85546875" style="18" customWidth="1"/>
    <col min="267" max="267" width="8.42578125" style="18" customWidth="1"/>
    <col min="268" max="268" width="4.5703125" style="18" customWidth="1"/>
    <col min="269" max="269" width="7.85546875" style="18" customWidth="1"/>
    <col min="270" max="270" width="7.42578125" style="18" customWidth="1"/>
    <col min="271" max="271" width="8.140625" style="18" customWidth="1"/>
    <col min="272" max="272" width="7.85546875" style="18" customWidth="1"/>
    <col min="273" max="273" width="4.5703125" style="18" customWidth="1"/>
    <col min="274" max="274" width="5.5703125" style="18" customWidth="1"/>
    <col min="275" max="275" width="9.140625" style="18" customWidth="1"/>
    <col min="276" max="276" width="7" style="18" customWidth="1"/>
    <col min="277" max="277" width="8.42578125" style="18" customWidth="1"/>
    <col min="278" max="278" width="9" style="18" customWidth="1"/>
    <col min="279" max="281" width="4.5703125" style="18" customWidth="1"/>
    <col min="282" max="282" width="7.140625" style="18" customWidth="1"/>
    <col min="283" max="283" width="8.5703125" style="18" customWidth="1"/>
    <col min="284" max="287" width="4.5703125" style="18" customWidth="1"/>
    <col min="288" max="289" width="11.5703125" style="18"/>
    <col min="290" max="290" width="7.140625" style="18" customWidth="1"/>
    <col min="291" max="291" width="7.42578125" style="18" customWidth="1"/>
    <col min="292" max="292" width="6.5703125" style="18" customWidth="1"/>
    <col min="293" max="293" width="8.140625" style="18" customWidth="1"/>
    <col min="294" max="294" width="9.140625" style="18" customWidth="1"/>
    <col min="295" max="295" width="11.5703125" style="18"/>
    <col min="296" max="296" width="4.42578125" style="18" customWidth="1"/>
    <col min="297" max="297" width="4.85546875" style="18" customWidth="1"/>
    <col min="298" max="298" width="3.5703125" style="18" customWidth="1"/>
    <col min="299" max="299" width="4.42578125" style="18" customWidth="1"/>
    <col min="300" max="512" width="11.5703125" style="18"/>
    <col min="513" max="513" width="1.85546875" style="18" customWidth="1"/>
    <col min="514" max="514" width="32" style="18" customWidth="1"/>
    <col min="515" max="515" width="8" style="18" customWidth="1"/>
    <col min="516" max="516" width="8.42578125" style="18" customWidth="1"/>
    <col min="517" max="519" width="4.5703125" style="18" customWidth="1"/>
    <col min="520" max="520" width="7.140625" style="18" customWidth="1"/>
    <col min="521" max="521" width="7.42578125" style="18" customWidth="1"/>
    <col min="522" max="522" width="7.85546875" style="18" customWidth="1"/>
    <col min="523" max="523" width="8.42578125" style="18" customWidth="1"/>
    <col min="524" max="524" width="4.5703125" style="18" customWidth="1"/>
    <col min="525" max="525" width="7.85546875" style="18" customWidth="1"/>
    <col min="526" max="526" width="7.42578125" style="18" customWidth="1"/>
    <col min="527" max="527" width="8.140625" style="18" customWidth="1"/>
    <col min="528" max="528" width="7.85546875" style="18" customWidth="1"/>
    <col min="529" max="529" width="4.5703125" style="18" customWidth="1"/>
    <col min="530" max="530" width="5.5703125" style="18" customWidth="1"/>
    <col min="531" max="531" width="9.140625" style="18" customWidth="1"/>
    <col min="532" max="532" width="7" style="18" customWidth="1"/>
    <col min="533" max="533" width="8.42578125" style="18" customWidth="1"/>
    <col min="534" max="534" width="9" style="18" customWidth="1"/>
    <col min="535" max="537" width="4.5703125" style="18" customWidth="1"/>
    <col min="538" max="538" width="7.140625" style="18" customWidth="1"/>
    <col min="539" max="539" width="8.5703125" style="18" customWidth="1"/>
    <col min="540" max="543" width="4.5703125" style="18" customWidth="1"/>
    <col min="544" max="545" width="11.5703125" style="18"/>
    <col min="546" max="546" width="7.140625" style="18" customWidth="1"/>
    <col min="547" max="547" width="7.42578125" style="18" customWidth="1"/>
    <col min="548" max="548" width="6.5703125" style="18" customWidth="1"/>
    <col min="549" max="549" width="8.140625" style="18" customWidth="1"/>
    <col min="550" max="550" width="9.140625" style="18" customWidth="1"/>
    <col min="551" max="551" width="11.5703125" style="18"/>
    <col min="552" max="552" width="4.42578125" style="18" customWidth="1"/>
    <col min="553" max="553" width="4.85546875" style="18" customWidth="1"/>
    <col min="554" max="554" width="3.5703125" style="18" customWidth="1"/>
    <col min="555" max="555" width="4.42578125" style="18" customWidth="1"/>
    <col min="556" max="768" width="11.5703125" style="18"/>
    <col min="769" max="769" width="1.85546875" style="18" customWidth="1"/>
    <col min="770" max="770" width="32" style="18" customWidth="1"/>
    <col min="771" max="771" width="8" style="18" customWidth="1"/>
    <col min="772" max="772" width="8.42578125" style="18" customWidth="1"/>
    <col min="773" max="775" width="4.5703125" style="18" customWidth="1"/>
    <col min="776" max="776" width="7.140625" style="18" customWidth="1"/>
    <col min="777" max="777" width="7.42578125" style="18" customWidth="1"/>
    <col min="778" max="778" width="7.85546875" style="18" customWidth="1"/>
    <col min="779" max="779" width="8.42578125" style="18" customWidth="1"/>
    <col min="780" max="780" width="4.5703125" style="18" customWidth="1"/>
    <col min="781" max="781" width="7.85546875" style="18" customWidth="1"/>
    <col min="782" max="782" width="7.42578125" style="18" customWidth="1"/>
    <col min="783" max="783" width="8.140625" style="18" customWidth="1"/>
    <col min="784" max="784" width="7.85546875" style="18" customWidth="1"/>
    <col min="785" max="785" width="4.5703125" style="18" customWidth="1"/>
    <col min="786" max="786" width="5.5703125" style="18" customWidth="1"/>
    <col min="787" max="787" width="9.140625" style="18" customWidth="1"/>
    <col min="788" max="788" width="7" style="18" customWidth="1"/>
    <col min="789" max="789" width="8.42578125" style="18" customWidth="1"/>
    <col min="790" max="790" width="9" style="18" customWidth="1"/>
    <col min="791" max="793" width="4.5703125" style="18" customWidth="1"/>
    <col min="794" max="794" width="7.140625" style="18" customWidth="1"/>
    <col min="795" max="795" width="8.5703125" style="18" customWidth="1"/>
    <col min="796" max="799" width="4.5703125" style="18" customWidth="1"/>
    <col min="800" max="801" width="11.5703125" style="18"/>
    <col min="802" max="802" width="7.140625" style="18" customWidth="1"/>
    <col min="803" max="803" width="7.42578125" style="18" customWidth="1"/>
    <col min="804" max="804" width="6.5703125" style="18" customWidth="1"/>
    <col min="805" max="805" width="8.140625" style="18" customWidth="1"/>
    <col min="806" max="806" width="9.140625" style="18" customWidth="1"/>
    <col min="807" max="807" width="11.5703125" style="18"/>
    <col min="808" max="808" width="4.42578125" style="18" customWidth="1"/>
    <col min="809" max="809" width="4.85546875" style="18" customWidth="1"/>
    <col min="810" max="810" width="3.5703125" style="18" customWidth="1"/>
    <col min="811" max="811" width="4.42578125" style="18" customWidth="1"/>
    <col min="812" max="1024" width="11.5703125" style="18"/>
    <col min="1025" max="1025" width="1.85546875" style="18" customWidth="1"/>
    <col min="1026" max="1026" width="32" style="18" customWidth="1"/>
    <col min="1027" max="1027" width="8" style="18" customWidth="1"/>
    <col min="1028" max="1028" width="8.42578125" style="18" customWidth="1"/>
    <col min="1029" max="1031" width="4.5703125" style="18" customWidth="1"/>
    <col min="1032" max="1032" width="7.140625" style="18" customWidth="1"/>
    <col min="1033" max="1033" width="7.42578125" style="18" customWidth="1"/>
    <col min="1034" max="1034" width="7.85546875" style="18" customWidth="1"/>
    <col min="1035" max="1035" width="8.42578125" style="18" customWidth="1"/>
    <col min="1036" max="1036" width="4.5703125" style="18" customWidth="1"/>
    <col min="1037" max="1037" width="7.85546875" style="18" customWidth="1"/>
    <col min="1038" max="1038" width="7.42578125" style="18" customWidth="1"/>
    <col min="1039" max="1039" width="8.140625" style="18" customWidth="1"/>
    <col min="1040" max="1040" width="7.85546875" style="18" customWidth="1"/>
    <col min="1041" max="1041" width="4.5703125" style="18" customWidth="1"/>
    <col min="1042" max="1042" width="5.5703125" style="18" customWidth="1"/>
    <col min="1043" max="1043" width="9.140625" style="18" customWidth="1"/>
    <col min="1044" max="1044" width="7" style="18" customWidth="1"/>
    <col min="1045" max="1045" width="8.42578125" style="18" customWidth="1"/>
    <col min="1046" max="1046" width="9" style="18" customWidth="1"/>
    <col min="1047" max="1049" width="4.5703125" style="18" customWidth="1"/>
    <col min="1050" max="1050" width="7.140625" style="18" customWidth="1"/>
    <col min="1051" max="1051" width="8.5703125" style="18" customWidth="1"/>
    <col min="1052" max="1055" width="4.5703125" style="18" customWidth="1"/>
    <col min="1056" max="1057" width="11.5703125" style="18"/>
    <col min="1058" max="1058" width="7.140625" style="18" customWidth="1"/>
    <col min="1059" max="1059" width="7.42578125" style="18" customWidth="1"/>
    <col min="1060" max="1060" width="6.5703125" style="18" customWidth="1"/>
    <col min="1061" max="1061" width="8.140625" style="18" customWidth="1"/>
    <col min="1062" max="1062" width="9.140625" style="18" customWidth="1"/>
    <col min="1063" max="1063" width="11.5703125" style="18"/>
    <col min="1064" max="1064" width="4.42578125" style="18" customWidth="1"/>
    <col min="1065" max="1065" width="4.85546875" style="18" customWidth="1"/>
    <col min="1066" max="1066" width="3.5703125" style="18" customWidth="1"/>
    <col min="1067" max="1067" width="4.42578125" style="18" customWidth="1"/>
    <col min="1068" max="1280" width="11.5703125" style="18"/>
    <col min="1281" max="1281" width="1.85546875" style="18" customWidth="1"/>
    <col min="1282" max="1282" width="32" style="18" customWidth="1"/>
    <col min="1283" max="1283" width="8" style="18" customWidth="1"/>
    <col min="1284" max="1284" width="8.42578125" style="18" customWidth="1"/>
    <col min="1285" max="1287" width="4.5703125" style="18" customWidth="1"/>
    <col min="1288" max="1288" width="7.140625" style="18" customWidth="1"/>
    <col min="1289" max="1289" width="7.42578125" style="18" customWidth="1"/>
    <col min="1290" max="1290" width="7.85546875" style="18" customWidth="1"/>
    <col min="1291" max="1291" width="8.42578125" style="18" customWidth="1"/>
    <col min="1292" max="1292" width="4.5703125" style="18" customWidth="1"/>
    <col min="1293" max="1293" width="7.85546875" style="18" customWidth="1"/>
    <col min="1294" max="1294" width="7.42578125" style="18" customWidth="1"/>
    <col min="1295" max="1295" width="8.140625" style="18" customWidth="1"/>
    <col min="1296" max="1296" width="7.85546875" style="18" customWidth="1"/>
    <col min="1297" max="1297" width="4.5703125" style="18" customWidth="1"/>
    <col min="1298" max="1298" width="5.5703125" style="18" customWidth="1"/>
    <col min="1299" max="1299" width="9.140625" style="18" customWidth="1"/>
    <col min="1300" max="1300" width="7" style="18" customWidth="1"/>
    <col min="1301" max="1301" width="8.42578125" style="18" customWidth="1"/>
    <col min="1302" max="1302" width="9" style="18" customWidth="1"/>
    <col min="1303" max="1305" width="4.5703125" style="18" customWidth="1"/>
    <col min="1306" max="1306" width="7.140625" style="18" customWidth="1"/>
    <col min="1307" max="1307" width="8.5703125" style="18" customWidth="1"/>
    <col min="1308" max="1311" width="4.5703125" style="18" customWidth="1"/>
    <col min="1312" max="1313" width="11.5703125" style="18"/>
    <col min="1314" max="1314" width="7.140625" style="18" customWidth="1"/>
    <col min="1315" max="1315" width="7.42578125" style="18" customWidth="1"/>
    <col min="1316" max="1316" width="6.5703125" style="18" customWidth="1"/>
    <col min="1317" max="1317" width="8.140625" style="18" customWidth="1"/>
    <col min="1318" max="1318" width="9.140625" style="18" customWidth="1"/>
    <col min="1319" max="1319" width="11.5703125" style="18"/>
    <col min="1320" max="1320" width="4.42578125" style="18" customWidth="1"/>
    <col min="1321" max="1321" width="4.85546875" style="18" customWidth="1"/>
    <col min="1322" max="1322" width="3.5703125" style="18" customWidth="1"/>
    <col min="1323" max="1323" width="4.42578125" style="18" customWidth="1"/>
    <col min="1324" max="1536" width="11.5703125" style="18"/>
    <col min="1537" max="1537" width="1.85546875" style="18" customWidth="1"/>
    <col min="1538" max="1538" width="32" style="18" customWidth="1"/>
    <col min="1539" max="1539" width="8" style="18" customWidth="1"/>
    <col min="1540" max="1540" width="8.42578125" style="18" customWidth="1"/>
    <col min="1541" max="1543" width="4.5703125" style="18" customWidth="1"/>
    <col min="1544" max="1544" width="7.140625" style="18" customWidth="1"/>
    <col min="1545" max="1545" width="7.42578125" style="18" customWidth="1"/>
    <col min="1546" max="1546" width="7.85546875" style="18" customWidth="1"/>
    <col min="1547" max="1547" width="8.42578125" style="18" customWidth="1"/>
    <col min="1548" max="1548" width="4.5703125" style="18" customWidth="1"/>
    <col min="1549" max="1549" width="7.85546875" style="18" customWidth="1"/>
    <col min="1550" max="1550" width="7.42578125" style="18" customWidth="1"/>
    <col min="1551" max="1551" width="8.140625" style="18" customWidth="1"/>
    <col min="1552" max="1552" width="7.85546875" style="18" customWidth="1"/>
    <col min="1553" max="1553" width="4.5703125" style="18" customWidth="1"/>
    <col min="1554" max="1554" width="5.5703125" style="18" customWidth="1"/>
    <col min="1555" max="1555" width="9.140625" style="18" customWidth="1"/>
    <col min="1556" max="1556" width="7" style="18" customWidth="1"/>
    <col min="1557" max="1557" width="8.42578125" style="18" customWidth="1"/>
    <col min="1558" max="1558" width="9" style="18" customWidth="1"/>
    <col min="1559" max="1561" width="4.5703125" style="18" customWidth="1"/>
    <col min="1562" max="1562" width="7.140625" style="18" customWidth="1"/>
    <col min="1563" max="1563" width="8.5703125" style="18" customWidth="1"/>
    <col min="1564" max="1567" width="4.5703125" style="18" customWidth="1"/>
    <col min="1568" max="1569" width="11.5703125" style="18"/>
    <col min="1570" max="1570" width="7.140625" style="18" customWidth="1"/>
    <col min="1571" max="1571" width="7.42578125" style="18" customWidth="1"/>
    <col min="1572" max="1572" width="6.5703125" style="18" customWidth="1"/>
    <col min="1573" max="1573" width="8.140625" style="18" customWidth="1"/>
    <col min="1574" max="1574" width="9.140625" style="18" customWidth="1"/>
    <col min="1575" max="1575" width="11.5703125" style="18"/>
    <col min="1576" max="1576" width="4.42578125" style="18" customWidth="1"/>
    <col min="1577" max="1577" width="4.85546875" style="18" customWidth="1"/>
    <col min="1578" max="1578" width="3.5703125" style="18" customWidth="1"/>
    <col min="1579" max="1579" width="4.42578125" style="18" customWidth="1"/>
    <col min="1580" max="1792" width="11.5703125" style="18"/>
    <col min="1793" max="1793" width="1.85546875" style="18" customWidth="1"/>
    <col min="1794" max="1794" width="32" style="18" customWidth="1"/>
    <col min="1795" max="1795" width="8" style="18" customWidth="1"/>
    <col min="1796" max="1796" width="8.42578125" style="18" customWidth="1"/>
    <col min="1797" max="1799" width="4.5703125" style="18" customWidth="1"/>
    <col min="1800" max="1800" width="7.140625" style="18" customWidth="1"/>
    <col min="1801" max="1801" width="7.42578125" style="18" customWidth="1"/>
    <col min="1802" max="1802" width="7.85546875" style="18" customWidth="1"/>
    <col min="1803" max="1803" width="8.42578125" style="18" customWidth="1"/>
    <col min="1804" max="1804" width="4.5703125" style="18" customWidth="1"/>
    <col min="1805" max="1805" width="7.85546875" style="18" customWidth="1"/>
    <col min="1806" max="1806" width="7.42578125" style="18" customWidth="1"/>
    <col min="1807" max="1807" width="8.140625" style="18" customWidth="1"/>
    <col min="1808" max="1808" width="7.85546875" style="18" customWidth="1"/>
    <col min="1809" max="1809" width="4.5703125" style="18" customWidth="1"/>
    <col min="1810" max="1810" width="5.5703125" style="18" customWidth="1"/>
    <col min="1811" max="1811" width="9.140625" style="18" customWidth="1"/>
    <col min="1812" max="1812" width="7" style="18" customWidth="1"/>
    <col min="1813" max="1813" width="8.42578125" style="18" customWidth="1"/>
    <col min="1814" max="1814" width="9" style="18" customWidth="1"/>
    <col min="1815" max="1817" width="4.5703125" style="18" customWidth="1"/>
    <col min="1818" max="1818" width="7.140625" style="18" customWidth="1"/>
    <col min="1819" max="1819" width="8.5703125" style="18" customWidth="1"/>
    <col min="1820" max="1823" width="4.5703125" style="18" customWidth="1"/>
    <col min="1824" max="1825" width="11.5703125" style="18"/>
    <col min="1826" max="1826" width="7.140625" style="18" customWidth="1"/>
    <col min="1827" max="1827" width="7.42578125" style="18" customWidth="1"/>
    <col min="1828" max="1828" width="6.5703125" style="18" customWidth="1"/>
    <col min="1829" max="1829" width="8.140625" style="18" customWidth="1"/>
    <col min="1830" max="1830" width="9.140625" style="18" customWidth="1"/>
    <col min="1831" max="1831" width="11.5703125" style="18"/>
    <col min="1832" max="1832" width="4.42578125" style="18" customWidth="1"/>
    <col min="1833" max="1833" width="4.85546875" style="18" customWidth="1"/>
    <col min="1834" max="1834" width="3.5703125" style="18" customWidth="1"/>
    <col min="1835" max="1835" width="4.42578125" style="18" customWidth="1"/>
    <col min="1836" max="2048" width="11.5703125" style="18"/>
    <col min="2049" max="2049" width="1.85546875" style="18" customWidth="1"/>
    <col min="2050" max="2050" width="32" style="18" customWidth="1"/>
    <col min="2051" max="2051" width="8" style="18" customWidth="1"/>
    <col min="2052" max="2052" width="8.42578125" style="18" customWidth="1"/>
    <col min="2053" max="2055" width="4.5703125" style="18" customWidth="1"/>
    <col min="2056" max="2056" width="7.140625" style="18" customWidth="1"/>
    <col min="2057" max="2057" width="7.42578125" style="18" customWidth="1"/>
    <col min="2058" max="2058" width="7.85546875" style="18" customWidth="1"/>
    <col min="2059" max="2059" width="8.42578125" style="18" customWidth="1"/>
    <col min="2060" max="2060" width="4.5703125" style="18" customWidth="1"/>
    <col min="2061" max="2061" width="7.85546875" style="18" customWidth="1"/>
    <col min="2062" max="2062" width="7.42578125" style="18" customWidth="1"/>
    <col min="2063" max="2063" width="8.140625" style="18" customWidth="1"/>
    <col min="2064" max="2064" width="7.85546875" style="18" customWidth="1"/>
    <col min="2065" max="2065" width="4.5703125" style="18" customWidth="1"/>
    <col min="2066" max="2066" width="5.5703125" style="18" customWidth="1"/>
    <col min="2067" max="2067" width="9.140625" style="18" customWidth="1"/>
    <col min="2068" max="2068" width="7" style="18" customWidth="1"/>
    <col min="2069" max="2069" width="8.42578125" style="18" customWidth="1"/>
    <col min="2070" max="2070" width="9" style="18" customWidth="1"/>
    <col min="2071" max="2073" width="4.5703125" style="18" customWidth="1"/>
    <col min="2074" max="2074" width="7.140625" style="18" customWidth="1"/>
    <col min="2075" max="2075" width="8.5703125" style="18" customWidth="1"/>
    <col min="2076" max="2079" width="4.5703125" style="18" customWidth="1"/>
    <col min="2080" max="2081" width="11.5703125" style="18"/>
    <col min="2082" max="2082" width="7.140625" style="18" customWidth="1"/>
    <col min="2083" max="2083" width="7.42578125" style="18" customWidth="1"/>
    <col min="2084" max="2084" width="6.5703125" style="18" customWidth="1"/>
    <col min="2085" max="2085" width="8.140625" style="18" customWidth="1"/>
    <col min="2086" max="2086" width="9.140625" style="18" customWidth="1"/>
    <col min="2087" max="2087" width="11.5703125" style="18"/>
    <col min="2088" max="2088" width="4.42578125" style="18" customWidth="1"/>
    <col min="2089" max="2089" width="4.85546875" style="18" customWidth="1"/>
    <col min="2090" max="2090" width="3.5703125" style="18" customWidth="1"/>
    <col min="2091" max="2091" width="4.42578125" style="18" customWidth="1"/>
    <col min="2092" max="2304" width="11.5703125" style="18"/>
    <col min="2305" max="2305" width="1.85546875" style="18" customWidth="1"/>
    <col min="2306" max="2306" width="32" style="18" customWidth="1"/>
    <col min="2307" max="2307" width="8" style="18" customWidth="1"/>
    <col min="2308" max="2308" width="8.42578125" style="18" customWidth="1"/>
    <col min="2309" max="2311" width="4.5703125" style="18" customWidth="1"/>
    <col min="2312" max="2312" width="7.140625" style="18" customWidth="1"/>
    <col min="2313" max="2313" width="7.42578125" style="18" customWidth="1"/>
    <col min="2314" max="2314" width="7.85546875" style="18" customWidth="1"/>
    <col min="2315" max="2315" width="8.42578125" style="18" customWidth="1"/>
    <col min="2316" max="2316" width="4.5703125" style="18" customWidth="1"/>
    <col min="2317" max="2317" width="7.85546875" style="18" customWidth="1"/>
    <col min="2318" max="2318" width="7.42578125" style="18" customWidth="1"/>
    <col min="2319" max="2319" width="8.140625" style="18" customWidth="1"/>
    <col min="2320" max="2320" width="7.85546875" style="18" customWidth="1"/>
    <col min="2321" max="2321" width="4.5703125" style="18" customWidth="1"/>
    <col min="2322" max="2322" width="5.5703125" style="18" customWidth="1"/>
    <col min="2323" max="2323" width="9.140625" style="18" customWidth="1"/>
    <col min="2324" max="2324" width="7" style="18" customWidth="1"/>
    <col min="2325" max="2325" width="8.42578125" style="18" customWidth="1"/>
    <col min="2326" max="2326" width="9" style="18" customWidth="1"/>
    <col min="2327" max="2329" width="4.5703125" style="18" customWidth="1"/>
    <col min="2330" max="2330" width="7.140625" style="18" customWidth="1"/>
    <col min="2331" max="2331" width="8.5703125" style="18" customWidth="1"/>
    <col min="2332" max="2335" width="4.5703125" style="18" customWidth="1"/>
    <col min="2336" max="2337" width="11.5703125" style="18"/>
    <col min="2338" max="2338" width="7.140625" style="18" customWidth="1"/>
    <col min="2339" max="2339" width="7.42578125" style="18" customWidth="1"/>
    <col min="2340" max="2340" width="6.5703125" style="18" customWidth="1"/>
    <col min="2341" max="2341" width="8.140625" style="18" customWidth="1"/>
    <col min="2342" max="2342" width="9.140625" style="18" customWidth="1"/>
    <col min="2343" max="2343" width="11.5703125" style="18"/>
    <col min="2344" max="2344" width="4.42578125" style="18" customWidth="1"/>
    <col min="2345" max="2345" width="4.85546875" style="18" customWidth="1"/>
    <col min="2346" max="2346" width="3.5703125" style="18" customWidth="1"/>
    <col min="2347" max="2347" width="4.42578125" style="18" customWidth="1"/>
    <col min="2348" max="2560" width="11.5703125" style="18"/>
    <col min="2561" max="2561" width="1.85546875" style="18" customWidth="1"/>
    <col min="2562" max="2562" width="32" style="18" customWidth="1"/>
    <col min="2563" max="2563" width="8" style="18" customWidth="1"/>
    <col min="2564" max="2564" width="8.42578125" style="18" customWidth="1"/>
    <col min="2565" max="2567" width="4.5703125" style="18" customWidth="1"/>
    <col min="2568" max="2568" width="7.140625" style="18" customWidth="1"/>
    <col min="2569" max="2569" width="7.42578125" style="18" customWidth="1"/>
    <col min="2570" max="2570" width="7.85546875" style="18" customWidth="1"/>
    <col min="2571" max="2571" width="8.42578125" style="18" customWidth="1"/>
    <col min="2572" max="2572" width="4.5703125" style="18" customWidth="1"/>
    <col min="2573" max="2573" width="7.85546875" style="18" customWidth="1"/>
    <col min="2574" max="2574" width="7.42578125" style="18" customWidth="1"/>
    <col min="2575" max="2575" width="8.140625" style="18" customWidth="1"/>
    <col min="2576" max="2576" width="7.85546875" style="18" customWidth="1"/>
    <col min="2577" max="2577" width="4.5703125" style="18" customWidth="1"/>
    <col min="2578" max="2578" width="5.5703125" style="18" customWidth="1"/>
    <col min="2579" max="2579" width="9.140625" style="18" customWidth="1"/>
    <col min="2580" max="2580" width="7" style="18" customWidth="1"/>
    <col min="2581" max="2581" width="8.42578125" style="18" customWidth="1"/>
    <col min="2582" max="2582" width="9" style="18" customWidth="1"/>
    <col min="2583" max="2585" width="4.5703125" style="18" customWidth="1"/>
    <col min="2586" max="2586" width="7.140625" style="18" customWidth="1"/>
    <col min="2587" max="2587" width="8.5703125" style="18" customWidth="1"/>
    <col min="2588" max="2591" width="4.5703125" style="18" customWidth="1"/>
    <col min="2592" max="2593" width="11.5703125" style="18"/>
    <col min="2594" max="2594" width="7.140625" style="18" customWidth="1"/>
    <col min="2595" max="2595" width="7.42578125" style="18" customWidth="1"/>
    <col min="2596" max="2596" width="6.5703125" style="18" customWidth="1"/>
    <col min="2597" max="2597" width="8.140625" style="18" customWidth="1"/>
    <col min="2598" max="2598" width="9.140625" style="18" customWidth="1"/>
    <col min="2599" max="2599" width="11.5703125" style="18"/>
    <col min="2600" max="2600" width="4.42578125" style="18" customWidth="1"/>
    <col min="2601" max="2601" width="4.85546875" style="18" customWidth="1"/>
    <col min="2602" max="2602" width="3.5703125" style="18" customWidth="1"/>
    <col min="2603" max="2603" width="4.42578125" style="18" customWidth="1"/>
    <col min="2604" max="2816" width="11.5703125" style="18"/>
    <col min="2817" max="2817" width="1.85546875" style="18" customWidth="1"/>
    <col min="2818" max="2818" width="32" style="18" customWidth="1"/>
    <col min="2819" max="2819" width="8" style="18" customWidth="1"/>
    <col min="2820" max="2820" width="8.42578125" style="18" customWidth="1"/>
    <col min="2821" max="2823" width="4.5703125" style="18" customWidth="1"/>
    <col min="2824" max="2824" width="7.140625" style="18" customWidth="1"/>
    <col min="2825" max="2825" width="7.42578125" style="18" customWidth="1"/>
    <col min="2826" max="2826" width="7.85546875" style="18" customWidth="1"/>
    <col min="2827" max="2827" width="8.42578125" style="18" customWidth="1"/>
    <col min="2828" max="2828" width="4.5703125" style="18" customWidth="1"/>
    <col min="2829" max="2829" width="7.85546875" style="18" customWidth="1"/>
    <col min="2830" max="2830" width="7.42578125" style="18" customWidth="1"/>
    <col min="2831" max="2831" width="8.140625" style="18" customWidth="1"/>
    <col min="2832" max="2832" width="7.85546875" style="18" customWidth="1"/>
    <col min="2833" max="2833" width="4.5703125" style="18" customWidth="1"/>
    <col min="2834" max="2834" width="5.5703125" style="18" customWidth="1"/>
    <col min="2835" max="2835" width="9.140625" style="18" customWidth="1"/>
    <col min="2836" max="2836" width="7" style="18" customWidth="1"/>
    <col min="2837" max="2837" width="8.42578125" style="18" customWidth="1"/>
    <col min="2838" max="2838" width="9" style="18" customWidth="1"/>
    <col min="2839" max="2841" width="4.5703125" style="18" customWidth="1"/>
    <col min="2842" max="2842" width="7.140625" style="18" customWidth="1"/>
    <col min="2843" max="2843" width="8.5703125" style="18" customWidth="1"/>
    <col min="2844" max="2847" width="4.5703125" style="18" customWidth="1"/>
    <col min="2848" max="2849" width="11.5703125" style="18"/>
    <col min="2850" max="2850" width="7.140625" style="18" customWidth="1"/>
    <col min="2851" max="2851" width="7.42578125" style="18" customWidth="1"/>
    <col min="2852" max="2852" width="6.5703125" style="18" customWidth="1"/>
    <col min="2853" max="2853" width="8.140625" style="18" customWidth="1"/>
    <col min="2854" max="2854" width="9.140625" style="18" customWidth="1"/>
    <col min="2855" max="2855" width="11.5703125" style="18"/>
    <col min="2856" max="2856" width="4.42578125" style="18" customWidth="1"/>
    <col min="2857" max="2857" width="4.85546875" style="18" customWidth="1"/>
    <col min="2858" max="2858" width="3.5703125" style="18" customWidth="1"/>
    <col min="2859" max="2859" width="4.42578125" style="18" customWidth="1"/>
    <col min="2860" max="3072" width="11.5703125" style="18"/>
    <col min="3073" max="3073" width="1.85546875" style="18" customWidth="1"/>
    <col min="3074" max="3074" width="32" style="18" customWidth="1"/>
    <col min="3075" max="3075" width="8" style="18" customWidth="1"/>
    <col min="3076" max="3076" width="8.42578125" style="18" customWidth="1"/>
    <col min="3077" max="3079" width="4.5703125" style="18" customWidth="1"/>
    <col min="3080" max="3080" width="7.140625" style="18" customWidth="1"/>
    <col min="3081" max="3081" width="7.42578125" style="18" customWidth="1"/>
    <col min="3082" max="3082" width="7.85546875" style="18" customWidth="1"/>
    <col min="3083" max="3083" width="8.42578125" style="18" customWidth="1"/>
    <col min="3084" max="3084" width="4.5703125" style="18" customWidth="1"/>
    <col min="3085" max="3085" width="7.85546875" style="18" customWidth="1"/>
    <col min="3086" max="3086" width="7.42578125" style="18" customWidth="1"/>
    <col min="3087" max="3087" width="8.140625" style="18" customWidth="1"/>
    <col min="3088" max="3088" width="7.85546875" style="18" customWidth="1"/>
    <col min="3089" max="3089" width="4.5703125" style="18" customWidth="1"/>
    <col min="3090" max="3090" width="5.5703125" style="18" customWidth="1"/>
    <col min="3091" max="3091" width="9.140625" style="18" customWidth="1"/>
    <col min="3092" max="3092" width="7" style="18" customWidth="1"/>
    <col min="3093" max="3093" width="8.42578125" style="18" customWidth="1"/>
    <col min="3094" max="3094" width="9" style="18" customWidth="1"/>
    <col min="3095" max="3097" width="4.5703125" style="18" customWidth="1"/>
    <col min="3098" max="3098" width="7.140625" style="18" customWidth="1"/>
    <col min="3099" max="3099" width="8.5703125" style="18" customWidth="1"/>
    <col min="3100" max="3103" width="4.5703125" style="18" customWidth="1"/>
    <col min="3104" max="3105" width="11.5703125" style="18"/>
    <col min="3106" max="3106" width="7.140625" style="18" customWidth="1"/>
    <col min="3107" max="3107" width="7.42578125" style="18" customWidth="1"/>
    <col min="3108" max="3108" width="6.5703125" style="18" customWidth="1"/>
    <col min="3109" max="3109" width="8.140625" style="18" customWidth="1"/>
    <col min="3110" max="3110" width="9.140625" style="18" customWidth="1"/>
    <col min="3111" max="3111" width="11.5703125" style="18"/>
    <col min="3112" max="3112" width="4.42578125" style="18" customWidth="1"/>
    <col min="3113" max="3113" width="4.85546875" style="18" customWidth="1"/>
    <col min="3114" max="3114" width="3.5703125" style="18" customWidth="1"/>
    <col min="3115" max="3115" width="4.42578125" style="18" customWidth="1"/>
    <col min="3116" max="3328" width="11.5703125" style="18"/>
    <col min="3329" max="3329" width="1.85546875" style="18" customWidth="1"/>
    <col min="3330" max="3330" width="32" style="18" customWidth="1"/>
    <col min="3331" max="3331" width="8" style="18" customWidth="1"/>
    <col min="3332" max="3332" width="8.42578125" style="18" customWidth="1"/>
    <col min="3333" max="3335" width="4.5703125" style="18" customWidth="1"/>
    <col min="3336" max="3336" width="7.140625" style="18" customWidth="1"/>
    <col min="3337" max="3337" width="7.42578125" style="18" customWidth="1"/>
    <col min="3338" max="3338" width="7.85546875" style="18" customWidth="1"/>
    <col min="3339" max="3339" width="8.42578125" style="18" customWidth="1"/>
    <col min="3340" max="3340" width="4.5703125" style="18" customWidth="1"/>
    <col min="3341" max="3341" width="7.85546875" style="18" customWidth="1"/>
    <col min="3342" max="3342" width="7.42578125" style="18" customWidth="1"/>
    <col min="3343" max="3343" width="8.140625" style="18" customWidth="1"/>
    <col min="3344" max="3344" width="7.85546875" style="18" customWidth="1"/>
    <col min="3345" max="3345" width="4.5703125" style="18" customWidth="1"/>
    <col min="3346" max="3346" width="5.5703125" style="18" customWidth="1"/>
    <col min="3347" max="3347" width="9.140625" style="18" customWidth="1"/>
    <col min="3348" max="3348" width="7" style="18" customWidth="1"/>
    <col min="3349" max="3349" width="8.42578125" style="18" customWidth="1"/>
    <col min="3350" max="3350" width="9" style="18" customWidth="1"/>
    <col min="3351" max="3353" width="4.5703125" style="18" customWidth="1"/>
    <col min="3354" max="3354" width="7.140625" style="18" customWidth="1"/>
    <col min="3355" max="3355" width="8.5703125" style="18" customWidth="1"/>
    <col min="3356" max="3359" width="4.5703125" style="18" customWidth="1"/>
    <col min="3360" max="3361" width="11.5703125" style="18"/>
    <col min="3362" max="3362" width="7.140625" style="18" customWidth="1"/>
    <col min="3363" max="3363" width="7.42578125" style="18" customWidth="1"/>
    <col min="3364" max="3364" width="6.5703125" style="18" customWidth="1"/>
    <col min="3365" max="3365" width="8.140625" style="18" customWidth="1"/>
    <col min="3366" max="3366" width="9.140625" style="18" customWidth="1"/>
    <col min="3367" max="3367" width="11.5703125" style="18"/>
    <col min="3368" max="3368" width="4.42578125" style="18" customWidth="1"/>
    <col min="3369" max="3369" width="4.85546875" style="18" customWidth="1"/>
    <col min="3370" max="3370" width="3.5703125" style="18" customWidth="1"/>
    <col min="3371" max="3371" width="4.42578125" style="18" customWidth="1"/>
    <col min="3372" max="3584" width="11.5703125" style="18"/>
    <col min="3585" max="3585" width="1.85546875" style="18" customWidth="1"/>
    <col min="3586" max="3586" width="32" style="18" customWidth="1"/>
    <col min="3587" max="3587" width="8" style="18" customWidth="1"/>
    <col min="3588" max="3588" width="8.42578125" style="18" customWidth="1"/>
    <col min="3589" max="3591" width="4.5703125" style="18" customWidth="1"/>
    <col min="3592" max="3592" width="7.140625" style="18" customWidth="1"/>
    <col min="3593" max="3593" width="7.42578125" style="18" customWidth="1"/>
    <col min="3594" max="3594" width="7.85546875" style="18" customWidth="1"/>
    <col min="3595" max="3595" width="8.42578125" style="18" customWidth="1"/>
    <col min="3596" max="3596" width="4.5703125" style="18" customWidth="1"/>
    <col min="3597" max="3597" width="7.85546875" style="18" customWidth="1"/>
    <col min="3598" max="3598" width="7.42578125" style="18" customWidth="1"/>
    <col min="3599" max="3599" width="8.140625" style="18" customWidth="1"/>
    <col min="3600" max="3600" width="7.85546875" style="18" customWidth="1"/>
    <col min="3601" max="3601" width="4.5703125" style="18" customWidth="1"/>
    <col min="3602" max="3602" width="5.5703125" style="18" customWidth="1"/>
    <col min="3603" max="3603" width="9.140625" style="18" customWidth="1"/>
    <col min="3604" max="3604" width="7" style="18" customWidth="1"/>
    <col min="3605" max="3605" width="8.42578125" style="18" customWidth="1"/>
    <col min="3606" max="3606" width="9" style="18" customWidth="1"/>
    <col min="3607" max="3609" width="4.5703125" style="18" customWidth="1"/>
    <col min="3610" max="3610" width="7.140625" style="18" customWidth="1"/>
    <col min="3611" max="3611" width="8.5703125" style="18" customWidth="1"/>
    <col min="3612" max="3615" width="4.5703125" style="18" customWidth="1"/>
    <col min="3616" max="3617" width="11.5703125" style="18"/>
    <col min="3618" max="3618" width="7.140625" style="18" customWidth="1"/>
    <col min="3619" max="3619" width="7.42578125" style="18" customWidth="1"/>
    <col min="3620" max="3620" width="6.5703125" style="18" customWidth="1"/>
    <col min="3621" max="3621" width="8.140625" style="18" customWidth="1"/>
    <col min="3622" max="3622" width="9.140625" style="18" customWidth="1"/>
    <col min="3623" max="3623" width="11.5703125" style="18"/>
    <col min="3624" max="3624" width="4.42578125" style="18" customWidth="1"/>
    <col min="3625" max="3625" width="4.85546875" style="18" customWidth="1"/>
    <col min="3626" max="3626" width="3.5703125" style="18" customWidth="1"/>
    <col min="3627" max="3627" width="4.42578125" style="18" customWidth="1"/>
    <col min="3628" max="3840" width="11.5703125" style="18"/>
    <col min="3841" max="3841" width="1.85546875" style="18" customWidth="1"/>
    <col min="3842" max="3842" width="32" style="18" customWidth="1"/>
    <col min="3843" max="3843" width="8" style="18" customWidth="1"/>
    <col min="3844" max="3844" width="8.42578125" style="18" customWidth="1"/>
    <col min="3845" max="3847" width="4.5703125" style="18" customWidth="1"/>
    <col min="3848" max="3848" width="7.140625" style="18" customWidth="1"/>
    <col min="3849" max="3849" width="7.42578125" style="18" customWidth="1"/>
    <col min="3850" max="3850" width="7.85546875" style="18" customWidth="1"/>
    <col min="3851" max="3851" width="8.42578125" style="18" customWidth="1"/>
    <col min="3852" max="3852" width="4.5703125" style="18" customWidth="1"/>
    <col min="3853" max="3853" width="7.85546875" style="18" customWidth="1"/>
    <col min="3854" max="3854" width="7.42578125" style="18" customWidth="1"/>
    <col min="3855" max="3855" width="8.140625" style="18" customWidth="1"/>
    <col min="3856" max="3856" width="7.85546875" style="18" customWidth="1"/>
    <col min="3857" max="3857" width="4.5703125" style="18" customWidth="1"/>
    <col min="3858" max="3858" width="5.5703125" style="18" customWidth="1"/>
    <col min="3859" max="3859" width="9.140625" style="18" customWidth="1"/>
    <col min="3860" max="3860" width="7" style="18" customWidth="1"/>
    <col min="3861" max="3861" width="8.42578125" style="18" customWidth="1"/>
    <col min="3862" max="3862" width="9" style="18" customWidth="1"/>
    <col min="3863" max="3865" width="4.5703125" style="18" customWidth="1"/>
    <col min="3866" max="3866" width="7.140625" style="18" customWidth="1"/>
    <col min="3867" max="3867" width="8.5703125" style="18" customWidth="1"/>
    <col min="3868" max="3871" width="4.5703125" style="18" customWidth="1"/>
    <col min="3872" max="3873" width="11.5703125" style="18"/>
    <col min="3874" max="3874" width="7.140625" style="18" customWidth="1"/>
    <col min="3875" max="3875" width="7.42578125" style="18" customWidth="1"/>
    <col min="3876" max="3876" width="6.5703125" style="18" customWidth="1"/>
    <col min="3877" max="3877" width="8.140625" style="18" customWidth="1"/>
    <col min="3878" max="3878" width="9.140625" style="18" customWidth="1"/>
    <col min="3879" max="3879" width="11.5703125" style="18"/>
    <col min="3880" max="3880" width="4.42578125" style="18" customWidth="1"/>
    <col min="3881" max="3881" width="4.85546875" style="18" customWidth="1"/>
    <col min="3882" max="3882" width="3.5703125" style="18" customWidth="1"/>
    <col min="3883" max="3883" width="4.42578125" style="18" customWidth="1"/>
    <col min="3884" max="4096" width="11.5703125" style="18"/>
    <col min="4097" max="4097" width="1.85546875" style="18" customWidth="1"/>
    <col min="4098" max="4098" width="32" style="18" customWidth="1"/>
    <col min="4099" max="4099" width="8" style="18" customWidth="1"/>
    <col min="4100" max="4100" width="8.42578125" style="18" customWidth="1"/>
    <col min="4101" max="4103" width="4.5703125" style="18" customWidth="1"/>
    <col min="4104" max="4104" width="7.140625" style="18" customWidth="1"/>
    <col min="4105" max="4105" width="7.42578125" style="18" customWidth="1"/>
    <col min="4106" max="4106" width="7.85546875" style="18" customWidth="1"/>
    <col min="4107" max="4107" width="8.42578125" style="18" customWidth="1"/>
    <col min="4108" max="4108" width="4.5703125" style="18" customWidth="1"/>
    <col min="4109" max="4109" width="7.85546875" style="18" customWidth="1"/>
    <col min="4110" max="4110" width="7.42578125" style="18" customWidth="1"/>
    <col min="4111" max="4111" width="8.140625" style="18" customWidth="1"/>
    <col min="4112" max="4112" width="7.85546875" style="18" customWidth="1"/>
    <col min="4113" max="4113" width="4.5703125" style="18" customWidth="1"/>
    <col min="4114" max="4114" width="5.5703125" style="18" customWidth="1"/>
    <col min="4115" max="4115" width="9.140625" style="18" customWidth="1"/>
    <col min="4116" max="4116" width="7" style="18" customWidth="1"/>
    <col min="4117" max="4117" width="8.42578125" style="18" customWidth="1"/>
    <col min="4118" max="4118" width="9" style="18" customWidth="1"/>
    <col min="4119" max="4121" width="4.5703125" style="18" customWidth="1"/>
    <col min="4122" max="4122" width="7.140625" style="18" customWidth="1"/>
    <col min="4123" max="4123" width="8.5703125" style="18" customWidth="1"/>
    <col min="4124" max="4127" width="4.5703125" style="18" customWidth="1"/>
    <col min="4128" max="4129" width="11.5703125" style="18"/>
    <col min="4130" max="4130" width="7.140625" style="18" customWidth="1"/>
    <col min="4131" max="4131" width="7.42578125" style="18" customWidth="1"/>
    <col min="4132" max="4132" width="6.5703125" style="18" customWidth="1"/>
    <col min="4133" max="4133" width="8.140625" style="18" customWidth="1"/>
    <col min="4134" max="4134" width="9.140625" style="18" customWidth="1"/>
    <col min="4135" max="4135" width="11.5703125" style="18"/>
    <col min="4136" max="4136" width="4.42578125" style="18" customWidth="1"/>
    <col min="4137" max="4137" width="4.85546875" style="18" customWidth="1"/>
    <col min="4138" max="4138" width="3.5703125" style="18" customWidth="1"/>
    <col min="4139" max="4139" width="4.42578125" style="18" customWidth="1"/>
    <col min="4140" max="4352" width="11.5703125" style="18"/>
    <col min="4353" max="4353" width="1.85546875" style="18" customWidth="1"/>
    <col min="4354" max="4354" width="32" style="18" customWidth="1"/>
    <col min="4355" max="4355" width="8" style="18" customWidth="1"/>
    <col min="4356" max="4356" width="8.42578125" style="18" customWidth="1"/>
    <col min="4357" max="4359" width="4.5703125" style="18" customWidth="1"/>
    <col min="4360" max="4360" width="7.140625" style="18" customWidth="1"/>
    <col min="4361" max="4361" width="7.42578125" style="18" customWidth="1"/>
    <col min="4362" max="4362" width="7.85546875" style="18" customWidth="1"/>
    <col min="4363" max="4363" width="8.42578125" style="18" customWidth="1"/>
    <col min="4364" max="4364" width="4.5703125" style="18" customWidth="1"/>
    <col min="4365" max="4365" width="7.85546875" style="18" customWidth="1"/>
    <col min="4366" max="4366" width="7.42578125" style="18" customWidth="1"/>
    <col min="4367" max="4367" width="8.140625" style="18" customWidth="1"/>
    <col min="4368" max="4368" width="7.85546875" style="18" customWidth="1"/>
    <col min="4369" max="4369" width="4.5703125" style="18" customWidth="1"/>
    <col min="4370" max="4370" width="5.5703125" style="18" customWidth="1"/>
    <col min="4371" max="4371" width="9.140625" style="18" customWidth="1"/>
    <col min="4372" max="4372" width="7" style="18" customWidth="1"/>
    <col min="4373" max="4373" width="8.42578125" style="18" customWidth="1"/>
    <col min="4374" max="4374" width="9" style="18" customWidth="1"/>
    <col min="4375" max="4377" width="4.5703125" style="18" customWidth="1"/>
    <col min="4378" max="4378" width="7.140625" style="18" customWidth="1"/>
    <col min="4379" max="4379" width="8.5703125" style="18" customWidth="1"/>
    <col min="4380" max="4383" width="4.5703125" style="18" customWidth="1"/>
    <col min="4384" max="4385" width="11.5703125" style="18"/>
    <col min="4386" max="4386" width="7.140625" style="18" customWidth="1"/>
    <col min="4387" max="4387" width="7.42578125" style="18" customWidth="1"/>
    <col min="4388" max="4388" width="6.5703125" style="18" customWidth="1"/>
    <col min="4389" max="4389" width="8.140625" style="18" customWidth="1"/>
    <col min="4390" max="4390" width="9.140625" style="18" customWidth="1"/>
    <col min="4391" max="4391" width="11.5703125" style="18"/>
    <col min="4392" max="4392" width="4.42578125" style="18" customWidth="1"/>
    <col min="4393" max="4393" width="4.85546875" style="18" customWidth="1"/>
    <col min="4394" max="4394" width="3.5703125" style="18" customWidth="1"/>
    <col min="4395" max="4395" width="4.42578125" style="18" customWidth="1"/>
    <col min="4396" max="4608" width="11.5703125" style="18"/>
    <col min="4609" max="4609" width="1.85546875" style="18" customWidth="1"/>
    <col min="4610" max="4610" width="32" style="18" customWidth="1"/>
    <col min="4611" max="4611" width="8" style="18" customWidth="1"/>
    <col min="4612" max="4612" width="8.42578125" style="18" customWidth="1"/>
    <col min="4613" max="4615" width="4.5703125" style="18" customWidth="1"/>
    <col min="4616" max="4616" width="7.140625" style="18" customWidth="1"/>
    <col min="4617" max="4617" width="7.42578125" style="18" customWidth="1"/>
    <col min="4618" max="4618" width="7.85546875" style="18" customWidth="1"/>
    <col min="4619" max="4619" width="8.42578125" style="18" customWidth="1"/>
    <col min="4620" max="4620" width="4.5703125" style="18" customWidth="1"/>
    <col min="4621" max="4621" width="7.85546875" style="18" customWidth="1"/>
    <col min="4622" max="4622" width="7.42578125" style="18" customWidth="1"/>
    <col min="4623" max="4623" width="8.140625" style="18" customWidth="1"/>
    <col min="4624" max="4624" width="7.85546875" style="18" customWidth="1"/>
    <col min="4625" max="4625" width="4.5703125" style="18" customWidth="1"/>
    <col min="4626" max="4626" width="5.5703125" style="18" customWidth="1"/>
    <col min="4627" max="4627" width="9.140625" style="18" customWidth="1"/>
    <col min="4628" max="4628" width="7" style="18" customWidth="1"/>
    <col min="4629" max="4629" width="8.42578125" style="18" customWidth="1"/>
    <col min="4630" max="4630" width="9" style="18" customWidth="1"/>
    <col min="4631" max="4633" width="4.5703125" style="18" customWidth="1"/>
    <col min="4634" max="4634" width="7.140625" style="18" customWidth="1"/>
    <col min="4635" max="4635" width="8.5703125" style="18" customWidth="1"/>
    <col min="4636" max="4639" width="4.5703125" style="18" customWidth="1"/>
    <col min="4640" max="4641" width="11.5703125" style="18"/>
    <col min="4642" max="4642" width="7.140625" style="18" customWidth="1"/>
    <col min="4643" max="4643" width="7.42578125" style="18" customWidth="1"/>
    <col min="4644" max="4644" width="6.5703125" style="18" customWidth="1"/>
    <col min="4645" max="4645" width="8.140625" style="18" customWidth="1"/>
    <col min="4646" max="4646" width="9.140625" style="18" customWidth="1"/>
    <col min="4647" max="4647" width="11.5703125" style="18"/>
    <col min="4648" max="4648" width="4.42578125" style="18" customWidth="1"/>
    <col min="4649" max="4649" width="4.85546875" style="18" customWidth="1"/>
    <col min="4650" max="4650" width="3.5703125" style="18" customWidth="1"/>
    <col min="4651" max="4651" width="4.42578125" style="18" customWidth="1"/>
    <col min="4652" max="4864" width="11.5703125" style="18"/>
    <col min="4865" max="4865" width="1.85546875" style="18" customWidth="1"/>
    <col min="4866" max="4866" width="32" style="18" customWidth="1"/>
    <col min="4867" max="4867" width="8" style="18" customWidth="1"/>
    <col min="4868" max="4868" width="8.42578125" style="18" customWidth="1"/>
    <col min="4869" max="4871" width="4.5703125" style="18" customWidth="1"/>
    <col min="4872" max="4872" width="7.140625" style="18" customWidth="1"/>
    <col min="4873" max="4873" width="7.42578125" style="18" customWidth="1"/>
    <col min="4874" max="4874" width="7.85546875" style="18" customWidth="1"/>
    <col min="4875" max="4875" width="8.42578125" style="18" customWidth="1"/>
    <col min="4876" max="4876" width="4.5703125" style="18" customWidth="1"/>
    <col min="4877" max="4877" width="7.85546875" style="18" customWidth="1"/>
    <col min="4878" max="4878" width="7.42578125" style="18" customWidth="1"/>
    <col min="4879" max="4879" width="8.140625" style="18" customWidth="1"/>
    <col min="4880" max="4880" width="7.85546875" style="18" customWidth="1"/>
    <col min="4881" max="4881" width="4.5703125" style="18" customWidth="1"/>
    <col min="4882" max="4882" width="5.5703125" style="18" customWidth="1"/>
    <col min="4883" max="4883" width="9.140625" style="18" customWidth="1"/>
    <col min="4884" max="4884" width="7" style="18" customWidth="1"/>
    <col min="4885" max="4885" width="8.42578125" style="18" customWidth="1"/>
    <col min="4886" max="4886" width="9" style="18" customWidth="1"/>
    <col min="4887" max="4889" width="4.5703125" style="18" customWidth="1"/>
    <col min="4890" max="4890" width="7.140625" style="18" customWidth="1"/>
    <col min="4891" max="4891" width="8.5703125" style="18" customWidth="1"/>
    <col min="4892" max="4895" width="4.5703125" style="18" customWidth="1"/>
    <col min="4896" max="4897" width="11.5703125" style="18"/>
    <col min="4898" max="4898" width="7.140625" style="18" customWidth="1"/>
    <col min="4899" max="4899" width="7.42578125" style="18" customWidth="1"/>
    <col min="4900" max="4900" width="6.5703125" style="18" customWidth="1"/>
    <col min="4901" max="4901" width="8.140625" style="18" customWidth="1"/>
    <col min="4902" max="4902" width="9.140625" style="18" customWidth="1"/>
    <col min="4903" max="4903" width="11.5703125" style="18"/>
    <col min="4904" max="4904" width="4.42578125" style="18" customWidth="1"/>
    <col min="4905" max="4905" width="4.85546875" style="18" customWidth="1"/>
    <col min="4906" max="4906" width="3.5703125" style="18" customWidth="1"/>
    <col min="4907" max="4907" width="4.42578125" style="18" customWidth="1"/>
    <col min="4908" max="5120" width="11.5703125" style="18"/>
    <col min="5121" max="5121" width="1.85546875" style="18" customWidth="1"/>
    <col min="5122" max="5122" width="32" style="18" customWidth="1"/>
    <col min="5123" max="5123" width="8" style="18" customWidth="1"/>
    <col min="5124" max="5124" width="8.42578125" style="18" customWidth="1"/>
    <col min="5125" max="5127" width="4.5703125" style="18" customWidth="1"/>
    <col min="5128" max="5128" width="7.140625" style="18" customWidth="1"/>
    <col min="5129" max="5129" width="7.42578125" style="18" customWidth="1"/>
    <col min="5130" max="5130" width="7.85546875" style="18" customWidth="1"/>
    <col min="5131" max="5131" width="8.42578125" style="18" customWidth="1"/>
    <col min="5132" max="5132" width="4.5703125" style="18" customWidth="1"/>
    <col min="5133" max="5133" width="7.85546875" style="18" customWidth="1"/>
    <col min="5134" max="5134" width="7.42578125" style="18" customWidth="1"/>
    <col min="5135" max="5135" width="8.140625" style="18" customWidth="1"/>
    <col min="5136" max="5136" width="7.85546875" style="18" customWidth="1"/>
    <col min="5137" max="5137" width="4.5703125" style="18" customWidth="1"/>
    <col min="5138" max="5138" width="5.5703125" style="18" customWidth="1"/>
    <col min="5139" max="5139" width="9.140625" style="18" customWidth="1"/>
    <col min="5140" max="5140" width="7" style="18" customWidth="1"/>
    <col min="5141" max="5141" width="8.42578125" style="18" customWidth="1"/>
    <col min="5142" max="5142" width="9" style="18" customWidth="1"/>
    <col min="5143" max="5145" width="4.5703125" style="18" customWidth="1"/>
    <col min="5146" max="5146" width="7.140625" style="18" customWidth="1"/>
    <col min="5147" max="5147" width="8.5703125" style="18" customWidth="1"/>
    <col min="5148" max="5151" width="4.5703125" style="18" customWidth="1"/>
    <col min="5152" max="5153" width="11.5703125" style="18"/>
    <col min="5154" max="5154" width="7.140625" style="18" customWidth="1"/>
    <col min="5155" max="5155" width="7.42578125" style="18" customWidth="1"/>
    <col min="5156" max="5156" width="6.5703125" style="18" customWidth="1"/>
    <col min="5157" max="5157" width="8.140625" style="18" customWidth="1"/>
    <col min="5158" max="5158" width="9.140625" style="18" customWidth="1"/>
    <col min="5159" max="5159" width="11.5703125" style="18"/>
    <col min="5160" max="5160" width="4.42578125" style="18" customWidth="1"/>
    <col min="5161" max="5161" width="4.85546875" style="18" customWidth="1"/>
    <col min="5162" max="5162" width="3.5703125" style="18" customWidth="1"/>
    <col min="5163" max="5163" width="4.42578125" style="18" customWidth="1"/>
    <col min="5164" max="5376" width="11.5703125" style="18"/>
    <col min="5377" max="5377" width="1.85546875" style="18" customWidth="1"/>
    <col min="5378" max="5378" width="32" style="18" customWidth="1"/>
    <col min="5379" max="5379" width="8" style="18" customWidth="1"/>
    <col min="5380" max="5380" width="8.42578125" style="18" customWidth="1"/>
    <col min="5381" max="5383" width="4.5703125" style="18" customWidth="1"/>
    <col min="5384" max="5384" width="7.140625" style="18" customWidth="1"/>
    <col min="5385" max="5385" width="7.42578125" style="18" customWidth="1"/>
    <col min="5386" max="5386" width="7.85546875" style="18" customWidth="1"/>
    <col min="5387" max="5387" width="8.42578125" style="18" customWidth="1"/>
    <col min="5388" max="5388" width="4.5703125" style="18" customWidth="1"/>
    <col min="5389" max="5389" width="7.85546875" style="18" customWidth="1"/>
    <col min="5390" max="5390" width="7.42578125" style="18" customWidth="1"/>
    <col min="5391" max="5391" width="8.140625" style="18" customWidth="1"/>
    <col min="5392" max="5392" width="7.85546875" style="18" customWidth="1"/>
    <col min="5393" max="5393" width="4.5703125" style="18" customWidth="1"/>
    <col min="5394" max="5394" width="5.5703125" style="18" customWidth="1"/>
    <col min="5395" max="5395" width="9.140625" style="18" customWidth="1"/>
    <col min="5396" max="5396" width="7" style="18" customWidth="1"/>
    <col min="5397" max="5397" width="8.42578125" style="18" customWidth="1"/>
    <col min="5398" max="5398" width="9" style="18" customWidth="1"/>
    <col min="5399" max="5401" width="4.5703125" style="18" customWidth="1"/>
    <col min="5402" max="5402" width="7.140625" style="18" customWidth="1"/>
    <col min="5403" max="5403" width="8.5703125" style="18" customWidth="1"/>
    <col min="5404" max="5407" width="4.5703125" style="18" customWidth="1"/>
    <col min="5408" max="5409" width="11.5703125" style="18"/>
    <col min="5410" max="5410" width="7.140625" style="18" customWidth="1"/>
    <col min="5411" max="5411" width="7.42578125" style="18" customWidth="1"/>
    <col min="5412" max="5412" width="6.5703125" style="18" customWidth="1"/>
    <col min="5413" max="5413" width="8.140625" style="18" customWidth="1"/>
    <col min="5414" max="5414" width="9.140625" style="18" customWidth="1"/>
    <col min="5415" max="5415" width="11.5703125" style="18"/>
    <col min="5416" max="5416" width="4.42578125" style="18" customWidth="1"/>
    <col min="5417" max="5417" width="4.85546875" style="18" customWidth="1"/>
    <col min="5418" max="5418" width="3.5703125" style="18" customWidth="1"/>
    <col min="5419" max="5419" width="4.42578125" style="18" customWidth="1"/>
    <col min="5420" max="5632" width="11.5703125" style="18"/>
    <col min="5633" max="5633" width="1.85546875" style="18" customWidth="1"/>
    <col min="5634" max="5634" width="32" style="18" customWidth="1"/>
    <col min="5635" max="5635" width="8" style="18" customWidth="1"/>
    <col min="5636" max="5636" width="8.42578125" style="18" customWidth="1"/>
    <col min="5637" max="5639" width="4.5703125" style="18" customWidth="1"/>
    <col min="5640" max="5640" width="7.140625" style="18" customWidth="1"/>
    <col min="5641" max="5641" width="7.42578125" style="18" customWidth="1"/>
    <col min="5642" max="5642" width="7.85546875" style="18" customWidth="1"/>
    <col min="5643" max="5643" width="8.42578125" style="18" customWidth="1"/>
    <col min="5644" max="5644" width="4.5703125" style="18" customWidth="1"/>
    <col min="5645" max="5645" width="7.85546875" style="18" customWidth="1"/>
    <col min="5646" max="5646" width="7.42578125" style="18" customWidth="1"/>
    <col min="5647" max="5647" width="8.140625" style="18" customWidth="1"/>
    <col min="5648" max="5648" width="7.85546875" style="18" customWidth="1"/>
    <col min="5649" max="5649" width="4.5703125" style="18" customWidth="1"/>
    <col min="5650" max="5650" width="5.5703125" style="18" customWidth="1"/>
    <col min="5651" max="5651" width="9.140625" style="18" customWidth="1"/>
    <col min="5652" max="5652" width="7" style="18" customWidth="1"/>
    <col min="5653" max="5653" width="8.42578125" style="18" customWidth="1"/>
    <col min="5654" max="5654" width="9" style="18" customWidth="1"/>
    <col min="5655" max="5657" width="4.5703125" style="18" customWidth="1"/>
    <col min="5658" max="5658" width="7.140625" style="18" customWidth="1"/>
    <col min="5659" max="5659" width="8.5703125" style="18" customWidth="1"/>
    <col min="5660" max="5663" width="4.5703125" style="18" customWidth="1"/>
    <col min="5664" max="5665" width="11.5703125" style="18"/>
    <col min="5666" max="5666" width="7.140625" style="18" customWidth="1"/>
    <col min="5667" max="5667" width="7.42578125" style="18" customWidth="1"/>
    <col min="5668" max="5668" width="6.5703125" style="18" customWidth="1"/>
    <col min="5669" max="5669" width="8.140625" style="18" customWidth="1"/>
    <col min="5670" max="5670" width="9.140625" style="18" customWidth="1"/>
    <col min="5671" max="5671" width="11.5703125" style="18"/>
    <col min="5672" max="5672" width="4.42578125" style="18" customWidth="1"/>
    <col min="5673" max="5673" width="4.85546875" style="18" customWidth="1"/>
    <col min="5674" max="5674" width="3.5703125" style="18" customWidth="1"/>
    <col min="5675" max="5675" width="4.42578125" style="18" customWidth="1"/>
    <col min="5676" max="5888" width="11.5703125" style="18"/>
    <col min="5889" max="5889" width="1.85546875" style="18" customWidth="1"/>
    <col min="5890" max="5890" width="32" style="18" customWidth="1"/>
    <col min="5891" max="5891" width="8" style="18" customWidth="1"/>
    <col min="5892" max="5892" width="8.42578125" style="18" customWidth="1"/>
    <col min="5893" max="5895" width="4.5703125" style="18" customWidth="1"/>
    <col min="5896" max="5896" width="7.140625" style="18" customWidth="1"/>
    <col min="5897" max="5897" width="7.42578125" style="18" customWidth="1"/>
    <col min="5898" max="5898" width="7.85546875" style="18" customWidth="1"/>
    <col min="5899" max="5899" width="8.42578125" style="18" customWidth="1"/>
    <col min="5900" max="5900" width="4.5703125" style="18" customWidth="1"/>
    <col min="5901" max="5901" width="7.85546875" style="18" customWidth="1"/>
    <col min="5902" max="5902" width="7.42578125" style="18" customWidth="1"/>
    <col min="5903" max="5903" width="8.140625" style="18" customWidth="1"/>
    <col min="5904" max="5904" width="7.85546875" style="18" customWidth="1"/>
    <col min="5905" max="5905" width="4.5703125" style="18" customWidth="1"/>
    <col min="5906" max="5906" width="5.5703125" style="18" customWidth="1"/>
    <col min="5907" max="5907" width="9.140625" style="18" customWidth="1"/>
    <col min="5908" max="5908" width="7" style="18" customWidth="1"/>
    <col min="5909" max="5909" width="8.42578125" style="18" customWidth="1"/>
    <col min="5910" max="5910" width="9" style="18" customWidth="1"/>
    <col min="5911" max="5913" width="4.5703125" style="18" customWidth="1"/>
    <col min="5914" max="5914" width="7.140625" style="18" customWidth="1"/>
    <col min="5915" max="5915" width="8.5703125" style="18" customWidth="1"/>
    <col min="5916" max="5919" width="4.5703125" style="18" customWidth="1"/>
    <col min="5920" max="5921" width="11.5703125" style="18"/>
    <col min="5922" max="5922" width="7.140625" style="18" customWidth="1"/>
    <col min="5923" max="5923" width="7.42578125" style="18" customWidth="1"/>
    <col min="5924" max="5924" width="6.5703125" style="18" customWidth="1"/>
    <col min="5925" max="5925" width="8.140625" style="18" customWidth="1"/>
    <col min="5926" max="5926" width="9.140625" style="18" customWidth="1"/>
    <col min="5927" max="5927" width="11.5703125" style="18"/>
    <col min="5928" max="5928" width="4.42578125" style="18" customWidth="1"/>
    <col min="5929" max="5929" width="4.85546875" style="18" customWidth="1"/>
    <col min="5930" max="5930" width="3.5703125" style="18" customWidth="1"/>
    <col min="5931" max="5931" width="4.42578125" style="18" customWidth="1"/>
    <col min="5932" max="6144" width="11.5703125" style="18"/>
    <col min="6145" max="6145" width="1.85546875" style="18" customWidth="1"/>
    <col min="6146" max="6146" width="32" style="18" customWidth="1"/>
    <col min="6147" max="6147" width="8" style="18" customWidth="1"/>
    <col min="6148" max="6148" width="8.42578125" style="18" customWidth="1"/>
    <col min="6149" max="6151" width="4.5703125" style="18" customWidth="1"/>
    <col min="6152" max="6152" width="7.140625" style="18" customWidth="1"/>
    <col min="6153" max="6153" width="7.42578125" style="18" customWidth="1"/>
    <col min="6154" max="6154" width="7.85546875" style="18" customWidth="1"/>
    <col min="6155" max="6155" width="8.42578125" style="18" customWidth="1"/>
    <col min="6156" max="6156" width="4.5703125" style="18" customWidth="1"/>
    <col min="6157" max="6157" width="7.85546875" style="18" customWidth="1"/>
    <col min="6158" max="6158" width="7.42578125" style="18" customWidth="1"/>
    <col min="6159" max="6159" width="8.140625" style="18" customWidth="1"/>
    <col min="6160" max="6160" width="7.85546875" style="18" customWidth="1"/>
    <col min="6161" max="6161" width="4.5703125" style="18" customWidth="1"/>
    <col min="6162" max="6162" width="5.5703125" style="18" customWidth="1"/>
    <col min="6163" max="6163" width="9.140625" style="18" customWidth="1"/>
    <col min="6164" max="6164" width="7" style="18" customWidth="1"/>
    <col min="6165" max="6165" width="8.42578125" style="18" customWidth="1"/>
    <col min="6166" max="6166" width="9" style="18" customWidth="1"/>
    <col min="6167" max="6169" width="4.5703125" style="18" customWidth="1"/>
    <col min="6170" max="6170" width="7.140625" style="18" customWidth="1"/>
    <col min="6171" max="6171" width="8.5703125" style="18" customWidth="1"/>
    <col min="6172" max="6175" width="4.5703125" style="18" customWidth="1"/>
    <col min="6176" max="6177" width="11.5703125" style="18"/>
    <col min="6178" max="6178" width="7.140625" style="18" customWidth="1"/>
    <col min="6179" max="6179" width="7.42578125" style="18" customWidth="1"/>
    <col min="6180" max="6180" width="6.5703125" style="18" customWidth="1"/>
    <col min="6181" max="6181" width="8.140625" style="18" customWidth="1"/>
    <col min="6182" max="6182" width="9.140625" style="18" customWidth="1"/>
    <col min="6183" max="6183" width="11.5703125" style="18"/>
    <col min="6184" max="6184" width="4.42578125" style="18" customWidth="1"/>
    <col min="6185" max="6185" width="4.85546875" style="18" customWidth="1"/>
    <col min="6186" max="6186" width="3.5703125" style="18" customWidth="1"/>
    <col min="6187" max="6187" width="4.42578125" style="18" customWidth="1"/>
    <col min="6188" max="6400" width="11.5703125" style="18"/>
    <col min="6401" max="6401" width="1.85546875" style="18" customWidth="1"/>
    <col min="6402" max="6402" width="32" style="18" customWidth="1"/>
    <col min="6403" max="6403" width="8" style="18" customWidth="1"/>
    <col min="6404" max="6404" width="8.42578125" style="18" customWidth="1"/>
    <col min="6405" max="6407" width="4.5703125" style="18" customWidth="1"/>
    <col min="6408" max="6408" width="7.140625" style="18" customWidth="1"/>
    <col min="6409" max="6409" width="7.42578125" style="18" customWidth="1"/>
    <col min="6410" max="6410" width="7.85546875" style="18" customWidth="1"/>
    <col min="6411" max="6411" width="8.42578125" style="18" customWidth="1"/>
    <col min="6412" max="6412" width="4.5703125" style="18" customWidth="1"/>
    <col min="6413" max="6413" width="7.85546875" style="18" customWidth="1"/>
    <col min="6414" max="6414" width="7.42578125" style="18" customWidth="1"/>
    <col min="6415" max="6415" width="8.140625" style="18" customWidth="1"/>
    <col min="6416" max="6416" width="7.85546875" style="18" customWidth="1"/>
    <col min="6417" max="6417" width="4.5703125" style="18" customWidth="1"/>
    <col min="6418" max="6418" width="5.5703125" style="18" customWidth="1"/>
    <col min="6419" max="6419" width="9.140625" style="18" customWidth="1"/>
    <col min="6420" max="6420" width="7" style="18" customWidth="1"/>
    <col min="6421" max="6421" width="8.42578125" style="18" customWidth="1"/>
    <col min="6422" max="6422" width="9" style="18" customWidth="1"/>
    <col min="6423" max="6425" width="4.5703125" style="18" customWidth="1"/>
    <col min="6426" max="6426" width="7.140625" style="18" customWidth="1"/>
    <col min="6427" max="6427" width="8.5703125" style="18" customWidth="1"/>
    <col min="6428" max="6431" width="4.5703125" style="18" customWidth="1"/>
    <col min="6432" max="6433" width="11.5703125" style="18"/>
    <col min="6434" max="6434" width="7.140625" style="18" customWidth="1"/>
    <col min="6435" max="6435" width="7.42578125" style="18" customWidth="1"/>
    <col min="6436" max="6436" width="6.5703125" style="18" customWidth="1"/>
    <col min="6437" max="6437" width="8.140625" style="18" customWidth="1"/>
    <col min="6438" max="6438" width="9.140625" style="18" customWidth="1"/>
    <col min="6439" max="6439" width="11.5703125" style="18"/>
    <col min="6440" max="6440" width="4.42578125" style="18" customWidth="1"/>
    <col min="6441" max="6441" width="4.85546875" style="18" customWidth="1"/>
    <col min="6442" max="6442" width="3.5703125" style="18" customWidth="1"/>
    <col min="6443" max="6443" width="4.42578125" style="18" customWidth="1"/>
    <col min="6444" max="6656" width="11.5703125" style="18"/>
    <col min="6657" max="6657" width="1.85546875" style="18" customWidth="1"/>
    <col min="6658" max="6658" width="32" style="18" customWidth="1"/>
    <col min="6659" max="6659" width="8" style="18" customWidth="1"/>
    <col min="6660" max="6660" width="8.42578125" style="18" customWidth="1"/>
    <col min="6661" max="6663" width="4.5703125" style="18" customWidth="1"/>
    <col min="6664" max="6664" width="7.140625" style="18" customWidth="1"/>
    <col min="6665" max="6665" width="7.42578125" style="18" customWidth="1"/>
    <col min="6666" max="6666" width="7.85546875" style="18" customWidth="1"/>
    <col min="6667" max="6667" width="8.42578125" style="18" customWidth="1"/>
    <col min="6668" max="6668" width="4.5703125" style="18" customWidth="1"/>
    <col min="6669" max="6669" width="7.85546875" style="18" customWidth="1"/>
    <col min="6670" max="6670" width="7.42578125" style="18" customWidth="1"/>
    <col min="6671" max="6671" width="8.140625" style="18" customWidth="1"/>
    <col min="6672" max="6672" width="7.85546875" style="18" customWidth="1"/>
    <col min="6673" max="6673" width="4.5703125" style="18" customWidth="1"/>
    <col min="6674" max="6674" width="5.5703125" style="18" customWidth="1"/>
    <col min="6675" max="6675" width="9.140625" style="18" customWidth="1"/>
    <col min="6676" max="6676" width="7" style="18" customWidth="1"/>
    <col min="6677" max="6677" width="8.42578125" style="18" customWidth="1"/>
    <col min="6678" max="6678" width="9" style="18" customWidth="1"/>
    <col min="6679" max="6681" width="4.5703125" style="18" customWidth="1"/>
    <col min="6682" max="6682" width="7.140625" style="18" customWidth="1"/>
    <col min="6683" max="6683" width="8.5703125" style="18" customWidth="1"/>
    <col min="6684" max="6687" width="4.5703125" style="18" customWidth="1"/>
    <col min="6688" max="6689" width="11.5703125" style="18"/>
    <col min="6690" max="6690" width="7.140625" style="18" customWidth="1"/>
    <col min="6691" max="6691" width="7.42578125" style="18" customWidth="1"/>
    <col min="6692" max="6692" width="6.5703125" style="18" customWidth="1"/>
    <col min="6693" max="6693" width="8.140625" style="18" customWidth="1"/>
    <col min="6694" max="6694" width="9.140625" style="18" customWidth="1"/>
    <col min="6695" max="6695" width="11.5703125" style="18"/>
    <col min="6696" max="6696" width="4.42578125" style="18" customWidth="1"/>
    <col min="6697" max="6697" width="4.85546875" style="18" customWidth="1"/>
    <col min="6698" max="6698" width="3.5703125" style="18" customWidth="1"/>
    <col min="6699" max="6699" width="4.42578125" style="18" customWidth="1"/>
    <col min="6700" max="6912" width="11.5703125" style="18"/>
    <col min="6913" max="6913" width="1.85546875" style="18" customWidth="1"/>
    <col min="6914" max="6914" width="32" style="18" customWidth="1"/>
    <col min="6915" max="6915" width="8" style="18" customWidth="1"/>
    <col min="6916" max="6916" width="8.42578125" style="18" customWidth="1"/>
    <col min="6917" max="6919" width="4.5703125" style="18" customWidth="1"/>
    <col min="6920" max="6920" width="7.140625" style="18" customWidth="1"/>
    <col min="6921" max="6921" width="7.42578125" style="18" customWidth="1"/>
    <col min="6922" max="6922" width="7.85546875" style="18" customWidth="1"/>
    <col min="6923" max="6923" width="8.42578125" style="18" customWidth="1"/>
    <col min="6924" max="6924" width="4.5703125" style="18" customWidth="1"/>
    <col min="6925" max="6925" width="7.85546875" style="18" customWidth="1"/>
    <col min="6926" max="6926" width="7.42578125" style="18" customWidth="1"/>
    <col min="6927" max="6927" width="8.140625" style="18" customWidth="1"/>
    <col min="6928" max="6928" width="7.85546875" style="18" customWidth="1"/>
    <col min="6929" max="6929" width="4.5703125" style="18" customWidth="1"/>
    <col min="6930" max="6930" width="5.5703125" style="18" customWidth="1"/>
    <col min="6931" max="6931" width="9.140625" style="18" customWidth="1"/>
    <col min="6932" max="6932" width="7" style="18" customWidth="1"/>
    <col min="6933" max="6933" width="8.42578125" style="18" customWidth="1"/>
    <col min="6934" max="6934" width="9" style="18" customWidth="1"/>
    <col min="6935" max="6937" width="4.5703125" style="18" customWidth="1"/>
    <col min="6938" max="6938" width="7.140625" style="18" customWidth="1"/>
    <col min="6939" max="6939" width="8.5703125" style="18" customWidth="1"/>
    <col min="6940" max="6943" width="4.5703125" style="18" customWidth="1"/>
    <col min="6944" max="6945" width="11.5703125" style="18"/>
    <col min="6946" max="6946" width="7.140625" style="18" customWidth="1"/>
    <col min="6947" max="6947" width="7.42578125" style="18" customWidth="1"/>
    <col min="6948" max="6948" width="6.5703125" style="18" customWidth="1"/>
    <col min="6949" max="6949" width="8.140625" style="18" customWidth="1"/>
    <col min="6950" max="6950" width="9.140625" style="18" customWidth="1"/>
    <col min="6951" max="6951" width="11.5703125" style="18"/>
    <col min="6952" max="6952" width="4.42578125" style="18" customWidth="1"/>
    <col min="6953" max="6953" width="4.85546875" style="18" customWidth="1"/>
    <col min="6954" max="6954" width="3.5703125" style="18" customWidth="1"/>
    <col min="6955" max="6955" width="4.42578125" style="18" customWidth="1"/>
    <col min="6956" max="7168" width="11.5703125" style="18"/>
    <col min="7169" max="7169" width="1.85546875" style="18" customWidth="1"/>
    <col min="7170" max="7170" width="32" style="18" customWidth="1"/>
    <col min="7171" max="7171" width="8" style="18" customWidth="1"/>
    <col min="7172" max="7172" width="8.42578125" style="18" customWidth="1"/>
    <col min="7173" max="7175" width="4.5703125" style="18" customWidth="1"/>
    <col min="7176" max="7176" width="7.140625" style="18" customWidth="1"/>
    <col min="7177" max="7177" width="7.42578125" style="18" customWidth="1"/>
    <col min="7178" max="7178" width="7.85546875" style="18" customWidth="1"/>
    <col min="7179" max="7179" width="8.42578125" style="18" customWidth="1"/>
    <col min="7180" max="7180" width="4.5703125" style="18" customWidth="1"/>
    <col min="7181" max="7181" width="7.85546875" style="18" customWidth="1"/>
    <col min="7182" max="7182" width="7.42578125" style="18" customWidth="1"/>
    <col min="7183" max="7183" width="8.140625" style="18" customWidth="1"/>
    <col min="7184" max="7184" width="7.85546875" style="18" customWidth="1"/>
    <col min="7185" max="7185" width="4.5703125" style="18" customWidth="1"/>
    <col min="7186" max="7186" width="5.5703125" style="18" customWidth="1"/>
    <col min="7187" max="7187" width="9.140625" style="18" customWidth="1"/>
    <col min="7188" max="7188" width="7" style="18" customWidth="1"/>
    <col min="7189" max="7189" width="8.42578125" style="18" customWidth="1"/>
    <col min="7190" max="7190" width="9" style="18" customWidth="1"/>
    <col min="7191" max="7193" width="4.5703125" style="18" customWidth="1"/>
    <col min="7194" max="7194" width="7.140625" style="18" customWidth="1"/>
    <col min="7195" max="7195" width="8.5703125" style="18" customWidth="1"/>
    <col min="7196" max="7199" width="4.5703125" style="18" customWidth="1"/>
    <col min="7200" max="7201" width="11.5703125" style="18"/>
    <col min="7202" max="7202" width="7.140625" style="18" customWidth="1"/>
    <col min="7203" max="7203" width="7.42578125" style="18" customWidth="1"/>
    <col min="7204" max="7204" width="6.5703125" style="18" customWidth="1"/>
    <col min="7205" max="7205" width="8.140625" style="18" customWidth="1"/>
    <col min="7206" max="7206" width="9.140625" style="18" customWidth="1"/>
    <col min="7207" max="7207" width="11.5703125" style="18"/>
    <col min="7208" max="7208" width="4.42578125" style="18" customWidth="1"/>
    <col min="7209" max="7209" width="4.85546875" style="18" customWidth="1"/>
    <col min="7210" max="7210" width="3.5703125" style="18" customWidth="1"/>
    <col min="7211" max="7211" width="4.42578125" style="18" customWidth="1"/>
    <col min="7212" max="7424" width="11.5703125" style="18"/>
    <col min="7425" max="7425" width="1.85546875" style="18" customWidth="1"/>
    <col min="7426" max="7426" width="32" style="18" customWidth="1"/>
    <col min="7427" max="7427" width="8" style="18" customWidth="1"/>
    <col min="7428" max="7428" width="8.42578125" style="18" customWidth="1"/>
    <col min="7429" max="7431" width="4.5703125" style="18" customWidth="1"/>
    <col min="7432" max="7432" width="7.140625" style="18" customWidth="1"/>
    <col min="7433" max="7433" width="7.42578125" style="18" customWidth="1"/>
    <col min="7434" max="7434" width="7.85546875" style="18" customWidth="1"/>
    <col min="7435" max="7435" width="8.42578125" style="18" customWidth="1"/>
    <col min="7436" max="7436" width="4.5703125" style="18" customWidth="1"/>
    <col min="7437" max="7437" width="7.85546875" style="18" customWidth="1"/>
    <col min="7438" max="7438" width="7.42578125" style="18" customWidth="1"/>
    <col min="7439" max="7439" width="8.140625" style="18" customWidth="1"/>
    <col min="7440" max="7440" width="7.85546875" style="18" customWidth="1"/>
    <col min="7441" max="7441" width="4.5703125" style="18" customWidth="1"/>
    <col min="7442" max="7442" width="5.5703125" style="18" customWidth="1"/>
    <col min="7443" max="7443" width="9.140625" style="18" customWidth="1"/>
    <col min="7444" max="7444" width="7" style="18" customWidth="1"/>
    <col min="7445" max="7445" width="8.42578125" style="18" customWidth="1"/>
    <col min="7446" max="7446" width="9" style="18" customWidth="1"/>
    <col min="7447" max="7449" width="4.5703125" style="18" customWidth="1"/>
    <col min="7450" max="7450" width="7.140625" style="18" customWidth="1"/>
    <col min="7451" max="7451" width="8.5703125" style="18" customWidth="1"/>
    <col min="7452" max="7455" width="4.5703125" style="18" customWidth="1"/>
    <col min="7456" max="7457" width="11.5703125" style="18"/>
    <col min="7458" max="7458" width="7.140625" style="18" customWidth="1"/>
    <col min="7459" max="7459" width="7.42578125" style="18" customWidth="1"/>
    <col min="7460" max="7460" width="6.5703125" style="18" customWidth="1"/>
    <col min="7461" max="7461" width="8.140625" style="18" customWidth="1"/>
    <col min="7462" max="7462" width="9.140625" style="18" customWidth="1"/>
    <col min="7463" max="7463" width="11.5703125" style="18"/>
    <col min="7464" max="7464" width="4.42578125" style="18" customWidth="1"/>
    <col min="7465" max="7465" width="4.85546875" style="18" customWidth="1"/>
    <col min="7466" max="7466" width="3.5703125" style="18" customWidth="1"/>
    <col min="7467" max="7467" width="4.42578125" style="18" customWidth="1"/>
    <col min="7468" max="7680" width="11.5703125" style="18"/>
    <col min="7681" max="7681" width="1.85546875" style="18" customWidth="1"/>
    <col min="7682" max="7682" width="32" style="18" customWidth="1"/>
    <col min="7683" max="7683" width="8" style="18" customWidth="1"/>
    <col min="7684" max="7684" width="8.42578125" style="18" customWidth="1"/>
    <col min="7685" max="7687" width="4.5703125" style="18" customWidth="1"/>
    <col min="7688" max="7688" width="7.140625" style="18" customWidth="1"/>
    <col min="7689" max="7689" width="7.42578125" style="18" customWidth="1"/>
    <col min="7690" max="7690" width="7.85546875" style="18" customWidth="1"/>
    <col min="7691" max="7691" width="8.42578125" style="18" customWidth="1"/>
    <col min="7692" max="7692" width="4.5703125" style="18" customWidth="1"/>
    <col min="7693" max="7693" width="7.85546875" style="18" customWidth="1"/>
    <col min="7694" max="7694" width="7.42578125" style="18" customWidth="1"/>
    <col min="7695" max="7695" width="8.140625" style="18" customWidth="1"/>
    <col min="7696" max="7696" width="7.85546875" style="18" customWidth="1"/>
    <col min="7697" max="7697" width="4.5703125" style="18" customWidth="1"/>
    <col min="7698" max="7698" width="5.5703125" style="18" customWidth="1"/>
    <col min="7699" max="7699" width="9.140625" style="18" customWidth="1"/>
    <col min="7700" max="7700" width="7" style="18" customWidth="1"/>
    <col min="7701" max="7701" width="8.42578125" style="18" customWidth="1"/>
    <col min="7702" max="7702" width="9" style="18" customWidth="1"/>
    <col min="7703" max="7705" width="4.5703125" style="18" customWidth="1"/>
    <col min="7706" max="7706" width="7.140625" style="18" customWidth="1"/>
    <col min="7707" max="7707" width="8.5703125" style="18" customWidth="1"/>
    <col min="7708" max="7711" width="4.5703125" style="18" customWidth="1"/>
    <col min="7712" max="7713" width="11.5703125" style="18"/>
    <col min="7714" max="7714" width="7.140625" style="18" customWidth="1"/>
    <col min="7715" max="7715" width="7.42578125" style="18" customWidth="1"/>
    <col min="7716" max="7716" width="6.5703125" style="18" customWidth="1"/>
    <col min="7717" max="7717" width="8.140625" style="18" customWidth="1"/>
    <col min="7718" max="7718" width="9.140625" style="18" customWidth="1"/>
    <col min="7719" max="7719" width="11.5703125" style="18"/>
    <col min="7720" max="7720" width="4.42578125" style="18" customWidth="1"/>
    <col min="7721" max="7721" width="4.85546875" style="18" customWidth="1"/>
    <col min="7722" max="7722" width="3.5703125" style="18" customWidth="1"/>
    <col min="7723" max="7723" width="4.42578125" style="18" customWidth="1"/>
    <col min="7724" max="7936" width="11.5703125" style="18"/>
    <col min="7937" max="7937" width="1.85546875" style="18" customWidth="1"/>
    <col min="7938" max="7938" width="32" style="18" customWidth="1"/>
    <col min="7939" max="7939" width="8" style="18" customWidth="1"/>
    <col min="7940" max="7940" width="8.42578125" style="18" customWidth="1"/>
    <col min="7941" max="7943" width="4.5703125" style="18" customWidth="1"/>
    <col min="7944" max="7944" width="7.140625" style="18" customWidth="1"/>
    <col min="7945" max="7945" width="7.42578125" style="18" customWidth="1"/>
    <col min="7946" max="7946" width="7.85546875" style="18" customWidth="1"/>
    <col min="7947" max="7947" width="8.42578125" style="18" customWidth="1"/>
    <col min="7948" max="7948" width="4.5703125" style="18" customWidth="1"/>
    <col min="7949" max="7949" width="7.85546875" style="18" customWidth="1"/>
    <col min="7950" max="7950" width="7.42578125" style="18" customWidth="1"/>
    <col min="7951" max="7951" width="8.140625" style="18" customWidth="1"/>
    <col min="7952" max="7952" width="7.85546875" style="18" customWidth="1"/>
    <col min="7953" max="7953" width="4.5703125" style="18" customWidth="1"/>
    <col min="7954" max="7954" width="5.5703125" style="18" customWidth="1"/>
    <col min="7955" max="7955" width="9.140625" style="18" customWidth="1"/>
    <col min="7956" max="7956" width="7" style="18" customWidth="1"/>
    <col min="7957" max="7957" width="8.42578125" style="18" customWidth="1"/>
    <col min="7958" max="7958" width="9" style="18" customWidth="1"/>
    <col min="7959" max="7961" width="4.5703125" style="18" customWidth="1"/>
    <col min="7962" max="7962" width="7.140625" style="18" customWidth="1"/>
    <col min="7963" max="7963" width="8.5703125" style="18" customWidth="1"/>
    <col min="7964" max="7967" width="4.5703125" style="18" customWidth="1"/>
    <col min="7968" max="7969" width="11.5703125" style="18"/>
    <col min="7970" max="7970" width="7.140625" style="18" customWidth="1"/>
    <col min="7971" max="7971" width="7.42578125" style="18" customWidth="1"/>
    <col min="7972" max="7972" width="6.5703125" style="18" customWidth="1"/>
    <col min="7973" max="7973" width="8.140625" style="18" customWidth="1"/>
    <col min="7974" max="7974" width="9.140625" style="18" customWidth="1"/>
    <col min="7975" max="7975" width="11.5703125" style="18"/>
    <col min="7976" max="7976" width="4.42578125" style="18" customWidth="1"/>
    <col min="7977" max="7977" width="4.85546875" style="18" customWidth="1"/>
    <col min="7978" max="7978" width="3.5703125" style="18" customWidth="1"/>
    <col min="7979" max="7979" width="4.42578125" style="18" customWidth="1"/>
    <col min="7980" max="8192" width="11.5703125" style="18"/>
    <col min="8193" max="8193" width="1.85546875" style="18" customWidth="1"/>
    <col min="8194" max="8194" width="32" style="18" customWidth="1"/>
    <col min="8195" max="8195" width="8" style="18" customWidth="1"/>
    <col min="8196" max="8196" width="8.42578125" style="18" customWidth="1"/>
    <col min="8197" max="8199" width="4.5703125" style="18" customWidth="1"/>
    <col min="8200" max="8200" width="7.140625" style="18" customWidth="1"/>
    <col min="8201" max="8201" width="7.42578125" style="18" customWidth="1"/>
    <col min="8202" max="8202" width="7.85546875" style="18" customWidth="1"/>
    <col min="8203" max="8203" width="8.42578125" style="18" customWidth="1"/>
    <col min="8204" max="8204" width="4.5703125" style="18" customWidth="1"/>
    <col min="8205" max="8205" width="7.85546875" style="18" customWidth="1"/>
    <col min="8206" max="8206" width="7.42578125" style="18" customWidth="1"/>
    <col min="8207" max="8207" width="8.140625" style="18" customWidth="1"/>
    <col min="8208" max="8208" width="7.85546875" style="18" customWidth="1"/>
    <col min="8209" max="8209" width="4.5703125" style="18" customWidth="1"/>
    <col min="8210" max="8210" width="5.5703125" style="18" customWidth="1"/>
    <col min="8211" max="8211" width="9.140625" style="18" customWidth="1"/>
    <col min="8212" max="8212" width="7" style="18" customWidth="1"/>
    <col min="8213" max="8213" width="8.42578125" style="18" customWidth="1"/>
    <col min="8214" max="8214" width="9" style="18" customWidth="1"/>
    <col min="8215" max="8217" width="4.5703125" style="18" customWidth="1"/>
    <col min="8218" max="8218" width="7.140625" style="18" customWidth="1"/>
    <col min="8219" max="8219" width="8.5703125" style="18" customWidth="1"/>
    <col min="8220" max="8223" width="4.5703125" style="18" customWidth="1"/>
    <col min="8224" max="8225" width="11.5703125" style="18"/>
    <col min="8226" max="8226" width="7.140625" style="18" customWidth="1"/>
    <col min="8227" max="8227" width="7.42578125" style="18" customWidth="1"/>
    <col min="8228" max="8228" width="6.5703125" style="18" customWidth="1"/>
    <col min="8229" max="8229" width="8.140625" style="18" customWidth="1"/>
    <col min="8230" max="8230" width="9.140625" style="18" customWidth="1"/>
    <col min="8231" max="8231" width="11.5703125" style="18"/>
    <col min="8232" max="8232" width="4.42578125" style="18" customWidth="1"/>
    <col min="8233" max="8233" width="4.85546875" style="18" customWidth="1"/>
    <col min="8234" max="8234" width="3.5703125" style="18" customWidth="1"/>
    <col min="8235" max="8235" width="4.42578125" style="18" customWidth="1"/>
    <col min="8236" max="8448" width="11.5703125" style="18"/>
    <col min="8449" max="8449" width="1.85546875" style="18" customWidth="1"/>
    <col min="8450" max="8450" width="32" style="18" customWidth="1"/>
    <col min="8451" max="8451" width="8" style="18" customWidth="1"/>
    <col min="8452" max="8452" width="8.42578125" style="18" customWidth="1"/>
    <col min="8453" max="8455" width="4.5703125" style="18" customWidth="1"/>
    <col min="8456" max="8456" width="7.140625" style="18" customWidth="1"/>
    <col min="8457" max="8457" width="7.42578125" style="18" customWidth="1"/>
    <col min="8458" max="8458" width="7.85546875" style="18" customWidth="1"/>
    <col min="8459" max="8459" width="8.42578125" style="18" customWidth="1"/>
    <col min="8460" max="8460" width="4.5703125" style="18" customWidth="1"/>
    <col min="8461" max="8461" width="7.85546875" style="18" customWidth="1"/>
    <col min="8462" max="8462" width="7.42578125" style="18" customWidth="1"/>
    <col min="8463" max="8463" width="8.140625" style="18" customWidth="1"/>
    <col min="8464" max="8464" width="7.85546875" style="18" customWidth="1"/>
    <col min="8465" max="8465" width="4.5703125" style="18" customWidth="1"/>
    <col min="8466" max="8466" width="5.5703125" style="18" customWidth="1"/>
    <col min="8467" max="8467" width="9.140625" style="18" customWidth="1"/>
    <col min="8468" max="8468" width="7" style="18" customWidth="1"/>
    <col min="8469" max="8469" width="8.42578125" style="18" customWidth="1"/>
    <col min="8470" max="8470" width="9" style="18" customWidth="1"/>
    <col min="8471" max="8473" width="4.5703125" style="18" customWidth="1"/>
    <col min="8474" max="8474" width="7.140625" style="18" customWidth="1"/>
    <col min="8475" max="8475" width="8.5703125" style="18" customWidth="1"/>
    <col min="8476" max="8479" width="4.5703125" style="18" customWidth="1"/>
    <col min="8480" max="8481" width="11.5703125" style="18"/>
    <col min="8482" max="8482" width="7.140625" style="18" customWidth="1"/>
    <col min="8483" max="8483" width="7.42578125" style="18" customWidth="1"/>
    <col min="8484" max="8484" width="6.5703125" style="18" customWidth="1"/>
    <col min="8485" max="8485" width="8.140625" style="18" customWidth="1"/>
    <col min="8486" max="8486" width="9.140625" style="18" customWidth="1"/>
    <col min="8487" max="8487" width="11.5703125" style="18"/>
    <col min="8488" max="8488" width="4.42578125" style="18" customWidth="1"/>
    <col min="8489" max="8489" width="4.85546875" style="18" customWidth="1"/>
    <col min="8490" max="8490" width="3.5703125" style="18" customWidth="1"/>
    <col min="8491" max="8491" width="4.42578125" style="18" customWidth="1"/>
    <col min="8492" max="8704" width="11.5703125" style="18"/>
    <col min="8705" max="8705" width="1.85546875" style="18" customWidth="1"/>
    <col min="8706" max="8706" width="32" style="18" customWidth="1"/>
    <col min="8707" max="8707" width="8" style="18" customWidth="1"/>
    <col min="8708" max="8708" width="8.42578125" style="18" customWidth="1"/>
    <col min="8709" max="8711" width="4.5703125" style="18" customWidth="1"/>
    <col min="8712" max="8712" width="7.140625" style="18" customWidth="1"/>
    <col min="8713" max="8713" width="7.42578125" style="18" customWidth="1"/>
    <col min="8714" max="8714" width="7.85546875" style="18" customWidth="1"/>
    <col min="8715" max="8715" width="8.42578125" style="18" customWidth="1"/>
    <col min="8716" max="8716" width="4.5703125" style="18" customWidth="1"/>
    <col min="8717" max="8717" width="7.85546875" style="18" customWidth="1"/>
    <col min="8718" max="8718" width="7.42578125" style="18" customWidth="1"/>
    <col min="8719" max="8719" width="8.140625" style="18" customWidth="1"/>
    <col min="8720" max="8720" width="7.85546875" style="18" customWidth="1"/>
    <col min="8721" max="8721" width="4.5703125" style="18" customWidth="1"/>
    <col min="8722" max="8722" width="5.5703125" style="18" customWidth="1"/>
    <col min="8723" max="8723" width="9.140625" style="18" customWidth="1"/>
    <col min="8724" max="8724" width="7" style="18" customWidth="1"/>
    <col min="8725" max="8725" width="8.42578125" style="18" customWidth="1"/>
    <col min="8726" max="8726" width="9" style="18" customWidth="1"/>
    <col min="8727" max="8729" width="4.5703125" style="18" customWidth="1"/>
    <col min="8730" max="8730" width="7.140625" style="18" customWidth="1"/>
    <col min="8731" max="8731" width="8.5703125" style="18" customWidth="1"/>
    <col min="8732" max="8735" width="4.5703125" style="18" customWidth="1"/>
    <col min="8736" max="8737" width="11.5703125" style="18"/>
    <col min="8738" max="8738" width="7.140625" style="18" customWidth="1"/>
    <col min="8739" max="8739" width="7.42578125" style="18" customWidth="1"/>
    <col min="8740" max="8740" width="6.5703125" style="18" customWidth="1"/>
    <col min="8741" max="8741" width="8.140625" style="18" customWidth="1"/>
    <col min="8742" max="8742" width="9.140625" style="18" customWidth="1"/>
    <col min="8743" max="8743" width="11.5703125" style="18"/>
    <col min="8744" max="8744" width="4.42578125" style="18" customWidth="1"/>
    <col min="8745" max="8745" width="4.85546875" style="18" customWidth="1"/>
    <col min="8746" max="8746" width="3.5703125" style="18" customWidth="1"/>
    <col min="8747" max="8747" width="4.42578125" style="18" customWidth="1"/>
    <col min="8748" max="8960" width="11.5703125" style="18"/>
    <col min="8961" max="8961" width="1.85546875" style="18" customWidth="1"/>
    <col min="8962" max="8962" width="32" style="18" customWidth="1"/>
    <col min="8963" max="8963" width="8" style="18" customWidth="1"/>
    <col min="8964" max="8964" width="8.42578125" style="18" customWidth="1"/>
    <col min="8965" max="8967" width="4.5703125" style="18" customWidth="1"/>
    <col min="8968" max="8968" width="7.140625" style="18" customWidth="1"/>
    <col min="8969" max="8969" width="7.42578125" style="18" customWidth="1"/>
    <col min="8970" max="8970" width="7.85546875" style="18" customWidth="1"/>
    <col min="8971" max="8971" width="8.42578125" style="18" customWidth="1"/>
    <col min="8972" max="8972" width="4.5703125" style="18" customWidth="1"/>
    <col min="8973" max="8973" width="7.85546875" style="18" customWidth="1"/>
    <col min="8974" max="8974" width="7.42578125" style="18" customWidth="1"/>
    <col min="8975" max="8975" width="8.140625" style="18" customWidth="1"/>
    <col min="8976" max="8976" width="7.85546875" style="18" customWidth="1"/>
    <col min="8977" max="8977" width="4.5703125" style="18" customWidth="1"/>
    <col min="8978" max="8978" width="5.5703125" style="18" customWidth="1"/>
    <col min="8979" max="8979" width="9.140625" style="18" customWidth="1"/>
    <col min="8980" max="8980" width="7" style="18" customWidth="1"/>
    <col min="8981" max="8981" width="8.42578125" style="18" customWidth="1"/>
    <col min="8982" max="8982" width="9" style="18" customWidth="1"/>
    <col min="8983" max="8985" width="4.5703125" style="18" customWidth="1"/>
    <col min="8986" max="8986" width="7.140625" style="18" customWidth="1"/>
    <col min="8987" max="8987" width="8.5703125" style="18" customWidth="1"/>
    <col min="8988" max="8991" width="4.5703125" style="18" customWidth="1"/>
    <col min="8992" max="8993" width="11.5703125" style="18"/>
    <col min="8994" max="8994" width="7.140625" style="18" customWidth="1"/>
    <col min="8995" max="8995" width="7.42578125" style="18" customWidth="1"/>
    <col min="8996" max="8996" width="6.5703125" style="18" customWidth="1"/>
    <col min="8997" max="8997" width="8.140625" style="18" customWidth="1"/>
    <col min="8998" max="8998" width="9.140625" style="18" customWidth="1"/>
    <col min="8999" max="8999" width="11.5703125" style="18"/>
    <col min="9000" max="9000" width="4.42578125" style="18" customWidth="1"/>
    <col min="9001" max="9001" width="4.85546875" style="18" customWidth="1"/>
    <col min="9002" max="9002" width="3.5703125" style="18" customWidth="1"/>
    <col min="9003" max="9003" width="4.42578125" style="18" customWidth="1"/>
    <col min="9004" max="9216" width="11.5703125" style="18"/>
    <col min="9217" max="9217" width="1.85546875" style="18" customWidth="1"/>
    <col min="9218" max="9218" width="32" style="18" customWidth="1"/>
    <col min="9219" max="9219" width="8" style="18" customWidth="1"/>
    <col min="9220" max="9220" width="8.42578125" style="18" customWidth="1"/>
    <col min="9221" max="9223" width="4.5703125" style="18" customWidth="1"/>
    <col min="9224" max="9224" width="7.140625" style="18" customWidth="1"/>
    <col min="9225" max="9225" width="7.42578125" style="18" customWidth="1"/>
    <col min="9226" max="9226" width="7.85546875" style="18" customWidth="1"/>
    <col min="9227" max="9227" width="8.42578125" style="18" customWidth="1"/>
    <col min="9228" max="9228" width="4.5703125" style="18" customWidth="1"/>
    <col min="9229" max="9229" width="7.85546875" style="18" customWidth="1"/>
    <col min="9230" max="9230" width="7.42578125" style="18" customWidth="1"/>
    <col min="9231" max="9231" width="8.140625" style="18" customWidth="1"/>
    <col min="9232" max="9232" width="7.85546875" style="18" customWidth="1"/>
    <col min="9233" max="9233" width="4.5703125" style="18" customWidth="1"/>
    <col min="9234" max="9234" width="5.5703125" style="18" customWidth="1"/>
    <col min="9235" max="9235" width="9.140625" style="18" customWidth="1"/>
    <col min="9236" max="9236" width="7" style="18" customWidth="1"/>
    <col min="9237" max="9237" width="8.42578125" style="18" customWidth="1"/>
    <col min="9238" max="9238" width="9" style="18" customWidth="1"/>
    <col min="9239" max="9241" width="4.5703125" style="18" customWidth="1"/>
    <col min="9242" max="9242" width="7.140625" style="18" customWidth="1"/>
    <col min="9243" max="9243" width="8.5703125" style="18" customWidth="1"/>
    <col min="9244" max="9247" width="4.5703125" style="18" customWidth="1"/>
    <col min="9248" max="9249" width="11.5703125" style="18"/>
    <col min="9250" max="9250" width="7.140625" style="18" customWidth="1"/>
    <col min="9251" max="9251" width="7.42578125" style="18" customWidth="1"/>
    <col min="9252" max="9252" width="6.5703125" style="18" customWidth="1"/>
    <col min="9253" max="9253" width="8.140625" style="18" customWidth="1"/>
    <col min="9254" max="9254" width="9.140625" style="18" customWidth="1"/>
    <col min="9255" max="9255" width="11.5703125" style="18"/>
    <col min="9256" max="9256" width="4.42578125" style="18" customWidth="1"/>
    <col min="9257" max="9257" width="4.85546875" style="18" customWidth="1"/>
    <col min="9258" max="9258" width="3.5703125" style="18" customWidth="1"/>
    <col min="9259" max="9259" width="4.42578125" style="18" customWidth="1"/>
    <col min="9260" max="9472" width="11.5703125" style="18"/>
    <col min="9473" max="9473" width="1.85546875" style="18" customWidth="1"/>
    <col min="9474" max="9474" width="32" style="18" customWidth="1"/>
    <col min="9475" max="9475" width="8" style="18" customWidth="1"/>
    <col min="9476" max="9476" width="8.42578125" style="18" customWidth="1"/>
    <col min="9477" max="9479" width="4.5703125" style="18" customWidth="1"/>
    <col min="9480" max="9480" width="7.140625" style="18" customWidth="1"/>
    <col min="9481" max="9481" width="7.42578125" style="18" customWidth="1"/>
    <col min="9482" max="9482" width="7.85546875" style="18" customWidth="1"/>
    <col min="9483" max="9483" width="8.42578125" style="18" customWidth="1"/>
    <col min="9484" max="9484" width="4.5703125" style="18" customWidth="1"/>
    <col min="9485" max="9485" width="7.85546875" style="18" customWidth="1"/>
    <col min="9486" max="9486" width="7.42578125" style="18" customWidth="1"/>
    <col min="9487" max="9487" width="8.140625" style="18" customWidth="1"/>
    <col min="9488" max="9488" width="7.85546875" style="18" customWidth="1"/>
    <col min="9489" max="9489" width="4.5703125" style="18" customWidth="1"/>
    <col min="9490" max="9490" width="5.5703125" style="18" customWidth="1"/>
    <col min="9491" max="9491" width="9.140625" style="18" customWidth="1"/>
    <col min="9492" max="9492" width="7" style="18" customWidth="1"/>
    <col min="9493" max="9493" width="8.42578125" style="18" customWidth="1"/>
    <col min="9494" max="9494" width="9" style="18" customWidth="1"/>
    <col min="9495" max="9497" width="4.5703125" style="18" customWidth="1"/>
    <col min="9498" max="9498" width="7.140625" style="18" customWidth="1"/>
    <col min="9499" max="9499" width="8.5703125" style="18" customWidth="1"/>
    <col min="9500" max="9503" width="4.5703125" style="18" customWidth="1"/>
    <col min="9504" max="9505" width="11.5703125" style="18"/>
    <col min="9506" max="9506" width="7.140625" style="18" customWidth="1"/>
    <col min="9507" max="9507" width="7.42578125" style="18" customWidth="1"/>
    <col min="9508" max="9508" width="6.5703125" style="18" customWidth="1"/>
    <col min="9509" max="9509" width="8.140625" style="18" customWidth="1"/>
    <col min="9510" max="9510" width="9.140625" style="18" customWidth="1"/>
    <col min="9511" max="9511" width="11.5703125" style="18"/>
    <col min="9512" max="9512" width="4.42578125" style="18" customWidth="1"/>
    <col min="9513" max="9513" width="4.85546875" style="18" customWidth="1"/>
    <col min="9514" max="9514" width="3.5703125" style="18" customWidth="1"/>
    <col min="9515" max="9515" width="4.42578125" style="18" customWidth="1"/>
    <col min="9516" max="9728" width="11.5703125" style="18"/>
    <col min="9729" max="9729" width="1.85546875" style="18" customWidth="1"/>
    <col min="9730" max="9730" width="32" style="18" customWidth="1"/>
    <col min="9731" max="9731" width="8" style="18" customWidth="1"/>
    <col min="9732" max="9732" width="8.42578125" style="18" customWidth="1"/>
    <col min="9733" max="9735" width="4.5703125" style="18" customWidth="1"/>
    <col min="9736" max="9736" width="7.140625" style="18" customWidth="1"/>
    <col min="9737" max="9737" width="7.42578125" style="18" customWidth="1"/>
    <col min="9738" max="9738" width="7.85546875" style="18" customWidth="1"/>
    <col min="9739" max="9739" width="8.42578125" style="18" customWidth="1"/>
    <col min="9740" max="9740" width="4.5703125" style="18" customWidth="1"/>
    <col min="9741" max="9741" width="7.85546875" style="18" customWidth="1"/>
    <col min="9742" max="9742" width="7.42578125" style="18" customWidth="1"/>
    <col min="9743" max="9743" width="8.140625" style="18" customWidth="1"/>
    <col min="9744" max="9744" width="7.85546875" style="18" customWidth="1"/>
    <col min="9745" max="9745" width="4.5703125" style="18" customWidth="1"/>
    <col min="9746" max="9746" width="5.5703125" style="18" customWidth="1"/>
    <col min="9747" max="9747" width="9.140625" style="18" customWidth="1"/>
    <col min="9748" max="9748" width="7" style="18" customWidth="1"/>
    <col min="9749" max="9749" width="8.42578125" style="18" customWidth="1"/>
    <col min="9750" max="9750" width="9" style="18" customWidth="1"/>
    <col min="9751" max="9753" width="4.5703125" style="18" customWidth="1"/>
    <col min="9754" max="9754" width="7.140625" style="18" customWidth="1"/>
    <col min="9755" max="9755" width="8.5703125" style="18" customWidth="1"/>
    <col min="9756" max="9759" width="4.5703125" style="18" customWidth="1"/>
    <col min="9760" max="9761" width="11.5703125" style="18"/>
    <col min="9762" max="9762" width="7.140625" style="18" customWidth="1"/>
    <col min="9763" max="9763" width="7.42578125" style="18" customWidth="1"/>
    <col min="9764" max="9764" width="6.5703125" style="18" customWidth="1"/>
    <col min="9765" max="9765" width="8.140625" style="18" customWidth="1"/>
    <col min="9766" max="9766" width="9.140625" style="18" customWidth="1"/>
    <col min="9767" max="9767" width="11.5703125" style="18"/>
    <col min="9768" max="9768" width="4.42578125" style="18" customWidth="1"/>
    <col min="9769" max="9769" width="4.85546875" style="18" customWidth="1"/>
    <col min="9770" max="9770" width="3.5703125" style="18" customWidth="1"/>
    <col min="9771" max="9771" width="4.42578125" style="18" customWidth="1"/>
    <col min="9772" max="9984" width="11.5703125" style="18"/>
    <col min="9985" max="9985" width="1.85546875" style="18" customWidth="1"/>
    <col min="9986" max="9986" width="32" style="18" customWidth="1"/>
    <col min="9987" max="9987" width="8" style="18" customWidth="1"/>
    <col min="9988" max="9988" width="8.42578125" style="18" customWidth="1"/>
    <col min="9989" max="9991" width="4.5703125" style="18" customWidth="1"/>
    <col min="9992" max="9992" width="7.140625" style="18" customWidth="1"/>
    <col min="9993" max="9993" width="7.42578125" style="18" customWidth="1"/>
    <col min="9994" max="9994" width="7.85546875" style="18" customWidth="1"/>
    <col min="9995" max="9995" width="8.42578125" style="18" customWidth="1"/>
    <col min="9996" max="9996" width="4.5703125" style="18" customWidth="1"/>
    <col min="9997" max="9997" width="7.85546875" style="18" customWidth="1"/>
    <col min="9998" max="9998" width="7.42578125" style="18" customWidth="1"/>
    <col min="9999" max="9999" width="8.140625" style="18" customWidth="1"/>
    <col min="10000" max="10000" width="7.85546875" style="18" customWidth="1"/>
    <col min="10001" max="10001" width="4.5703125" style="18" customWidth="1"/>
    <col min="10002" max="10002" width="5.5703125" style="18" customWidth="1"/>
    <col min="10003" max="10003" width="9.140625" style="18" customWidth="1"/>
    <col min="10004" max="10004" width="7" style="18" customWidth="1"/>
    <col min="10005" max="10005" width="8.42578125" style="18" customWidth="1"/>
    <col min="10006" max="10006" width="9" style="18" customWidth="1"/>
    <col min="10007" max="10009" width="4.5703125" style="18" customWidth="1"/>
    <col min="10010" max="10010" width="7.140625" style="18" customWidth="1"/>
    <col min="10011" max="10011" width="8.5703125" style="18" customWidth="1"/>
    <col min="10012" max="10015" width="4.5703125" style="18" customWidth="1"/>
    <col min="10016" max="10017" width="11.5703125" style="18"/>
    <col min="10018" max="10018" width="7.140625" style="18" customWidth="1"/>
    <col min="10019" max="10019" width="7.42578125" style="18" customWidth="1"/>
    <col min="10020" max="10020" width="6.5703125" style="18" customWidth="1"/>
    <col min="10021" max="10021" width="8.140625" style="18" customWidth="1"/>
    <col min="10022" max="10022" width="9.140625" style="18" customWidth="1"/>
    <col min="10023" max="10023" width="11.5703125" style="18"/>
    <col min="10024" max="10024" width="4.42578125" style="18" customWidth="1"/>
    <col min="10025" max="10025" width="4.85546875" style="18" customWidth="1"/>
    <col min="10026" max="10026" width="3.5703125" style="18" customWidth="1"/>
    <col min="10027" max="10027" width="4.42578125" style="18" customWidth="1"/>
    <col min="10028" max="10240" width="11.5703125" style="18"/>
    <col min="10241" max="10241" width="1.85546875" style="18" customWidth="1"/>
    <col min="10242" max="10242" width="32" style="18" customWidth="1"/>
    <col min="10243" max="10243" width="8" style="18" customWidth="1"/>
    <col min="10244" max="10244" width="8.42578125" style="18" customWidth="1"/>
    <col min="10245" max="10247" width="4.5703125" style="18" customWidth="1"/>
    <col min="10248" max="10248" width="7.140625" style="18" customWidth="1"/>
    <col min="10249" max="10249" width="7.42578125" style="18" customWidth="1"/>
    <col min="10250" max="10250" width="7.85546875" style="18" customWidth="1"/>
    <col min="10251" max="10251" width="8.42578125" style="18" customWidth="1"/>
    <col min="10252" max="10252" width="4.5703125" style="18" customWidth="1"/>
    <col min="10253" max="10253" width="7.85546875" style="18" customWidth="1"/>
    <col min="10254" max="10254" width="7.42578125" style="18" customWidth="1"/>
    <col min="10255" max="10255" width="8.140625" style="18" customWidth="1"/>
    <col min="10256" max="10256" width="7.85546875" style="18" customWidth="1"/>
    <col min="10257" max="10257" width="4.5703125" style="18" customWidth="1"/>
    <col min="10258" max="10258" width="5.5703125" style="18" customWidth="1"/>
    <col min="10259" max="10259" width="9.140625" style="18" customWidth="1"/>
    <col min="10260" max="10260" width="7" style="18" customWidth="1"/>
    <col min="10261" max="10261" width="8.42578125" style="18" customWidth="1"/>
    <col min="10262" max="10262" width="9" style="18" customWidth="1"/>
    <col min="10263" max="10265" width="4.5703125" style="18" customWidth="1"/>
    <col min="10266" max="10266" width="7.140625" style="18" customWidth="1"/>
    <col min="10267" max="10267" width="8.5703125" style="18" customWidth="1"/>
    <col min="10268" max="10271" width="4.5703125" style="18" customWidth="1"/>
    <col min="10272" max="10273" width="11.5703125" style="18"/>
    <col min="10274" max="10274" width="7.140625" style="18" customWidth="1"/>
    <col min="10275" max="10275" width="7.42578125" style="18" customWidth="1"/>
    <col min="10276" max="10276" width="6.5703125" style="18" customWidth="1"/>
    <col min="10277" max="10277" width="8.140625" style="18" customWidth="1"/>
    <col min="10278" max="10278" width="9.140625" style="18" customWidth="1"/>
    <col min="10279" max="10279" width="11.5703125" style="18"/>
    <col min="10280" max="10280" width="4.42578125" style="18" customWidth="1"/>
    <col min="10281" max="10281" width="4.85546875" style="18" customWidth="1"/>
    <col min="10282" max="10282" width="3.5703125" style="18" customWidth="1"/>
    <col min="10283" max="10283" width="4.42578125" style="18" customWidth="1"/>
    <col min="10284" max="10496" width="11.5703125" style="18"/>
    <col min="10497" max="10497" width="1.85546875" style="18" customWidth="1"/>
    <col min="10498" max="10498" width="32" style="18" customWidth="1"/>
    <col min="10499" max="10499" width="8" style="18" customWidth="1"/>
    <col min="10500" max="10500" width="8.42578125" style="18" customWidth="1"/>
    <col min="10501" max="10503" width="4.5703125" style="18" customWidth="1"/>
    <col min="10504" max="10504" width="7.140625" style="18" customWidth="1"/>
    <col min="10505" max="10505" width="7.42578125" style="18" customWidth="1"/>
    <col min="10506" max="10506" width="7.85546875" style="18" customWidth="1"/>
    <col min="10507" max="10507" width="8.42578125" style="18" customWidth="1"/>
    <col min="10508" max="10508" width="4.5703125" style="18" customWidth="1"/>
    <col min="10509" max="10509" width="7.85546875" style="18" customWidth="1"/>
    <col min="10510" max="10510" width="7.42578125" style="18" customWidth="1"/>
    <col min="10511" max="10511" width="8.140625" style="18" customWidth="1"/>
    <col min="10512" max="10512" width="7.85546875" style="18" customWidth="1"/>
    <col min="10513" max="10513" width="4.5703125" style="18" customWidth="1"/>
    <col min="10514" max="10514" width="5.5703125" style="18" customWidth="1"/>
    <col min="10515" max="10515" width="9.140625" style="18" customWidth="1"/>
    <col min="10516" max="10516" width="7" style="18" customWidth="1"/>
    <col min="10517" max="10517" width="8.42578125" style="18" customWidth="1"/>
    <col min="10518" max="10518" width="9" style="18" customWidth="1"/>
    <col min="10519" max="10521" width="4.5703125" style="18" customWidth="1"/>
    <col min="10522" max="10522" width="7.140625" style="18" customWidth="1"/>
    <col min="10523" max="10523" width="8.5703125" style="18" customWidth="1"/>
    <col min="10524" max="10527" width="4.5703125" style="18" customWidth="1"/>
    <col min="10528" max="10529" width="11.5703125" style="18"/>
    <col min="10530" max="10530" width="7.140625" style="18" customWidth="1"/>
    <col min="10531" max="10531" width="7.42578125" style="18" customWidth="1"/>
    <col min="10532" max="10532" width="6.5703125" style="18" customWidth="1"/>
    <col min="10533" max="10533" width="8.140625" style="18" customWidth="1"/>
    <col min="10534" max="10534" width="9.140625" style="18" customWidth="1"/>
    <col min="10535" max="10535" width="11.5703125" style="18"/>
    <col min="10536" max="10536" width="4.42578125" style="18" customWidth="1"/>
    <col min="10537" max="10537" width="4.85546875" style="18" customWidth="1"/>
    <col min="10538" max="10538" width="3.5703125" style="18" customWidth="1"/>
    <col min="10539" max="10539" width="4.42578125" style="18" customWidth="1"/>
    <col min="10540" max="10752" width="11.5703125" style="18"/>
    <col min="10753" max="10753" width="1.85546875" style="18" customWidth="1"/>
    <col min="10754" max="10754" width="32" style="18" customWidth="1"/>
    <col min="10755" max="10755" width="8" style="18" customWidth="1"/>
    <col min="10756" max="10756" width="8.42578125" style="18" customWidth="1"/>
    <col min="10757" max="10759" width="4.5703125" style="18" customWidth="1"/>
    <col min="10760" max="10760" width="7.140625" style="18" customWidth="1"/>
    <col min="10761" max="10761" width="7.42578125" style="18" customWidth="1"/>
    <col min="10762" max="10762" width="7.85546875" style="18" customWidth="1"/>
    <col min="10763" max="10763" width="8.42578125" style="18" customWidth="1"/>
    <col min="10764" max="10764" width="4.5703125" style="18" customWidth="1"/>
    <col min="10765" max="10765" width="7.85546875" style="18" customWidth="1"/>
    <col min="10766" max="10766" width="7.42578125" style="18" customWidth="1"/>
    <col min="10767" max="10767" width="8.140625" style="18" customWidth="1"/>
    <col min="10768" max="10768" width="7.85546875" style="18" customWidth="1"/>
    <col min="10769" max="10769" width="4.5703125" style="18" customWidth="1"/>
    <col min="10770" max="10770" width="5.5703125" style="18" customWidth="1"/>
    <col min="10771" max="10771" width="9.140625" style="18" customWidth="1"/>
    <col min="10772" max="10772" width="7" style="18" customWidth="1"/>
    <col min="10773" max="10773" width="8.42578125" style="18" customWidth="1"/>
    <col min="10774" max="10774" width="9" style="18" customWidth="1"/>
    <col min="10775" max="10777" width="4.5703125" style="18" customWidth="1"/>
    <col min="10778" max="10778" width="7.140625" style="18" customWidth="1"/>
    <col min="10779" max="10779" width="8.5703125" style="18" customWidth="1"/>
    <col min="10780" max="10783" width="4.5703125" style="18" customWidth="1"/>
    <col min="10784" max="10785" width="11.5703125" style="18"/>
    <col min="10786" max="10786" width="7.140625" style="18" customWidth="1"/>
    <col min="10787" max="10787" width="7.42578125" style="18" customWidth="1"/>
    <col min="10788" max="10788" width="6.5703125" style="18" customWidth="1"/>
    <col min="10789" max="10789" width="8.140625" style="18" customWidth="1"/>
    <col min="10790" max="10790" width="9.140625" style="18" customWidth="1"/>
    <col min="10791" max="10791" width="11.5703125" style="18"/>
    <col min="10792" max="10792" width="4.42578125" style="18" customWidth="1"/>
    <col min="10793" max="10793" width="4.85546875" style="18" customWidth="1"/>
    <col min="10794" max="10794" width="3.5703125" style="18" customWidth="1"/>
    <col min="10795" max="10795" width="4.42578125" style="18" customWidth="1"/>
    <col min="10796" max="11008" width="11.5703125" style="18"/>
    <col min="11009" max="11009" width="1.85546875" style="18" customWidth="1"/>
    <col min="11010" max="11010" width="32" style="18" customWidth="1"/>
    <col min="11011" max="11011" width="8" style="18" customWidth="1"/>
    <col min="11012" max="11012" width="8.42578125" style="18" customWidth="1"/>
    <col min="11013" max="11015" width="4.5703125" style="18" customWidth="1"/>
    <col min="11016" max="11016" width="7.140625" style="18" customWidth="1"/>
    <col min="11017" max="11017" width="7.42578125" style="18" customWidth="1"/>
    <col min="11018" max="11018" width="7.85546875" style="18" customWidth="1"/>
    <col min="11019" max="11019" width="8.42578125" style="18" customWidth="1"/>
    <col min="11020" max="11020" width="4.5703125" style="18" customWidth="1"/>
    <col min="11021" max="11021" width="7.85546875" style="18" customWidth="1"/>
    <col min="11022" max="11022" width="7.42578125" style="18" customWidth="1"/>
    <col min="11023" max="11023" width="8.140625" style="18" customWidth="1"/>
    <col min="11024" max="11024" width="7.85546875" style="18" customWidth="1"/>
    <col min="11025" max="11025" width="4.5703125" style="18" customWidth="1"/>
    <col min="11026" max="11026" width="5.5703125" style="18" customWidth="1"/>
    <col min="11027" max="11027" width="9.140625" style="18" customWidth="1"/>
    <col min="11028" max="11028" width="7" style="18" customWidth="1"/>
    <col min="11029" max="11029" width="8.42578125" style="18" customWidth="1"/>
    <col min="11030" max="11030" width="9" style="18" customWidth="1"/>
    <col min="11031" max="11033" width="4.5703125" style="18" customWidth="1"/>
    <col min="11034" max="11034" width="7.140625" style="18" customWidth="1"/>
    <col min="11035" max="11035" width="8.5703125" style="18" customWidth="1"/>
    <col min="11036" max="11039" width="4.5703125" style="18" customWidth="1"/>
    <col min="11040" max="11041" width="11.5703125" style="18"/>
    <col min="11042" max="11042" width="7.140625" style="18" customWidth="1"/>
    <col min="11043" max="11043" width="7.42578125" style="18" customWidth="1"/>
    <col min="11044" max="11044" width="6.5703125" style="18" customWidth="1"/>
    <col min="11045" max="11045" width="8.140625" style="18" customWidth="1"/>
    <col min="11046" max="11046" width="9.140625" style="18" customWidth="1"/>
    <col min="11047" max="11047" width="11.5703125" style="18"/>
    <col min="11048" max="11048" width="4.42578125" style="18" customWidth="1"/>
    <col min="11049" max="11049" width="4.85546875" style="18" customWidth="1"/>
    <col min="11050" max="11050" width="3.5703125" style="18" customWidth="1"/>
    <col min="11051" max="11051" width="4.42578125" style="18" customWidth="1"/>
    <col min="11052" max="11264" width="11.5703125" style="18"/>
    <col min="11265" max="11265" width="1.85546875" style="18" customWidth="1"/>
    <col min="11266" max="11266" width="32" style="18" customWidth="1"/>
    <col min="11267" max="11267" width="8" style="18" customWidth="1"/>
    <col min="11268" max="11268" width="8.42578125" style="18" customWidth="1"/>
    <col min="11269" max="11271" width="4.5703125" style="18" customWidth="1"/>
    <col min="11272" max="11272" width="7.140625" style="18" customWidth="1"/>
    <col min="11273" max="11273" width="7.42578125" style="18" customWidth="1"/>
    <col min="11274" max="11274" width="7.85546875" style="18" customWidth="1"/>
    <col min="11275" max="11275" width="8.42578125" style="18" customWidth="1"/>
    <col min="11276" max="11276" width="4.5703125" style="18" customWidth="1"/>
    <col min="11277" max="11277" width="7.85546875" style="18" customWidth="1"/>
    <col min="11278" max="11278" width="7.42578125" style="18" customWidth="1"/>
    <col min="11279" max="11279" width="8.140625" style="18" customWidth="1"/>
    <col min="11280" max="11280" width="7.85546875" style="18" customWidth="1"/>
    <col min="11281" max="11281" width="4.5703125" style="18" customWidth="1"/>
    <col min="11282" max="11282" width="5.5703125" style="18" customWidth="1"/>
    <col min="11283" max="11283" width="9.140625" style="18" customWidth="1"/>
    <col min="11284" max="11284" width="7" style="18" customWidth="1"/>
    <col min="11285" max="11285" width="8.42578125" style="18" customWidth="1"/>
    <col min="11286" max="11286" width="9" style="18" customWidth="1"/>
    <col min="11287" max="11289" width="4.5703125" style="18" customWidth="1"/>
    <col min="11290" max="11290" width="7.140625" style="18" customWidth="1"/>
    <col min="11291" max="11291" width="8.5703125" style="18" customWidth="1"/>
    <col min="11292" max="11295" width="4.5703125" style="18" customWidth="1"/>
    <col min="11296" max="11297" width="11.5703125" style="18"/>
    <col min="11298" max="11298" width="7.140625" style="18" customWidth="1"/>
    <col min="11299" max="11299" width="7.42578125" style="18" customWidth="1"/>
    <col min="11300" max="11300" width="6.5703125" style="18" customWidth="1"/>
    <col min="11301" max="11301" width="8.140625" style="18" customWidth="1"/>
    <col min="11302" max="11302" width="9.140625" style="18" customWidth="1"/>
    <col min="11303" max="11303" width="11.5703125" style="18"/>
    <col min="11304" max="11304" width="4.42578125" style="18" customWidth="1"/>
    <col min="11305" max="11305" width="4.85546875" style="18" customWidth="1"/>
    <col min="11306" max="11306" width="3.5703125" style="18" customWidth="1"/>
    <col min="11307" max="11307" width="4.42578125" style="18" customWidth="1"/>
    <col min="11308" max="11520" width="11.5703125" style="18"/>
    <col min="11521" max="11521" width="1.85546875" style="18" customWidth="1"/>
    <col min="11522" max="11522" width="32" style="18" customWidth="1"/>
    <col min="11523" max="11523" width="8" style="18" customWidth="1"/>
    <col min="11524" max="11524" width="8.42578125" style="18" customWidth="1"/>
    <col min="11525" max="11527" width="4.5703125" style="18" customWidth="1"/>
    <col min="11528" max="11528" width="7.140625" style="18" customWidth="1"/>
    <col min="11529" max="11529" width="7.42578125" style="18" customWidth="1"/>
    <col min="11530" max="11530" width="7.85546875" style="18" customWidth="1"/>
    <col min="11531" max="11531" width="8.42578125" style="18" customWidth="1"/>
    <col min="11532" max="11532" width="4.5703125" style="18" customWidth="1"/>
    <col min="11533" max="11533" width="7.85546875" style="18" customWidth="1"/>
    <col min="11534" max="11534" width="7.42578125" style="18" customWidth="1"/>
    <col min="11535" max="11535" width="8.140625" style="18" customWidth="1"/>
    <col min="11536" max="11536" width="7.85546875" style="18" customWidth="1"/>
    <col min="11537" max="11537" width="4.5703125" style="18" customWidth="1"/>
    <col min="11538" max="11538" width="5.5703125" style="18" customWidth="1"/>
    <col min="11539" max="11539" width="9.140625" style="18" customWidth="1"/>
    <col min="11540" max="11540" width="7" style="18" customWidth="1"/>
    <col min="11541" max="11541" width="8.42578125" style="18" customWidth="1"/>
    <col min="11542" max="11542" width="9" style="18" customWidth="1"/>
    <col min="11543" max="11545" width="4.5703125" style="18" customWidth="1"/>
    <col min="11546" max="11546" width="7.140625" style="18" customWidth="1"/>
    <col min="11547" max="11547" width="8.5703125" style="18" customWidth="1"/>
    <col min="11548" max="11551" width="4.5703125" style="18" customWidth="1"/>
    <col min="11552" max="11553" width="11.5703125" style="18"/>
    <col min="11554" max="11554" width="7.140625" style="18" customWidth="1"/>
    <col min="11555" max="11555" width="7.42578125" style="18" customWidth="1"/>
    <col min="11556" max="11556" width="6.5703125" style="18" customWidth="1"/>
    <col min="11557" max="11557" width="8.140625" style="18" customWidth="1"/>
    <col min="11558" max="11558" width="9.140625" style="18" customWidth="1"/>
    <col min="11559" max="11559" width="11.5703125" style="18"/>
    <col min="11560" max="11560" width="4.42578125" style="18" customWidth="1"/>
    <col min="11561" max="11561" width="4.85546875" style="18" customWidth="1"/>
    <col min="11562" max="11562" width="3.5703125" style="18" customWidth="1"/>
    <col min="11563" max="11563" width="4.42578125" style="18" customWidth="1"/>
    <col min="11564" max="11776" width="11.5703125" style="18"/>
    <col min="11777" max="11777" width="1.85546875" style="18" customWidth="1"/>
    <col min="11778" max="11778" width="32" style="18" customWidth="1"/>
    <col min="11779" max="11779" width="8" style="18" customWidth="1"/>
    <col min="11780" max="11780" width="8.42578125" style="18" customWidth="1"/>
    <col min="11781" max="11783" width="4.5703125" style="18" customWidth="1"/>
    <col min="11784" max="11784" width="7.140625" style="18" customWidth="1"/>
    <col min="11785" max="11785" width="7.42578125" style="18" customWidth="1"/>
    <col min="11786" max="11786" width="7.85546875" style="18" customWidth="1"/>
    <col min="11787" max="11787" width="8.42578125" style="18" customWidth="1"/>
    <col min="11788" max="11788" width="4.5703125" style="18" customWidth="1"/>
    <col min="11789" max="11789" width="7.85546875" style="18" customWidth="1"/>
    <col min="11790" max="11790" width="7.42578125" style="18" customWidth="1"/>
    <col min="11791" max="11791" width="8.140625" style="18" customWidth="1"/>
    <col min="11792" max="11792" width="7.85546875" style="18" customWidth="1"/>
    <col min="11793" max="11793" width="4.5703125" style="18" customWidth="1"/>
    <col min="11794" max="11794" width="5.5703125" style="18" customWidth="1"/>
    <col min="11795" max="11795" width="9.140625" style="18" customWidth="1"/>
    <col min="11796" max="11796" width="7" style="18" customWidth="1"/>
    <col min="11797" max="11797" width="8.42578125" style="18" customWidth="1"/>
    <col min="11798" max="11798" width="9" style="18" customWidth="1"/>
    <col min="11799" max="11801" width="4.5703125" style="18" customWidth="1"/>
    <col min="11802" max="11802" width="7.140625" style="18" customWidth="1"/>
    <col min="11803" max="11803" width="8.5703125" style="18" customWidth="1"/>
    <col min="11804" max="11807" width="4.5703125" style="18" customWidth="1"/>
    <col min="11808" max="11809" width="11.5703125" style="18"/>
    <col min="11810" max="11810" width="7.140625" style="18" customWidth="1"/>
    <col min="11811" max="11811" width="7.42578125" style="18" customWidth="1"/>
    <col min="11812" max="11812" width="6.5703125" style="18" customWidth="1"/>
    <col min="11813" max="11813" width="8.140625" style="18" customWidth="1"/>
    <col min="11814" max="11814" width="9.140625" style="18" customWidth="1"/>
    <col min="11815" max="11815" width="11.5703125" style="18"/>
    <col min="11816" max="11816" width="4.42578125" style="18" customWidth="1"/>
    <col min="11817" max="11817" width="4.85546875" style="18" customWidth="1"/>
    <col min="11818" max="11818" width="3.5703125" style="18" customWidth="1"/>
    <col min="11819" max="11819" width="4.42578125" style="18" customWidth="1"/>
    <col min="11820" max="12032" width="11.5703125" style="18"/>
    <col min="12033" max="12033" width="1.85546875" style="18" customWidth="1"/>
    <col min="12034" max="12034" width="32" style="18" customWidth="1"/>
    <col min="12035" max="12035" width="8" style="18" customWidth="1"/>
    <col min="12036" max="12036" width="8.42578125" style="18" customWidth="1"/>
    <col min="12037" max="12039" width="4.5703125" style="18" customWidth="1"/>
    <col min="12040" max="12040" width="7.140625" style="18" customWidth="1"/>
    <col min="12041" max="12041" width="7.42578125" style="18" customWidth="1"/>
    <col min="12042" max="12042" width="7.85546875" style="18" customWidth="1"/>
    <col min="12043" max="12043" width="8.42578125" style="18" customWidth="1"/>
    <col min="12044" max="12044" width="4.5703125" style="18" customWidth="1"/>
    <col min="12045" max="12045" width="7.85546875" style="18" customWidth="1"/>
    <col min="12046" max="12046" width="7.42578125" style="18" customWidth="1"/>
    <col min="12047" max="12047" width="8.140625" style="18" customWidth="1"/>
    <col min="12048" max="12048" width="7.85546875" style="18" customWidth="1"/>
    <col min="12049" max="12049" width="4.5703125" style="18" customWidth="1"/>
    <col min="12050" max="12050" width="5.5703125" style="18" customWidth="1"/>
    <col min="12051" max="12051" width="9.140625" style="18" customWidth="1"/>
    <col min="12052" max="12052" width="7" style="18" customWidth="1"/>
    <col min="12053" max="12053" width="8.42578125" style="18" customWidth="1"/>
    <col min="12054" max="12054" width="9" style="18" customWidth="1"/>
    <col min="12055" max="12057" width="4.5703125" style="18" customWidth="1"/>
    <col min="12058" max="12058" width="7.140625" style="18" customWidth="1"/>
    <col min="12059" max="12059" width="8.5703125" style="18" customWidth="1"/>
    <col min="12060" max="12063" width="4.5703125" style="18" customWidth="1"/>
    <col min="12064" max="12065" width="11.5703125" style="18"/>
    <col min="12066" max="12066" width="7.140625" style="18" customWidth="1"/>
    <col min="12067" max="12067" width="7.42578125" style="18" customWidth="1"/>
    <col min="12068" max="12068" width="6.5703125" style="18" customWidth="1"/>
    <col min="12069" max="12069" width="8.140625" style="18" customWidth="1"/>
    <col min="12070" max="12070" width="9.140625" style="18" customWidth="1"/>
    <col min="12071" max="12071" width="11.5703125" style="18"/>
    <col min="12072" max="12072" width="4.42578125" style="18" customWidth="1"/>
    <col min="12073" max="12073" width="4.85546875" style="18" customWidth="1"/>
    <col min="12074" max="12074" width="3.5703125" style="18" customWidth="1"/>
    <col min="12075" max="12075" width="4.42578125" style="18" customWidth="1"/>
    <col min="12076" max="12288" width="11.5703125" style="18"/>
    <col min="12289" max="12289" width="1.85546875" style="18" customWidth="1"/>
    <col min="12290" max="12290" width="32" style="18" customWidth="1"/>
    <col min="12291" max="12291" width="8" style="18" customWidth="1"/>
    <col min="12292" max="12292" width="8.42578125" style="18" customWidth="1"/>
    <col min="12293" max="12295" width="4.5703125" style="18" customWidth="1"/>
    <col min="12296" max="12296" width="7.140625" style="18" customWidth="1"/>
    <col min="12297" max="12297" width="7.42578125" style="18" customWidth="1"/>
    <col min="12298" max="12298" width="7.85546875" style="18" customWidth="1"/>
    <col min="12299" max="12299" width="8.42578125" style="18" customWidth="1"/>
    <col min="12300" max="12300" width="4.5703125" style="18" customWidth="1"/>
    <col min="12301" max="12301" width="7.85546875" style="18" customWidth="1"/>
    <col min="12302" max="12302" width="7.42578125" style="18" customWidth="1"/>
    <col min="12303" max="12303" width="8.140625" style="18" customWidth="1"/>
    <col min="12304" max="12304" width="7.85546875" style="18" customWidth="1"/>
    <col min="12305" max="12305" width="4.5703125" style="18" customWidth="1"/>
    <col min="12306" max="12306" width="5.5703125" style="18" customWidth="1"/>
    <col min="12307" max="12307" width="9.140625" style="18" customWidth="1"/>
    <col min="12308" max="12308" width="7" style="18" customWidth="1"/>
    <col min="12309" max="12309" width="8.42578125" style="18" customWidth="1"/>
    <col min="12310" max="12310" width="9" style="18" customWidth="1"/>
    <col min="12311" max="12313" width="4.5703125" style="18" customWidth="1"/>
    <col min="12314" max="12314" width="7.140625" style="18" customWidth="1"/>
    <col min="12315" max="12315" width="8.5703125" style="18" customWidth="1"/>
    <col min="12316" max="12319" width="4.5703125" style="18" customWidth="1"/>
    <col min="12320" max="12321" width="11.5703125" style="18"/>
    <col min="12322" max="12322" width="7.140625" style="18" customWidth="1"/>
    <col min="12323" max="12323" width="7.42578125" style="18" customWidth="1"/>
    <col min="12324" max="12324" width="6.5703125" style="18" customWidth="1"/>
    <col min="12325" max="12325" width="8.140625" style="18" customWidth="1"/>
    <col min="12326" max="12326" width="9.140625" style="18" customWidth="1"/>
    <col min="12327" max="12327" width="11.5703125" style="18"/>
    <col min="12328" max="12328" width="4.42578125" style="18" customWidth="1"/>
    <col min="12329" max="12329" width="4.85546875" style="18" customWidth="1"/>
    <col min="12330" max="12330" width="3.5703125" style="18" customWidth="1"/>
    <col min="12331" max="12331" width="4.42578125" style="18" customWidth="1"/>
    <col min="12332" max="12544" width="11.5703125" style="18"/>
    <col min="12545" max="12545" width="1.85546875" style="18" customWidth="1"/>
    <col min="12546" max="12546" width="32" style="18" customWidth="1"/>
    <col min="12547" max="12547" width="8" style="18" customWidth="1"/>
    <col min="12548" max="12548" width="8.42578125" style="18" customWidth="1"/>
    <col min="12549" max="12551" width="4.5703125" style="18" customWidth="1"/>
    <col min="12552" max="12552" width="7.140625" style="18" customWidth="1"/>
    <col min="12553" max="12553" width="7.42578125" style="18" customWidth="1"/>
    <col min="12554" max="12554" width="7.85546875" style="18" customWidth="1"/>
    <col min="12555" max="12555" width="8.42578125" style="18" customWidth="1"/>
    <col min="12556" max="12556" width="4.5703125" style="18" customWidth="1"/>
    <col min="12557" max="12557" width="7.85546875" style="18" customWidth="1"/>
    <col min="12558" max="12558" width="7.42578125" style="18" customWidth="1"/>
    <col min="12559" max="12559" width="8.140625" style="18" customWidth="1"/>
    <col min="12560" max="12560" width="7.85546875" style="18" customWidth="1"/>
    <col min="12561" max="12561" width="4.5703125" style="18" customWidth="1"/>
    <col min="12562" max="12562" width="5.5703125" style="18" customWidth="1"/>
    <col min="12563" max="12563" width="9.140625" style="18" customWidth="1"/>
    <col min="12564" max="12564" width="7" style="18" customWidth="1"/>
    <col min="12565" max="12565" width="8.42578125" style="18" customWidth="1"/>
    <col min="12566" max="12566" width="9" style="18" customWidth="1"/>
    <col min="12567" max="12569" width="4.5703125" style="18" customWidth="1"/>
    <col min="12570" max="12570" width="7.140625" style="18" customWidth="1"/>
    <col min="12571" max="12571" width="8.5703125" style="18" customWidth="1"/>
    <col min="12572" max="12575" width="4.5703125" style="18" customWidth="1"/>
    <col min="12576" max="12577" width="11.5703125" style="18"/>
    <col min="12578" max="12578" width="7.140625" style="18" customWidth="1"/>
    <col min="12579" max="12579" width="7.42578125" style="18" customWidth="1"/>
    <col min="12580" max="12580" width="6.5703125" style="18" customWidth="1"/>
    <col min="12581" max="12581" width="8.140625" style="18" customWidth="1"/>
    <col min="12582" max="12582" width="9.140625" style="18" customWidth="1"/>
    <col min="12583" max="12583" width="11.5703125" style="18"/>
    <col min="12584" max="12584" width="4.42578125" style="18" customWidth="1"/>
    <col min="12585" max="12585" width="4.85546875" style="18" customWidth="1"/>
    <col min="12586" max="12586" width="3.5703125" style="18" customWidth="1"/>
    <col min="12587" max="12587" width="4.42578125" style="18" customWidth="1"/>
    <col min="12588" max="12800" width="11.5703125" style="18"/>
    <col min="12801" max="12801" width="1.85546875" style="18" customWidth="1"/>
    <col min="12802" max="12802" width="32" style="18" customWidth="1"/>
    <col min="12803" max="12803" width="8" style="18" customWidth="1"/>
    <col min="12804" max="12804" width="8.42578125" style="18" customWidth="1"/>
    <col min="12805" max="12807" width="4.5703125" style="18" customWidth="1"/>
    <col min="12808" max="12808" width="7.140625" style="18" customWidth="1"/>
    <col min="12809" max="12809" width="7.42578125" style="18" customWidth="1"/>
    <col min="12810" max="12810" width="7.85546875" style="18" customWidth="1"/>
    <col min="12811" max="12811" width="8.42578125" style="18" customWidth="1"/>
    <col min="12812" max="12812" width="4.5703125" style="18" customWidth="1"/>
    <col min="12813" max="12813" width="7.85546875" style="18" customWidth="1"/>
    <col min="12814" max="12814" width="7.42578125" style="18" customWidth="1"/>
    <col min="12815" max="12815" width="8.140625" style="18" customWidth="1"/>
    <col min="12816" max="12816" width="7.85546875" style="18" customWidth="1"/>
    <col min="12817" max="12817" width="4.5703125" style="18" customWidth="1"/>
    <col min="12818" max="12818" width="5.5703125" style="18" customWidth="1"/>
    <col min="12819" max="12819" width="9.140625" style="18" customWidth="1"/>
    <col min="12820" max="12820" width="7" style="18" customWidth="1"/>
    <col min="12821" max="12821" width="8.42578125" style="18" customWidth="1"/>
    <col min="12822" max="12822" width="9" style="18" customWidth="1"/>
    <col min="12823" max="12825" width="4.5703125" style="18" customWidth="1"/>
    <col min="12826" max="12826" width="7.140625" style="18" customWidth="1"/>
    <col min="12827" max="12827" width="8.5703125" style="18" customWidth="1"/>
    <col min="12828" max="12831" width="4.5703125" style="18" customWidth="1"/>
    <col min="12832" max="12833" width="11.5703125" style="18"/>
    <col min="12834" max="12834" width="7.140625" style="18" customWidth="1"/>
    <col min="12835" max="12835" width="7.42578125" style="18" customWidth="1"/>
    <col min="12836" max="12836" width="6.5703125" style="18" customWidth="1"/>
    <col min="12837" max="12837" width="8.140625" style="18" customWidth="1"/>
    <col min="12838" max="12838" width="9.140625" style="18" customWidth="1"/>
    <col min="12839" max="12839" width="11.5703125" style="18"/>
    <col min="12840" max="12840" width="4.42578125" style="18" customWidth="1"/>
    <col min="12841" max="12841" width="4.85546875" style="18" customWidth="1"/>
    <col min="12842" max="12842" width="3.5703125" style="18" customWidth="1"/>
    <col min="12843" max="12843" width="4.42578125" style="18" customWidth="1"/>
    <col min="12844" max="13056" width="11.5703125" style="18"/>
    <col min="13057" max="13057" width="1.85546875" style="18" customWidth="1"/>
    <col min="13058" max="13058" width="32" style="18" customWidth="1"/>
    <col min="13059" max="13059" width="8" style="18" customWidth="1"/>
    <col min="13060" max="13060" width="8.42578125" style="18" customWidth="1"/>
    <col min="13061" max="13063" width="4.5703125" style="18" customWidth="1"/>
    <col min="13064" max="13064" width="7.140625" style="18" customWidth="1"/>
    <col min="13065" max="13065" width="7.42578125" style="18" customWidth="1"/>
    <col min="13066" max="13066" width="7.85546875" style="18" customWidth="1"/>
    <col min="13067" max="13067" width="8.42578125" style="18" customWidth="1"/>
    <col min="13068" max="13068" width="4.5703125" style="18" customWidth="1"/>
    <col min="13069" max="13069" width="7.85546875" style="18" customWidth="1"/>
    <col min="13070" max="13070" width="7.42578125" style="18" customWidth="1"/>
    <col min="13071" max="13071" width="8.140625" style="18" customWidth="1"/>
    <col min="13072" max="13072" width="7.85546875" style="18" customWidth="1"/>
    <col min="13073" max="13073" width="4.5703125" style="18" customWidth="1"/>
    <col min="13074" max="13074" width="5.5703125" style="18" customWidth="1"/>
    <col min="13075" max="13075" width="9.140625" style="18" customWidth="1"/>
    <col min="13076" max="13076" width="7" style="18" customWidth="1"/>
    <col min="13077" max="13077" width="8.42578125" style="18" customWidth="1"/>
    <col min="13078" max="13078" width="9" style="18" customWidth="1"/>
    <col min="13079" max="13081" width="4.5703125" style="18" customWidth="1"/>
    <col min="13082" max="13082" width="7.140625" style="18" customWidth="1"/>
    <col min="13083" max="13083" width="8.5703125" style="18" customWidth="1"/>
    <col min="13084" max="13087" width="4.5703125" style="18" customWidth="1"/>
    <col min="13088" max="13089" width="11.5703125" style="18"/>
    <col min="13090" max="13090" width="7.140625" style="18" customWidth="1"/>
    <col min="13091" max="13091" width="7.42578125" style="18" customWidth="1"/>
    <col min="13092" max="13092" width="6.5703125" style="18" customWidth="1"/>
    <col min="13093" max="13093" width="8.140625" style="18" customWidth="1"/>
    <col min="13094" max="13094" width="9.140625" style="18" customWidth="1"/>
    <col min="13095" max="13095" width="11.5703125" style="18"/>
    <col min="13096" max="13096" width="4.42578125" style="18" customWidth="1"/>
    <col min="13097" max="13097" width="4.85546875" style="18" customWidth="1"/>
    <col min="13098" max="13098" width="3.5703125" style="18" customWidth="1"/>
    <col min="13099" max="13099" width="4.42578125" style="18" customWidth="1"/>
    <col min="13100" max="13312" width="11.5703125" style="18"/>
    <col min="13313" max="13313" width="1.85546875" style="18" customWidth="1"/>
    <col min="13314" max="13314" width="32" style="18" customWidth="1"/>
    <col min="13315" max="13315" width="8" style="18" customWidth="1"/>
    <col min="13316" max="13316" width="8.42578125" style="18" customWidth="1"/>
    <col min="13317" max="13319" width="4.5703125" style="18" customWidth="1"/>
    <col min="13320" max="13320" width="7.140625" style="18" customWidth="1"/>
    <col min="13321" max="13321" width="7.42578125" style="18" customWidth="1"/>
    <col min="13322" max="13322" width="7.85546875" style="18" customWidth="1"/>
    <col min="13323" max="13323" width="8.42578125" style="18" customWidth="1"/>
    <col min="13324" max="13324" width="4.5703125" style="18" customWidth="1"/>
    <col min="13325" max="13325" width="7.85546875" style="18" customWidth="1"/>
    <col min="13326" max="13326" width="7.42578125" style="18" customWidth="1"/>
    <col min="13327" max="13327" width="8.140625" style="18" customWidth="1"/>
    <col min="13328" max="13328" width="7.85546875" style="18" customWidth="1"/>
    <col min="13329" max="13329" width="4.5703125" style="18" customWidth="1"/>
    <col min="13330" max="13330" width="5.5703125" style="18" customWidth="1"/>
    <col min="13331" max="13331" width="9.140625" style="18" customWidth="1"/>
    <col min="13332" max="13332" width="7" style="18" customWidth="1"/>
    <col min="13333" max="13333" width="8.42578125" style="18" customWidth="1"/>
    <col min="13334" max="13334" width="9" style="18" customWidth="1"/>
    <col min="13335" max="13337" width="4.5703125" style="18" customWidth="1"/>
    <col min="13338" max="13338" width="7.140625" style="18" customWidth="1"/>
    <col min="13339" max="13339" width="8.5703125" style="18" customWidth="1"/>
    <col min="13340" max="13343" width="4.5703125" style="18" customWidth="1"/>
    <col min="13344" max="13345" width="11.5703125" style="18"/>
    <col min="13346" max="13346" width="7.140625" style="18" customWidth="1"/>
    <col min="13347" max="13347" width="7.42578125" style="18" customWidth="1"/>
    <col min="13348" max="13348" width="6.5703125" style="18" customWidth="1"/>
    <col min="13349" max="13349" width="8.140625" style="18" customWidth="1"/>
    <col min="13350" max="13350" width="9.140625" style="18" customWidth="1"/>
    <col min="13351" max="13351" width="11.5703125" style="18"/>
    <col min="13352" max="13352" width="4.42578125" style="18" customWidth="1"/>
    <col min="13353" max="13353" width="4.85546875" style="18" customWidth="1"/>
    <col min="13354" max="13354" width="3.5703125" style="18" customWidth="1"/>
    <col min="13355" max="13355" width="4.42578125" style="18" customWidth="1"/>
    <col min="13356" max="13568" width="11.5703125" style="18"/>
    <col min="13569" max="13569" width="1.85546875" style="18" customWidth="1"/>
    <col min="13570" max="13570" width="32" style="18" customWidth="1"/>
    <col min="13571" max="13571" width="8" style="18" customWidth="1"/>
    <col min="13572" max="13572" width="8.42578125" style="18" customWidth="1"/>
    <col min="13573" max="13575" width="4.5703125" style="18" customWidth="1"/>
    <col min="13576" max="13576" width="7.140625" style="18" customWidth="1"/>
    <col min="13577" max="13577" width="7.42578125" style="18" customWidth="1"/>
    <col min="13578" max="13578" width="7.85546875" style="18" customWidth="1"/>
    <col min="13579" max="13579" width="8.42578125" style="18" customWidth="1"/>
    <col min="13580" max="13580" width="4.5703125" style="18" customWidth="1"/>
    <col min="13581" max="13581" width="7.85546875" style="18" customWidth="1"/>
    <col min="13582" max="13582" width="7.42578125" style="18" customWidth="1"/>
    <col min="13583" max="13583" width="8.140625" style="18" customWidth="1"/>
    <col min="13584" max="13584" width="7.85546875" style="18" customWidth="1"/>
    <col min="13585" max="13585" width="4.5703125" style="18" customWidth="1"/>
    <col min="13586" max="13586" width="5.5703125" style="18" customWidth="1"/>
    <col min="13587" max="13587" width="9.140625" style="18" customWidth="1"/>
    <col min="13588" max="13588" width="7" style="18" customWidth="1"/>
    <col min="13589" max="13589" width="8.42578125" style="18" customWidth="1"/>
    <col min="13590" max="13590" width="9" style="18" customWidth="1"/>
    <col min="13591" max="13593" width="4.5703125" style="18" customWidth="1"/>
    <col min="13594" max="13594" width="7.140625" style="18" customWidth="1"/>
    <col min="13595" max="13595" width="8.5703125" style="18" customWidth="1"/>
    <col min="13596" max="13599" width="4.5703125" style="18" customWidth="1"/>
    <col min="13600" max="13601" width="11.5703125" style="18"/>
    <col min="13602" max="13602" width="7.140625" style="18" customWidth="1"/>
    <col min="13603" max="13603" width="7.42578125" style="18" customWidth="1"/>
    <col min="13604" max="13604" width="6.5703125" style="18" customWidth="1"/>
    <col min="13605" max="13605" width="8.140625" style="18" customWidth="1"/>
    <col min="13606" max="13606" width="9.140625" style="18" customWidth="1"/>
    <col min="13607" max="13607" width="11.5703125" style="18"/>
    <col min="13608" max="13608" width="4.42578125" style="18" customWidth="1"/>
    <col min="13609" max="13609" width="4.85546875" style="18" customWidth="1"/>
    <col min="13610" max="13610" width="3.5703125" style="18" customWidth="1"/>
    <col min="13611" max="13611" width="4.42578125" style="18" customWidth="1"/>
    <col min="13612" max="13824" width="11.5703125" style="18"/>
    <col min="13825" max="13825" width="1.85546875" style="18" customWidth="1"/>
    <col min="13826" max="13826" width="32" style="18" customWidth="1"/>
    <col min="13827" max="13827" width="8" style="18" customWidth="1"/>
    <col min="13828" max="13828" width="8.42578125" style="18" customWidth="1"/>
    <col min="13829" max="13831" width="4.5703125" style="18" customWidth="1"/>
    <col min="13832" max="13832" width="7.140625" style="18" customWidth="1"/>
    <col min="13833" max="13833" width="7.42578125" style="18" customWidth="1"/>
    <col min="13834" max="13834" width="7.85546875" style="18" customWidth="1"/>
    <col min="13835" max="13835" width="8.42578125" style="18" customWidth="1"/>
    <col min="13836" max="13836" width="4.5703125" style="18" customWidth="1"/>
    <col min="13837" max="13837" width="7.85546875" style="18" customWidth="1"/>
    <col min="13838" max="13838" width="7.42578125" style="18" customWidth="1"/>
    <col min="13839" max="13839" width="8.140625" style="18" customWidth="1"/>
    <col min="13840" max="13840" width="7.85546875" style="18" customWidth="1"/>
    <col min="13841" max="13841" width="4.5703125" style="18" customWidth="1"/>
    <col min="13842" max="13842" width="5.5703125" style="18" customWidth="1"/>
    <col min="13843" max="13843" width="9.140625" style="18" customWidth="1"/>
    <col min="13844" max="13844" width="7" style="18" customWidth="1"/>
    <col min="13845" max="13845" width="8.42578125" style="18" customWidth="1"/>
    <col min="13846" max="13846" width="9" style="18" customWidth="1"/>
    <col min="13847" max="13849" width="4.5703125" style="18" customWidth="1"/>
    <col min="13850" max="13850" width="7.140625" style="18" customWidth="1"/>
    <col min="13851" max="13851" width="8.5703125" style="18" customWidth="1"/>
    <col min="13852" max="13855" width="4.5703125" style="18" customWidth="1"/>
    <col min="13856" max="13857" width="11.5703125" style="18"/>
    <col min="13858" max="13858" width="7.140625" style="18" customWidth="1"/>
    <col min="13859" max="13859" width="7.42578125" style="18" customWidth="1"/>
    <col min="13860" max="13860" width="6.5703125" style="18" customWidth="1"/>
    <col min="13861" max="13861" width="8.140625" style="18" customWidth="1"/>
    <col min="13862" max="13862" width="9.140625" style="18" customWidth="1"/>
    <col min="13863" max="13863" width="11.5703125" style="18"/>
    <col min="13864" max="13864" width="4.42578125" style="18" customWidth="1"/>
    <col min="13865" max="13865" width="4.85546875" style="18" customWidth="1"/>
    <col min="13866" max="13866" width="3.5703125" style="18" customWidth="1"/>
    <col min="13867" max="13867" width="4.42578125" style="18" customWidth="1"/>
    <col min="13868" max="14080" width="11.5703125" style="18"/>
    <col min="14081" max="14081" width="1.85546875" style="18" customWidth="1"/>
    <col min="14082" max="14082" width="32" style="18" customWidth="1"/>
    <col min="14083" max="14083" width="8" style="18" customWidth="1"/>
    <col min="14084" max="14084" width="8.42578125" style="18" customWidth="1"/>
    <col min="14085" max="14087" width="4.5703125" style="18" customWidth="1"/>
    <col min="14088" max="14088" width="7.140625" style="18" customWidth="1"/>
    <col min="14089" max="14089" width="7.42578125" style="18" customWidth="1"/>
    <col min="14090" max="14090" width="7.85546875" style="18" customWidth="1"/>
    <col min="14091" max="14091" width="8.42578125" style="18" customWidth="1"/>
    <col min="14092" max="14092" width="4.5703125" style="18" customWidth="1"/>
    <col min="14093" max="14093" width="7.85546875" style="18" customWidth="1"/>
    <col min="14094" max="14094" width="7.42578125" style="18" customWidth="1"/>
    <col min="14095" max="14095" width="8.140625" style="18" customWidth="1"/>
    <col min="14096" max="14096" width="7.85546875" style="18" customWidth="1"/>
    <col min="14097" max="14097" width="4.5703125" style="18" customWidth="1"/>
    <col min="14098" max="14098" width="5.5703125" style="18" customWidth="1"/>
    <col min="14099" max="14099" width="9.140625" style="18" customWidth="1"/>
    <col min="14100" max="14100" width="7" style="18" customWidth="1"/>
    <col min="14101" max="14101" width="8.42578125" style="18" customWidth="1"/>
    <col min="14102" max="14102" width="9" style="18" customWidth="1"/>
    <col min="14103" max="14105" width="4.5703125" style="18" customWidth="1"/>
    <col min="14106" max="14106" width="7.140625" style="18" customWidth="1"/>
    <col min="14107" max="14107" width="8.5703125" style="18" customWidth="1"/>
    <col min="14108" max="14111" width="4.5703125" style="18" customWidth="1"/>
    <col min="14112" max="14113" width="11.5703125" style="18"/>
    <col min="14114" max="14114" width="7.140625" style="18" customWidth="1"/>
    <col min="14115" max="14115" width="7.42578125" style="18" customWidth="1"/>
    <col min="14116" max="14116" width="6.5703125" style="18" customWidth="1"/>
    <col min="14117" max="14117" width="8.140625" style="18" customWidth="1"/>
    <col min="14118" max="14118" width="9.140625" style="18" customWidth="1"/>
    <col min="14119" max="14119" width="11.5703125" style="18"/>
    <col min="14120" max="14120" width="4.42578125" style="18" customWidth="1"/>
    <col min="14121" max="14121" width="4.85546875" style="18" customWidth="1"/>
    <col min="14122" max="14122" width="3.5703125" style="18" customWidth="1"/>
    <col min="14123" max="14123" width="4.42578125" style="18" customWidth="1"/>
    <col min="14124" max="14336" width="11.5703125" style="18"/>
    <col min="14337" max="14337" width="1.85546875" style="18" customWidth="1"/>
    <col min="14338" max="14338" width="32" style="18" customWidth="1"/>
    <col min="14339" max="14339" width="8" style="18" customWidth="1"/>
    <col min="14340" max="14340" width="8.42578125" style="18" customWidth="1"/>
    <col min="14341" max="14343" width="4.5703125" style="18" customWidth="1"/>
    <col min="14344" max="14344" width="7.140625" style="18" customWidth="1"/>
    <col min="14345" max="14345" width="7.42578125" style="18" customWidth="1"/>
    <col min="14346" max="14346" width="7.85546875" style="18" customWidth="1"/>
    <col min="14347" max="14347" width="8.42578125" style="18" customWidth="1"/>
    <col min="14348" max="14348" width="4.5703125" style="18" customWidth="1"/>
    <col min="14349" max="14349" width="7.85546875" style="18" customWidth="1"/>
    <col min="14350" max="14350" width="7.42578125" style="18" customWidth="1"/>
    <col min="14351" max="14351" width="8.140625" style="18" customWidth="1"/>
    <col min="14352" max="14352" width="7.85546875" style="18" customWidth="1"/>
    <col min="14353" max="14353" width="4.5703125" style="18" customWidth="1"/>
    <col min="14354" max="14354" width="5.5703125" style="18" customWidth="1"/>
    <col min="14355" max="14355" width="9.140625" style="18" customWidth="1"/>
    <col min="14356" max="14356" width="7" style="18" customWidth="1"/>
    <col min="14357" max="14357" width="8.42578125" style="18" customWidth="1"/>
    <col min="14358" max="14358" width="9" style="18" customWidth="1"/>
    <col min="14359" max="14361" width="4.5703125" style="18" customWidth="1"/>
    <col min="14362" max="14362" width="7.140625" style="18" customWidth="1"/>
    <col min="14363" max="14363" width="8.5703125" style="18" customWidth="1"/>
    <col min="14364" max="14367" width="4.5703125" style="18" customWidth="1"/>
    <col min="14368" max="14369" width="11.5703125" style="18"/>
    <col min="14370" max="14370" width="7.140625" style="18" customWidth="1"/>
    <col min="14371" max="14371" width="7.42578125" style="18" customWidth="1"/>
    <col min="14372" max="14372" width="6.5703125" style="18" customWidth="1"/>
    <col min="14373" max="14373" width="8.140625" style="18" customWidth="1"/>
    <col min="14374" max="14374" width="9.140625" style="18" customWidth="1"/>
    <col min="14375" max="14375" width="11.5703125" style="18"/>
    <col min="14376" max="14376" width="4.42578125" style="18" customWidth="1"/>
    <col min="14377" max="14377" width="4.85546875" style="18" customWidth="1"/>
    <col min="14378" max="14378" width="3.5703125" style="18" customWidth="1"/>
    <col min="14379" max="14379" width="4.42578125" style="18" customWidth="1"/>
    <col min="14380" max="14592" width="11.5703125" style="18"/>
    <col min="14593" max="14593" width="1.85546875" style="18" customWidth="1"/>
    <col min="14594" max="14594" width="32" style="18" customWidth="1"/>
    <col min="14595" max="14595" width="8" style="18" customWidth="1"/>
    <col min="14596" max="14596" width="8.42578125" style="18" customWidth="1"/>
    <col min="14597" max="14599" width="4.5703125" style="18" customWidth="1"/>
    <col min="14600" max="14600" width="7.140625" style="18" customWidth="1"/>
    <col min="14601" max="14601" width="7.42578125" style="18" customWidth="1"/>
    <col min="14602" max="14602" width="7.85546875" style="18" customWidth="1"/>
    <col min="14603" max="14603" width="8.42578125" style="18" customWidth="1"/>
    <col min="14604" max="14604" width="4.5703125" style="18" customWidth="1"/>
    <col min="14605" max="14605" width="7.85546875" style="18" customWidth="1"/>
    <col min="14606" max="14606" width="7.42578125" style="18" customWidth="1"/>
    <col min="14607" max="14607" width="8.140625" style="18" customWidth="1"/>
    <col min="14608" max="14608" width="7.85546875" style="18" customWidth="1"/>
    <col min="14609" max="14609" width="4.5703125" style="18" customWidth="1"/>
    <col min="14610" max="14610" width="5.5703125" style="18" customWidth="1"/>
    <col min="14611" max="14611" width="9.140625" style="18" customWidth="1"/>
    <col min="14612" max="14612" width="7" style="18" customWidth="1"/>
    <col min="14613" max="14613" width="8.42578125" style="18" customWidth="1"/>
    <col min="14614" max="14614" width="9" style="18" customWidth="1"/>
    <col min="14615" max="14617" width="4.5703125" style="18" customWidth="1"/>
    <col min="14618" max="14618" width="7.140625" style="18" customWidth="1"/>
    <col min="14619" max="14619" width="8.5703125" style="18" customWidth="1"/>
    <col min="14620" max="14623" width="4.5703125" style="18" customWidth="1"/>
    <col min="14624" max="14625" width="11.5703125" style="18"/>
    <col min="14626" max="14626" width="7.140625" style="18" customWidth="1"/>
    <col min="14627" max="14627" width="7.42578125" style="18" customWidth="1"/>
    <col min="14628" max="14628" width="6.5703125" style="18" customWidth="1"/>
    <col min="14629" max="14629" width="8.140625" style="18" customWidth="1"/>
    <col min="14630" max="14630" width="9.140625" style="18" customWidth="1"/>
    <col min="14631" max="14631" width="11.5703125" style="18"/>
    <col min="14632" max="14632" width="4.42578125" style="18" customWidth="1"/>
    <col min="14633" max="14633" width="4.85546875" style="18" customWidth="1"/>
    <col min="14634" max="14634" width="3.5703125" style="18" customWidth="1"/>
    <col min="14635" max="14635" width="4.42578125" style="18" customWidth="1"/>
    <col min="14636" max="14848" width="11.5703125" style="18"/>
    <col min="14849" max="14849" width="1.85546875" style="18" customWidth="1"/>
    <col min="14850" max="14850" width="32" style="18" customWidth="1"/>
    <col min="14851" max="14851" width="8" style="18" customWidth="1"/>
    <col min="14852" max="14852" width="8.42578125" style="18" customWidth="1"/>
    <col min="14853" max="14855" width="4.5703125" style="18" customWidth="1"/>
    <col min="14856" max="14856" width="7.140625" style="18" customWidth="1"/>
    <col min="14857" max="14857" width="7.42578125" style="18" customWidth="1"/>
    <col min="14858" max="14858" width="7.85546875" style="18" customWidth="1"/>
    <col min="14859" max="14859" width="8.42578125" style="18" customWidth="1"/>
    <col min="14860" max="14860" width="4.5703125" style="18" customWidth="1"/>
    <col min="14861" max="14861" width="7.85546875" style="18" customWidth="1"/>
    <col min="14862" max="14862" width="7.42578125" style="18" customWidth="1"/>
    <col min="14863" max="14863" width="8.140625" style="18" customWidth="1"/>
    <col min="14864" max="14864" width="7.85546875" style="18" customWidth="1"/>
    <col min="14865" max="14865" width="4.5703125" style="18" customWidth="1"/>
    <col min="14866" max="14866" width="5.5703125" style="18" customWidth="1"/>
    <col min="14867" max="14867" width="9.140625" style="18" customWidth="1"/>
    <col min="14868" max="14868" width="7" style="18" customWidth="1"/>
    <col min="14869" max="14869" width="8.42578125" style="18" customWidth="1"/>
    <col min="14870" max="14870" width="9" style="18" customWidth="1"/>
    <col min="14871" max="14873" width="4.5703125" style="18" customWidth="1"/>
    <col min="14874" max="14874" width="7.140625" style="18" customWidth="1"/>
    <col min="14875" max="14875" width="8.5703125" style="18" customWidth="1"/>
    <col min="14876" max="14879" width="4.5703125" style="18" customWidth="1"/>
    <col min="14880" max="14881" width="11.5703125" style="18"/>
    <col min="14882" max="14882" width="7.140625" style="18" customWidth="1"/>
    <col min="14883" max="14883" width="7.42578125" style="18" customWidth="1"/>
    <col min="14884" max="14884" width="6.5703125" style="18" customWidth="1"/>
    <col min="14885" max="14885" width="8.140625" style="18" customWidth="1"/>
    <col min="14886" max="14886" width="9.140625" style="18" customWidth="1"/>
    <col min="14887" max="14887" width="11.5703125" style="18"/>
    <col min="14888" max="14888" width="4.42578125" style="18" customWidth="1"/>
    <col min="14889" max="14889" width="4.85546875" style="18" customWidth="1"/>
    <col min="14890" max="14890" width="3.5703125" style="18" customWidth="1"/>
    <col min="14891" max="14891" width="4.42578125" style="18" customWidth="1"/>
    <col min="14892" max="15104" width="11.5703125" style="18"/>
    <col min="15105" max="15105" width="1.85546875" style="18" customWidth="1"/>
    <col min="15106" max="15106" width="32" style="18" customWidth="1"/>
    <col min="15107" max="15107" width="8" style="18" customWidth="1"/>
    <col min="15108" max="15108" width="8.42578125" style="18" customWidth="1"/>
    <col min="15109" max="15111" width="4.5703125" style="18" customWidth="1"/>
    <col min="15112" max="15112" width="7.140625" style="18" customWidth="1"/>
    <col min="15113" max="15113" width="7.42578125" style="18" customWidth="1"/>
    <col min="15114" max="15114" width="7.85546875" style="18" customWidth="1"/>
    <col min="15115" max="15115" width="8.42578125" style="18" customWidth="1"/>
    <col min="15116" max="15116" width="4.5703125" style="18" customWidth="1"/>
    <col min="15117" max="15117" width="7.85546875" style="18" customWidth="1"/>
    <col min="15118" max="15118" width="7.42578125" style="18" customWidth="1"/>
    <col min="15119" max="15119" width="8.140625" style="18" customWidth="1"/>
    <col min="15120" max="15120" width="7.85546875" style="18" customWidth="1"/>
    <col min="15121" max="15121" width="4.5703125" style="18" customWidth="1"/>
    <col min="15122" max="15122" width="5.5703125" style="18" customWidth="1"/>
    <col min="15123" max="15123" width="9.140625" style="18" customWidth="1"/>
    <col min="15124" max="15124" width="7" style="18" customWidth="1"/>
    <col min="15125" max="15125" width="8.42578125" style="18" customWidth="1"/>
    <col min="15126" max="15126" width="9" style="18" customWidth="1"/>
    <col min="15127" max="15129" width="4.5703125" style="18" customWidth="1"/>
    <col min="15130" max="15130" width="7.140625" style="18" customWidth="1"/>
    <col min="15131" max="15131" width="8.5703125" style="18" customWidth="1"/>
    <col min="15132" max="15135" width="4.5703125" style="18" customWidth="1"/>
    <col min="15136" max="15137" width="11.5703125" style="18"/>
    <col min="15138" max="15138" width="7.140625" style="18" customWidth="1"/>
    <col min="15139" max="15139" width="7.42578125" style="18" customWidth="1"/>
    <col min="15140" max="15140" width="6.5703125" style="18" customWidth="1"/>
    <col min="15141" max="15141" width="8.140625" style="18" customWidth="1"/>
    <col min="15142" max="15142" width="9.140625" style="18" customWidth="1"/>
    <col min="15143" max="15143" width="11.5703125" style="18"/>
    <col min="15144" max="15144" width="4.42578125" style="18" customWidth="1"/>
    <col min="15145" max="15145" width="4.85546875" style="18" customWidth="1"/>
    <col min="15146" max="15146" width="3.5703125" style="18" customWidth="1"/>
    <col min="15147" max="15147" width="4.42578125" style="18" customWidth="1"/>
    <col min="15148" max="15360" width="11.5703125" style="18"/>
    <col min="15361" max="15361" width="1.85546875" style="18" customWidth="1"/>
    <col min="15362" max="15362" width="32" style="18" customWidth="1"/>
    <col min="15363" max="15363" width="8" style="18" customWidth="1"/>
    <col min="15364" max="15364" width="8.42578125" style="18" customWidth="1"/>
    <col min="15365" max="15367" width="4.5703125" style="18" customWidth="1"/>
    <col min="15368" max="15368" width="7.140625" style="18" customWidth="1"/>
    <col min="15369" max="15369" width="7.42578125" style="18" customWidth="1"/>
    <col min="15370" max="15370" width="7.85546875" style="18" customWidth="1"/>
    <col min="15371" max="15371" width="8.42578125" style="18" customWidth="1"/>
    <col min="15372" max="15372" width="4.5703125" style="18" customWidth="1"/>
    <col min="15373" max="15373" width="7.85546875" style="18" customWidth="1"/>
    <col min="15374" max="15374" width="7.42578125" style="18" customWidth="1"/>
    <col min="15375" max="15375" width="8.140625" style="18" customWidth="1"/>
    <col min="15376" max="15376" width="7.85546875" style="18" customWidth="1"/>
    <col min="15377" max="15377" width="4.5703125" style="18" customWidth="1"/>
    <col min="15378" max="15378" width="5.5703125" style="18" customWidth="1"/>
    <col min="15379" max="15379" width="9.140625" style="18" customWidth="1"/>
    <col min="15380" max="15380" width="7" style="18" customWidth="1"/>
    <col min="15381" max="15381" width="8.42578125" style="18" customWidth="1"/>
    <col min="15382" max="15382" width="9" style="18" customWidth="1"/>
    <col min="15383" max="15385" width="4.5703125" style="18" customWidth="1"/>
    <col min="15386" max="15386" width="7.140625" style="18" customWidth="1"/>
    <col min="15387" max="15387" width="8.5703125" style="18" customWidth="1"/>
    <col min="15388" max="15391" width="4.5703125" style="18" customWidth="1"/>
    <col min="15392" max="15393" width="11.5703125" style="18"/>
    <col min="15394" max="15394" width="7.140625" style="18" customWidth="1"/>
    <col min="15395" max="15395" width="7.42578125" style="18" customWidth="1"/>
    <col min="15396" max="15396" width="6.5703125" style="18" customWidth="1"/>
    <col min="15397" max="15397" width="8.140625" style="18" customWidth="1"/>
    <col min="15398" max="15398" width="9.140625" style="18" customWidth="1"/>
    <col min="15399" max="15399" width="11.5703125" style="18"/>
    <col min="15400" max="15400" width="4.42578125" style="18" customWidth="1"/>
    <col min="15401" max="15401" width="4.85546875" style="18" customWidth="1"/>
    <col min="15402" max="15402" width="3.5703125" style="18" customWidth="1"/>
    <col min="15403" max="15403" width="4.42578125" style="18" customWidth="1"/>
    <col min="15404" max="15616" width="11.5703125" style="18"/>
    <col min="15617" max="15617" width="1.85546875" style="18" customWidth="1"/>
    <col min="15618" max="15618" width="32" style="18" customWidth="1"/>
    <col min="15619" max="15619" width="8" style="18" customWidth="1"/>
    <col min="15620" max="15620" width="8.42578125" style="18" customWidth="1"/>
    <col min="15621" max="15623" width="4.5703125" style="18" customWidth="1"/>
    <col min="15624" max="15624" width="7.140625" style="18" customWidth="1"/>
    <col min="15625" max="15625" width="7.42578125" style="18" customWidth="1"/>
    <col min="15626" max="15626" width="7.85546875" style="18" customWidth="1"/>
    <col min="15627" max="15627" width="8.42578125" style="18" customWidth="1"/>
    <col min="15628" max="15628" width="4.5703125" style="18" customWidth="1"/>
    <col min="15629" max="15629" width="7.85546875" style="18" customWidth="1"/>
    <col min="15630" max="15630" width="7.42578125" style="18" customWidth="1"/>
    <col min="15631" max="15631" width="8.140625" style="18" customWidth="1"/>
    <col min="15632" max="15632" width="7.85546875" style="18" customWidth="1"/>
    <col min="15633" max="15633" width="4.5703125" style="18" customWidth="1"/>
    <col min="15634" max="15634" width="5.5703125" style="18" customWidth="1"/>
    <col min="15635" max="15635" width="9.140625" style="18" customWidth="1"/>
    <col min="15636" max="15636" width="7" style="18" customWidth="1"/>
    <col min="15637" max="15637" width="8.42578125" style="18" customWidth="1"/>
    <col min="15638" max="15638" width="9" style="18" customWidth="1"/>
    <col min="15639" max="15641" width="4.5703125" style="18" customWidth="1"/>
    <col min="15642" max="15642" width="7.140625" style="18" customWidth="1"/>
    <col min="15643" max="15643" width="8.5703125" style="18" customWidth="1"/>
    <col min="15644" max="15647" width="4.5703125" style="18" customWidth="1"/>
    <col min="15648" max="15649" width="11.5703125" style="18"/>
    <col min="15650" max="15650" width="7.140625" style="18" customWidth="1"/>
    <col min="15651" max="15651" width="7.42578125" style="18" customWidth="1"/>
    <col min="15652" max="15652" width="6.5703125" style="18" customWidth="1"/>
    <col min="15653" max="15653" width="8.140625" style="18" customWidth="1"/>
    <col min="15654" max="15654" width="9.140625" style="18" customWidth="1"/>
    <col min="15655" max="15655" width="11.5703125" style="18"/>
    <col min="15656" max="15656" width="4.42578125" style="18" customWidth="1"/>
    <col min="15657" max="15657" width="4.85546875" style="18" customWidth="1"/>
    <col min="15658" max="15658" width="3.5703125" style="18" customWidth="1"/>
    <col min="15659" max="15659" width="4.42578125" style="18" customWidth="1"/>
    <col min="15660" max="15872" width="11.5703125" style="18"/>
    <col min="15873" max="15873" width="1.85546875" style="18" customWidth="1"/>
    <col min="15874" max="15874" width="32" style="18" customWidth="1"/>
    <col min="15875" max="15875" width="8" style="18" customWidth="1"/>
    <col min="15876" max="15876" width="8.42578125" style="18" customWidth="1"/>
    <col min="15877" max="15879" width="4.5703125" style="18" customWidth="1"/>
    <col min="15880" max="15880" width="7.140625" style="18" customWidth="1"/>
    <col min="15881" max="15881" width="7.42578125" style="18" customWidth="1"/>
    <col min="15882" max="15882" width="7.85546875" style="18" customWidth="1"/>
    <col min="15883" max="15883" width="8.42578125" style="18" customWidth="1"/>
    <col min="15884" max="15884" width="4.5703125" style="18" customWidth="1"/>
    <col min="15885" max="15885" width="7.85546875" style="18" customWidth="1"/>
    <col min="15886" max="15886" width="7.42578125" style="18" customWidth="1"/>
    <col min="15887" max="15887" width="8.140625" style="18" customWidth="1"/>
    <col min="15888" max="15888" width="7.85546875" style="18" customWidth="1"/>
    <col min="15889" max="15889" width="4.5703125" style="18" customWidth="1"/>
    <col min="15890" max="15890" width="5.5703125" style="18" customWidth="1"/>
    <col min="15891" max="15891" width="9.140625" style="18" customWidth="1"/>
    <col min="15892" max="15892" width="7" style="18" customWidth="1"/>
    <col min="15893" max="15893" width="8.42578125" style="18" customWidth="1"/>
    <col min="15894" max="15894" width="9" style="18" customWidth="1"/>
    <col min="15895" max="15897" width="4.5703125" style="18" customWidth="1"/>
    <col min="15898" max="15898" width="7.140625" style="18" customWidth="1"/>
    <col min="15899" max="15899" width="8.5703125" style="18" customWidth="1"/>
    <col min="15900" max="15903" width="4.5703125" style="18" customWidth="1"/>
    <col min="15904" max="15905" width="11.5703125" style="18"/>
    <col min="15906" max="15906" width="7.140625" style="18" customWidth="1"/>
    <col min="15907" max="15907" width="7.42578125" style="18" customWidth="1"/>
    <col min="15908" max="15908" width="6.5703125" style="18" customWidth="1"/>
    <col min="15909" max="15909" width="8.140625" style="18" customWidth="1"/>
    <col min="15910" max="15910" width="9.140625" style="18" customWidth="1"/>
    <col min="15911" max="15911" width="11.5703125" style="18"/>
    <col min="15912" max="15912" width="4.42578125" style="18" customWidth="1"/>
    <col min="15913" max="15913" width="4.85546875" style="18" customWidth="1"/>
    <col min="15914" max="15914" width="3.5703125" style="18" customWidth="1"/>
    <col min="15915" max="15915" width="4.42578125" style="18" customWidth="1"/>
    <col min="15916" max="16128" width="11.5703125" style="18"/>
    <col min="16129" max="16129" width="1.85546875" style="18" customWidth="1"/>
    <col min="16130" max="16130" width="32" style="18" customWidth="1"/>
    <col min="16131" max="16131" width="8" style="18" customWidth="1"/>
    <col min="16132" max="16132" width="8.42578125" style="18" customWidth="1"/>
    <col min="16133" max="16135" width="4.5703125" style="18" customWidth="1"/>
    <col min="16136" max="16136" width="7.140625" style="18" customWidth="1"/>
    <col min="16137" max="16137" width="7.42578125" style="18" customWidth="1"/>
    <col min="16138" max="16138" width="7.85546875" style="18" customWidth="1"/>
    <col min="16139" max="16139" width="8.42578125" style="18" customWidth="1"/>
    <col min="16140" max="16140" width="4.5703125" style="18" customWidth="1"/>
    <col min="16141" max="16141" width="7.85546875" style="18" customWidth="1"/>
    <col min="16142" max="16142" width="7.42578125" style="18" customWidth="1"/>
    <col min="16143" max="16143" width="8.140625" style="18" customWidth="1"/>
    <col min="16144" max="16144" width="7.85546875" style="18" customWidth="1"/>
    <col min="16145" max="16145" width="4.5703125" style="18" customWidth="1"/>
    <col min="16146" max="16146" width="5.5703125" style="18" customWidth="1"/>
    <col min="16147" max="16147" width="9.140625" style="18" customWidth="1"/>
    <col min="16148" max="16148" width="7" style="18" customWidth="1"/>
    <col min="16149" max="16149" width="8.42578125" style="18" customWidth="1"/>
    <col min="16150" max="16150" width="9" style="18" customWidth="1"/>
    <col min="16151" max="16153" width="4.5703125" style="18" customWidth="1"/>
    <col min="16154" max="16154" width="7.140625" style="18" customWidth="1"/>
    <col min="16155" max="16155" width="8.5703125" style="18" customWidth="1"/>
    <col min="16156" max="16159" width="4.5703125" style="18" customWidth="1"/>
    <col min="16160" max="16161" width="11.5703125" style="18"/>
    <col min="16162" max="16162" width="7.140625" style="18" customWidth="1"/>
    <col min="16163" max="16163" width="7.42578125" style="18" customWidth="1"/>
    <col min="16164" max="16164" width="6.5703125" style="18" customWidth="1"/>
    <col min="16165" max="16165" width="8.140625" style="18" customWidth="1"/>
    <col min="16166" max="16166" width="9.140625" style="18" customWidth="1"/>
    <col min="16167" max="16167" width="11.5703125" style="18"/>
    <col min="16168" max="16168" width="4.42578125" style="18" customWidth="1"/>
    <col min="16169" max="16169" width="4.85546875" style="18" customWidth="1"/>
    <col min="16170" max="16170" width="3.5703125" style="18" customWidth="1"/>
    <col min="16171" max="16171" width="4.42578125" style="18" customWidth="1"/>
    <col min="16172" max="16384" width="11.5703125" style="18"/>
  </cols>
  <sheetData>
    <row r="4" spans="3:19" ht="15.75" thickBot="1"/>
    <row r="5" spans="3:19" s="192" customFormat="1" ht="18.75">
      <c r="C5" s="595" t="s">
        <v>294</v>
      </c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  <c r="P5" s="1458"/>
      <c r="Q5" s="1459"/>
      <c r="S5" s="65"/>
    </row>
    <row r="6" spans="3:19" s="192" customFormat="1" ht="23.45" customHeight="1" thickBot="1">
      <c r="C6" s="1460"/>
      <c r="D6" s="1461"/>
      <c r="E6" s="1461"/>
      <c r="F6" s="1461"/>
      <c r="G6" s="1461"/>
      <c r="H6" s="1461"/>
      <c r="I6" s="1461"/>
      <c r="J6" s="1461"/>
      <c r="K6" s="1461"/>
      <c r="L6" s="1461"/>
      <c r="M6" s="1461"/>
      <c r="N6" s="1461"/>
      <c r="O6" s="1461"/>
      <c r="P6" s="1461"/>
      <c r="Q6" s="1462"/>
      <c r="S6" s="65"/>
    </row>
    <row r="7" spans="3:19" ht="27" customHeight="1" thickBot="1">
      <c r="C7" s="193"/>
      <c r="D7" s="194"/>
      <c r="E7" s="194"/>
      <c r="F7" s="194"/>
      <c r="G7" s="194"/>
      <c r="H7" s="194"/>
      <c r="I7" s="194"/>
      <c r="J7" s="194"/>
      <c r="K7" s="195"/>
      <c r="L7" s="1463" t="s">
        <v>295</v>
      </c>
      <c r="M7" s="1464"/>
      <c r="N7" s="1464"/>
      <c r="O7" s="1464"/>
      <c r="P7" s="1465"/>
      <c r="Q7" s="196"/>
    </row>
    <row r="8" spans="3:19" ht="27" customHeight="1">
      <c r="C8" s="621" t="s">
        <v>296</v>
      </c>
      <c r="D8" s="622"/>
      <c r="E8" s="622"/>
      <c r="F8" s="622"/>
      <c r="G8" s="622"/>
      <c r="H8" s="622"/>
      <c r="I8" s="622"/>
      <c r="J8" s="622"/>
      <c r="K8" s="70">
        <v>1400</v>
      </c>
      <c r="L8" s="1466">
        <f>+'BASE IMPONIBLE'!G5</f>
        <v>12800000</v>
      </c>
      <c r="M8" s="601"/>
      <c r="N8" s="601"/>
      <c r="O8" s="601"/>
      <c r="P8" s="1467"/>
      <c r="Q8" s="19" t="s">
        <v>2</v>
      </c>
    </row>
    <row r="9" spans="3:19" ht="27" customHeight="1">
      <c r="C9" s="624" t="s">
        <v>297</v>
      </c>
      <c r="D9" s="625"/>
      <c r="E9" s="625"/>
      <c r="F9" s="625"/>
      <c r="G9" s="625"/>
      <c r="H9" s="625"/>
      <c r="I9" s="625"/>
      <c r="J9" s="625"/>
      <c r="K9" s="73">
        <v>1401</v>
      </c>
      <c r="L9" s="1456">
        <f>+'BASE IMPONIBLE'!G9</f>
        <v>0</v>
      </c>
      <c r="M9" s="594"/>
      <c r="N9" s="594"/>
      <c r="O9" s="594"/>
      <c r="P9" s="1457"/>
      <c r="Q9" s="21" t="s">
        <v>2</v>
      </c>
    </row>
    <row r="10" spans="3:19" ht="27" customHeight="1">
      <c r="C10" s="197" t="s">
        <v>298</v>
      </c>
      <c r="D10" s="56"/>
      <c r="E10" s="56"/>
      <c r="F10" s="56"/>
      <c r="G10" s="56"/>
      <c r="H10" s="56"/>
      <c r="I10" s="56"/>
      <c r="J10" s="56"/>
      <c r="K10" s="73">
        <v>1402</v>
      </c>
      <c r="L10" s="1456">
        <f>+'BASE IMPONIBLE'!G10</f>
        <v>0</v>
      </c>
      <c r="M10" s="594"/>
      <c r="N10" s="594"/>
      <c r="O10" s="594"/>
      <c r="P10" s="1457"/>
      <c r="Q10" s="21" t="s">
        <v>2</v>
      </c>
    </row>
    <row r="11" spans="3:19" ht="27" customHeight="1">
      <c r="C11" s="592" t="s">
        <v>299</v>
      </c>
      <c r="D11" s="593"/>
      <c r="E11" s="593"/>
      <c r="F11" s="593"/>
      <c r="G11" s="593"/>
      <c r="H11" s="593"/>
      <c r="I11" s="593"/>
      <c r="J11" s="593"/>
      <c r="K11" s="73">
        <v>1403</v>
      </c>
      <c r="L11" s="1456">
        <f>+'BASE IMPONIBLE'!G11</f>
        <v>0</v>
      </c>
      <c r="M11" s="594"/>
      <c r="N11" s="594"/>
      <c r="O11" s="594"/>
      <c r="P11" s="1457"/>
      <c r="Q11" s="21" t="s">
        <v>2</v>
      </c>
    </row>
    <row r="12" spans="3:19" ht="27" customHeight="1">
      <c r="C12" s="592" t="s">
        <v>300</v>
      </c>
      <c r="D12" s="593"/>
      <c r="E12" s="593"/>
      <c r="F12" s="593"/>
      <c r="G12" s="593"/>
      <c r="H12" s="593"/>
      <c r="I12" s="593"/>
      <c r="J12" s="593"/>
      <c r="K12" s="73">
        <v>1587</v>
      </c>
      <c r="L12" s="1456">
        <f>+'BASE IMPONIBLE'!G12</f>
        <v>0</v>
      </c>
      <c r="M12" s="594"/>
      <c r="N12" s="594"/>
      <c r="O12" s="594"/>
      <c r="P12" s="1457"/>
      <c r="Q12" s="21" t="s">
        <v>2</v>
      </c>
    </row>
    <row r="13" spans="3:19" ht="27" customHeight="1">
      <c r="C13" s="624" t="s">
        <v>46</v>
      </c>
      <c r="D13" s="625"/>
      <c r="E13" s="625"/>
      <c r="F13" s="625"/>
      <c r="G13" s="625"/>
      <c r="H13" s="625"/>
      <c r="I13" s="625"/>
      <c r="J13" s="625"/>
      <c r="K13" s="73">
        <v>1588</v>
      </c>
      <c r="L13" s="1456">
        <f>+'BASE IMPONIBLE'!G15</f>
        <v>1072</v>
      </c>
      <c r="M13" s="594"/>
      <c r="N13" s="594"/>
      <c r="O13" s="594"/>
      <c r="P13" s="1457"/>
      <c r="Q13" s="21" t="s">
        <v>2</v>
      </c>
    </row>
    <row r="14" spans="3:19" ht="54.6" customHeight="1">
      <c r="C14" s="592" t="s">
        <v>301</v>
      </c>
      <c r="D14" s="593"/>
      <c r="E14" s="593"/>
      <c r="F14" s="593"/>
      <c r="G14" s="593"/>
      <c r="H14" s="593"/>
      <c r="I14" s="593"/>
      <c r="J14" s="593"/>
      <c r="K14" s="73">
        <v>1404</v>
      </c>
      <c r="L14" s="1456">
        <f>+'BASE IMPONIBLE'!G27</f>
        <v>0</v>
      </c>
      <c r="M14" s="594"/>
      <c r="N14" s="594"/>
      <c r="O14" s="594"/>
      <c r="P14" s="1457"/>
      <c r="Q14" s="21" t="s">
        <v>2</v>
      </c>
    </row>
    <row r="15" spans="3:19" ht="27" customHeight="1" thickBot="1">
      <c r="C15" s="636" t="s">
        <v>302</v>
      </c>
      <c r="D15" s="637"/>
      <c r="E15" s="637"/>
      <c r="F15" s="637"/>
      <c r="G15" s="637"/>
      <c r="H15" s="637"/>
      <c r="I15" s="637"/>
      <c r="J15" s="637"/>
      <c r="K15" s="71">
        <v>1405</v>
      </c>
      <c r="L15" s="1468">
        <f>+'BASE IMPONIBLE'!G28</f>
        <v>0</v>
      </c>
      <c r="M15" s="615"/>
      <c r="N15" s="615"/>
      <c r="O15" s="615"/>
      <c r="P15" s="1469"/>
      <c r="Q15" s="198" t="s">
        <v>2</v>
      </c>
    </row>
    <row r="16" spans="3:19" ht="27" customHeight="1" thickBot="1">
      <c r="C16" s="1470" t="s">
        <v>303</v>
      </c>
      <c r="D16" s="1471"/>
      <c r="E16" s="1471"/>
      <c r="F16" s="1471"/>
      <c r="G16" s="1471"/>
      <c r="H16" s="1471"/>
      <c r="I16" s="1471"/>
      <c r="J16" s="1472"/>
      <c r="K16" s="60">
        <v>1410</v>
      </c>
      <c r="L16" s="619">
        <f>SUM(L8:P15)</f>
        <v>12801072</v>
      </c>
      <c r="M16" s="619"/>
      <c r="N16" s="619"/>
      <c r="O16" s="619"/>
      <c r="P16" s="619"/>
      <c r="Q16" s="69" t="s">
        <v>4</v>
      </c>
    </row>
    <row r="17" spans="3:22" ht="27" customHeight="1" thickBot="1">
      <c r="C17" s="1473" t="s">
        <v>304</v>
      </c>
      <c r="D17" s="1474"/>
      <c r="E17" s="1474"/>
      <c r="F17" s="1474"/>
      <c r="G17" s="1474"/>
      <c r="H17" s="1474"/>
      <c r="I17" s="1474"/>
      <c r="J17" s="1475"/>
      <c r="K17" s="181">
        <v>1406</v>
      </c>
      <c r="L17" s="601">
        <f>+'BASE IMPONIBLE'!G30</f>
        <v>0</v>
      </c>
      <c r="M17" s="601"/>
      <c r="N17" s="601"/>
      <c r="O17" s="601"/>
      <c r="P17" s="601"/>
      <c r="Q17" s="199" t="s">
        <v>129</v>
      </c>
      <c r="S17" s="61" t="s">
        <v>305</v>
      </c>
      <c r="T17" s="61"/>
      <c r="U17" s="61"/>
      <c r="V17" s="61"/>
    </row>
    <row r="18" spans="3:22" ht="27" customHeight="1" thickBot="1">
      <c r="C18" s="592" t="s">
        <v>306</v>
      </c>
      <c r="D18" s="593"/>
      <c r="E18" s="593"/>
      <c r="F18" s="593"/>
      <c r="G18" s="593"/>
      <c r="H18" s="593"/>
      <c r="I18" s="593"/>
      <c r="J18" s="614"/>
      <c r="K18" s="20">
        <v>1407</v>
      </c>
      <c r="L18" s="601">
        <f>+'BASE IMPONIBLE'!G31</f>
        <v>0</v>
      </c>
      <c r="M18" s="601"/>
      <c r="N18" s="601"/>
      <c r="O18" s="601"/>
      <c r="P18" s="601"/>
      <c r="Q18" s="22" t="s">
        <v>129</v>
      </c>
      <c r="S18" s="61" t="s">
        <v>305</v>
      </c>
    </row>
    <row r="19" spans="3:22" ht="27" customHeight="1" thickBot="1">
      <c r="C19" s="592" t="s">
        <v>307</v>
      </c>
      <c r="D19" s="593"/>
      <c r="E19" s="593"/>
      <c r="F19" s="593"/>
      <c r="G19" s="593"/>
      <c r="H19" s="593"/>
      <c r="I19" s="593"/>
      <c r="J19" s="614"/>
      <c r="K19" s="20">
        <v>1408</v>
      </c>
      <c r="L19" s="601">
        <f>+'BASE IMPONIBLE'!G32</f>
        <v>0</v>
      </c>
      <c r="M19" s="601"/>
      <c r="N19" s="601"/>
      <c r="O19" s="601"/>
      <c r="P19" s="601"/>
      <c r="Q19" s="22" t="s">
        <v>129</v>
      </c>
      <c r="S19" s="61" t="s">
        <v>305</v>
      </c>
    </row>
    <row r="20" spans="3:22" ht="27" customHeight="1" thickBot="1">
      <c r="C20" s="592" t="s">
        <v>308</v>
      </c>
      <c r="D20" s="593"/>
      <c r="E20" s="593"/>
      <c r="F20" s="593"/>
      <c r="G20" s="593"/>
      <c r="H20" s="593"/>
      <c r="I20" s="593"/>
      <c r="J20" s="614"/>
      <c r="K20" s="20">
        <v>1409</v>
      </c>
      <c r="L20" s="601">
        <v>623318</v>
      </c>
      <c r="M20" s="601"/>
      <c r="N20" s="601"/>
      <c r="O20" s="601"/>
      <c r="P20" s="601"/>
      <c r="Q20" s="22" t="s">
        <v>129</v>
      </c>
    </row>
    <row r="21" spans="3:22" ht="27" customHeight="1" thickBot="1">
      <c r="C21" s="592" t="s">
        <v>309</v>
      </c>
      <c r="D21" s="593"/>
      <c r="E21" s="593"/>
      <c r="F21" s="593"/>
      <c r="G21" s="593"/>
      <c r="H21" s="593"/>
      <c r="I21" s="593"/>
      <c r="J21" s="614"/>
      <c r="K21" s="20">
        <v>1429</v>
      </c>
      <c r="L21" s="601">
        <f>+'BASE IMPONIBLE'!G34</f>
        <v>0</v>
      </c>
      <c r="M21" s="601"/>
      <c r="N21" s="601"/>
      <c r="O21" s="601"/>
      <c r="P21" s="601"/>
      <c r="Q21" s="22" t="s">
        <v>129</v>
      </c>
    </row>
    <row r="22" spans="3:22" ht="27" customHeight="1" thickBot="1">
      <c r="C22" s="592" t="s">
        <v>310</v>
      </c>
      <c r="D22" s="593"/>
      <c r="E22" s="593"/>
      <c r="F22" s="593"/>
      <c r="G22" s="593"/>
      <c r="H22" s="593"/>
      <c r="I22" s="593"/>
      <c r="J22" s="614"/>
      <c r="K22" s="20">
        <v>1411</v>
      </c>
      <c r="L22" s="601">
        <f>+'BASE IMPONIBLE'!G35</f>
        <v>0</v>
      </c>
      <c r="M22" s="601"/>
      <c r="N22" s="601"/>
      <c r="O22" s="601"/>
      <c r="P22" s="601"/>
      <c r="Q22" s="22" t="s">
        <v>129</v>
      </c>
    </row>
    <row r="23" spans="3:22" ht="27" customHeight="1" thickBot="1">
      <c r="C23" s="592" t="s">
        <v>311</v>
      </c>
      <c r="D23" s="593"/>
      <c r="E23" s="593"/>
      <c r="F23" s="593"/>
      <c r="G23" s="593"/>
      <c r="H23" s="593"/>
      <c r="I23" s="593"/>
      <c r="J23" s="614"/>
      <c r="K23" s="20">
        <v>1412</v>
      </c>
      <c r="L23" s="601">
        <f>+'BASE IMPONIBLE'!G36</f>
        <v>800053</v>
      </c>
      <c r="M23" s="601"/>
      <c r="N23" s="601"/>
      <c r="O23" s="601"/>
      <c r="P23" s="601"/>
      <c r="Q23" s="22" t="s">
        <v>129</v>
      </c>
    </row>
    <row r="24" spans="3:22" ht="27" customHeight="1" thickBot="1">
      <c r="C24" s="592" t="s">
        <v>312</v>
      </c>
      <c r="D24" s="593"/>
      <c r="E24" s="593"/>
      <c r="F24" s="593"/>
      <c r="G24" s="593"/>
      <c r="H24" s="593"/>
      <c r="I24" s="593"/>
      <c r="J24" s="614"/>
      <c r="K24" s="20">
        <v>1413</v>
      </c>
      <c r="L24" s="601">
        <f>+'BASE IMPONIBLE'!G37</f>
        <v>0</v>
      </c>
      <c r="M24" s="601"/>
      <c r="N24" s="601"/>
      <c r="O24" s="601"/>
      <c r="P24" s="601"/>
      <c r="Q24" s="22" t="s">
        <v>129</v>
      </c>
    </row>
    <row r="25" spans="3:22" ht="27" customHeight="1" thickBot="1">
      <c r="C25" s="592" t="s">
        <v>313</v>
      </c>
      <c r="D25" s="593"/>
      <c r="E25" s="593"/>
      <c r="F25" s="593"/>
      <c r="G25" s="593"/>
      <c r="H25" s="593"/>
      <c r="I25" s="593"/>
      <c r="J25" s="614"/>
      <c r="K25" s="20">
        <v>1414</v>
      </c>
      <c r="L25" s="601">
        <f>+'BASE IMPONIBLE'!G38</f>
        <v>0</v>
      </c>
      <c r="M25" s="601"/>
      <c r="N25" s="601"/>
      <c r="O25" s="601"/>
      <c r="P25" s="601"/>
      <c r="Q25" s="22" t="s">
        <v>129</v>
      </c>
    </row>
    <row r="26" spans="3:22" ht="27" customHeight="1" thickBot="1">
      <c r="C26" s="592" t="s">
        <v>314</v>
      </c>
      <c r="D26" s="593"/>
      <c r="E26" s="593"/>
      <c r="F26" s="593"/>
      <c r="G26" s="593"/>
      <c r="H26" s="593"/>
      <c r="I26" s="593"/>
      <c r="J26" s="614"/>
      <c r="K26" s="20">
        <v>1415</v>
      </c>
      <c r="L26" s="601">
        <f>+'BASE IMPONIBLE'!G39</f>
        <v>0</v>
      </c>
      <c r="M26" s="601"/>
      <c r="N26" s="601"/>
      <c r="O26" s="601"/>
      <c r="P26" s="601"/>
      <c r="Q26" s="22" t="s">
        <v>129</v>
      </c>
    </row>
    <row r="27" spans="3:22" ht="27" customHeight="1" thickBot="1">
      <c r="C27" s="611" t="s">
        <v>315</v>
      </c>
      <c r="D27" s="1476"/>
      <c r="E27" s="1476"/>
      <c r="F27" s="1476"/>
      <c r="G27" s="1476"/>
      <c r="H27" s="1476"/>
      <c r="I27" s="1476"/>
      <c r="J27" s="1477"/>
      <c r="K27" s="20">
        <v>1416</v>
      </c>
      <c r="L27" s="601">
        <f>+'BASE IMPONIBLE'!G40</f>
        <v>0</v>
      </c>
      <c r="M27" s="601"/>
      <c r="N27" s="601"/>
      <c r="O27" s="601"/>
      <c r="P27" s="601"/>
      <c r="Q27" s="22" t="s">
        <v>129</v>
      </c>
    </row>
    <row r="28" spans="3:22" ht="27" customHeight="1" thickBot="1">
      <c r="C28" s="611" t="s">
        <v>316</v>
      </c>
      <c r="D28" s="1476"/>
      <c r="E28" s="1476"/>
      <c r="F28" s="1476"/>
      <c r="G28" s="1476"/>
      <c r="H28" s="1476"/>
      <c r="I28" s="1476"/>
      <c r="J28" s="1477"/>
      <c r="K28" s="20">
        <v>1417</v>
      </c>
      <c r="L28" s="601">
        <f>+'BASE IMPONIBLE'!G41</f>
        <v>0</v>
      </c>
      <c r="M28" s="601"/>
      <c r="N28" s="601"/>
      <c r="O28" s="601"/>
      <c r="P28" s="601"/>
      <c r="Q28" s="22" t="s">
        <v>129</v>
      </c>
    </row>
    <row r="29" spans="3:22" ht="27" customHeight="1" thickBot="1">
      <c r="C29" s="611" t="s">
        <v>317</v>
      </c>
      <c r="D29" s="1476"/>
      <c r="E29" s="1476"/>
      <c r="F29" s="1476"/>
      <c r="G29" s="1476"/>
      <c r="H29" s="1476"/>
      <c r="I29" s="1476"/>
      <c r="J29" s="1477"/>
      <c r="K29" s="20">
        <v>1418</v>
      </c>
      <c r="L29" s="601">
        <f>+'BASE IMPONIBLE'!G42</f>
        <v>0</v>
      </c>
      <c r="M29" s="601"/>
      <c r="N29" s="601"/>
      <c r="O29" s="601"/>
      <c r="P29" s="601"/>
      <c r="Q29" s="22" t="s">
        <v>129</v>
      </c>
    </row>
    <row r="30" spans="3:22" ht="27" customHeight="1" thickBot="1">
      <c r="C30" s="611" t="s">
        <v>318</v>
      </c>
      <c r="D30" s="1476"/>
      <c r="E30" s="1476"/>
      <c r="F30" s="1476"/>
      <c r="G30" s="1476"/>
      <c r="H30" s="1476"/>
      <c r="I30" s="1476"/>
      <c r="J30" s="1477"/>
      <c r="K30" s="20">
        <v>1419</v>
      </c>
      <c r="L30" s="601">
        <f>+'BASE IMPONIBLE'!G43</f>
        <v>0</v>
      </c>
      <c r="M30" s="601"/>
      <c r="N30" s="601"/>
      <c r="O30" s="601"/>
      <c r="P30" s="601"/>
      <c r="Q30" s="22" t="s">
        <v>129</v>
      </c>
    </row>
    <row r="31" spans="3:22" ht="27" customHeight="1" thickBot="1">
      <c r="C31" s="611" t="s">
        <v>319</v>
      </c>
      <c r="D31" s="1476"/>
      <c r="E31" s="1476"/>
      <c r="F31" s="1476"/>
      <c r="G31" s="1476"/>
      <c r="H31" s="1476"/>
      <c r="I31" s="1476"/>
      <c r="J31" s="1477"/>
      <c r="K31" s="20">
        <v>1420</v>
      </c>
      <c r="L31" s="601">
        <f>+'BASE IMPONIBLE'!G44</f>
        <v>0</v>
      </c>
      <c r="M31" s="601"/>
      <c r="N31" s="601"/>
      <c r="O31" s="601"/>
      <c r="P31" s="601"/>
      <c r="Q31" s="22" t="s">
        <v>129</v>
      </c>
    </row>
    <row r="32" spans="3:22" ht="27" customHeight="1" thickBot="1">
      <c r="C32" s="611" t="s">
        <v>320</v>
      </c>
      <c r="D32" s="1476"/>
      <c r="E32" s="1476"/>
      <c r="F32" s="1476"/>
      <c r="G32" s="1476"/>
      <c r="H32" s="1476"/>
      <c r="I32" s="1476"/>
      <c r="J32" s="1477"/>
      <c r="K32" s="20">
        <v>1421</v>
      </c>
      <c r="L32" s="601">
        <f>+'BASE IMPONIBLE'!G45+'BASE IMPONIBLE'!G46</f>
        <v>0</v>
      </c>
      <c r="M32" s="601"/>
      <c r="N32" s="601"/>
      <c r="O32" s="601"/>
      <c r="P32" s="601"/>
      <c r="Q32" s="22" t="s">
        <v>129</v>
      </c>
    </row>
    <row r="33" spans="3:19" ht="27" customHeight="1" thickBot="1">
      <c r="C33" s="611" t="s">
        <v>321</v>
      </c>
      <c r="D33" s="1476"/>
      <c r="E33" s="1476"/>
      <c r="F33" s="1476"/>
      <c r="G33" s="1476"/>
      <c r="H33" s="1476"/>
      <c r="I33" s="1476"/>
      <c r="J33" s="1477"/>
      <c r="K33" s="20">
        <v>1422</v>
      </c>
      <c r="L33" s="601">
        <f>+'BASE IMPONIBLE'!G47+'BASE IMPONIBLE'!G48</f>
        <v>905370</v>
      </c>
      <c r="M33" s="601"/>
      <c r="N33" s="601"/>
      <c r="O33" s="601"/>
      <c r="P33" s="601"/>
      <c r="Q33" s="22" t="s">
        <v>129</v>
      </c>
    </row>
    <row r="34" spans="3:19" ht="27" customHeight="1" thickBot="1">
      <c r="C34" s="611" t="s">
        <v>322</v>
      </c>
      <c r="D34" s="1476"/>
      <c r="E34" s="1476"/>
      <c r="F34" s="1476"/>
      <c r="G34" s="1476"/>
      <c r="H34" s="1476"/>
      <c r="I34" s="1476"/>
      <c r="J34" s="1477"/>
      <c r="K34" s="20">
        <v>1423</v>
      </c>
      <c r="L34" s="601">
        <f>+'BASE IMPONIBLE'!G49</f>
        <v>0</v>
      </c>
      <c r="M34" s="601"/>
      <c r="N34" s="601"/>
      <c r="O34" s="601"/>
      <c r="P34" s="601"/>
      <c r="Q34" s="22" t="s">
        <v>129</v>
      </c>
    </row>
    <row r="35" spans="3:19" ht="27" customHeight="1" thickBot="1">
      <c r="C35" s="611" t="s">
        <v>323</v>
      </c>
      <c r="D35" s="1476"/>
      <c r="E35" s="1476"/>
      <c r="F35" s="1476"/>
      <c r="G35" s="1476"/>
      <c r="H35" s="1476"/>
      <c r="I35" s="1476"/>
      <c r="J35" s="1477"/>
      <c r="K35" s="20">
        <v>1424</v>
      </c>
      <c r="L35" s="601">
        <f>+'BASE IMPONIBLE'!G50+'BASE IMPONIBLE'!G58</f>
        <v>515267</v>
      </c>
      <c r="M35" s="601"/>
      <c r="N35" s="601"/>
      <c r="O35" s="601"/>
      <c r="P35" s="601"/>
      <c r="Q35" s="22" t="s">
        <v>129</v>
      </c>
    </row>
    <row r="36" spans="3:19" ht="35.450000000000003" customHeight="1">
      <c r="C36" s="1478" t="s">
        <v>324</v>
      </c>
      <c r="D36" s="1479"/>
      <c r="E36" s="1479"/>
      <c r="F36" s="1479"/>
      <c r="G36" s="1479"/>
      <c r="H36" s="1479"/>
      <c r="I36" s="1479"/>
      <c r="J36" s="1479"/>
      <c r="K36" s="51">
        <v>1425</v>
      </c>
      <c r="L36" s="601">
        <f>+'BASE IMPONIBLE'!G51</f>
        <v>0</v>
      </c>
      <c r="M36" s="601"/>
      <c r="N36" s="601"/>
      <c r="O36" s="601"/>
      <c r="P36" s="601"/>
      <c r="Q36" s="52" t="s">
        <v>129</v>
      </c>
    </row>
    <row r="37" spans="3:19" ht="27" customHeight="1">
      <c r="C37" s="1478" t="s">
        <v>325</v>
      </c>
      <c r="D37" s="1479"/>
      <c r="E37" s="1479"/>
      <c r="F37" s="1479"/>
      <c r="G37" s="1479"/>
      <c r="H37" s="1479"/>
      <c r="I37" s="1479"/>
      <c r="J37" s="1479"/>
      <c r="K37" s="51">
        <v>1426</v>
      </c>
      <c r="L37" s="1480"/>
      <c r="M37" s="1480"/>
      <c r="N37" s="1480"/>
      <c r="O37" s="1480"/>
      <c r="P37" s="1480"/>
      <c r="Q37" s="52" t="s">
        <v>129</v>
      </c>
      <c r="S37" s="61" t="s">
        <v>326</v>
      </c>
    </row>
    <row r="38" spans="3:19" ht="27" customHeight="1">
      <c r="C38" s="1481" t="s">
        <v>327</v>
      </c>
      <c r="D38" s="1482"/>
      <c r="E38" s="1482"/>
      <c r="F38" s="1482"/>
      <c r="G38" s="1482"/>
      <c r="H38" s="1482"/>
      <c r="I38" s="1482"/>
      <c r="J38" s="1482"/>
      <c r="K38" s="51">
        <v>1427</v>
      </c>
      <c r="L38" s="602">
        <f>+'BASE IMPONIBLE'!G53</f>
        <v>0</v>
      </c>
      <c r="M38" s="602"/>
      <c r="N38" s="602"/>
      <c r="O38" s="602"/>
      <c r="P38" s="602"/>
      <c r="Q38" s="52" t="s">
        <v>129</v>
      </c>
    </row>
    <row r="39" spans="3:19" ht="27" customHeight="1" thickBot="1">
      <c r="C39" s="636" t="s">
        <v>47</v>
      </c>
      <c r="D39" s="637"/>
      <c r="E39" s="637"/>
      <c r="F39" s="637"/>
      <c r="G39" s="637"/>
      <c r="H39" s="637"/>
      <c r="I39" s="637"/>
      <c r="J39" s="637"/>
      <c r="K39" s="66">
        <v>1428</v>
      </c>
      <c r="L39" s="615">
        <f>+'BASE IMPONIBLE'!G54</f>
        <v>0</v>
      </c>
      <c r="M39" s="615"/>
      <c r="N39" s="615"/>
      <c r="O39" s="615"/>
      <c r="P39" s="615"/>
      <c r="Q39" s="200" t="s">
        <v>129</v>
      </c>
    </row>
    <row r="40" spans="3:19" ht="27" customHeight="1" thickBot="1">
      <c r="C40" s="1470" t="s">
        <v>328</v>
      </c>
      <c r="D40" s="1471"/>
      <c r="E40" s="1471"/>
      <c r="F40" s="1471"/>
      <c r="G40" s="1471"/>
      <c r="H40" s="1471"/>
      <c r="I40" s="1471"/>
      <c r="J40" s="1472"/>
      <c r="K40" s="60">
        <v>1430</v>
      </c>
      <c r="L40" s="1483">
        <f>SUM(L17:P36)+L38+L39</f>
        <v>2844008</v>
      </c>
      <c r="M40" s="1483"/>
      <c r="N40" s="1483"/>
      <c r="O40" s="1483"/>
      <c r="P40" s="1483"/>
      <c r="Q40" s="69" t="s">
        <v>4</v>
      </c>
    </row>
    <row r="41" spans="3:19" ht="40.700000000000003" customHeight="1" thickBot="1">
      <c r="C41" s="1484" t="s">
        <v>329</v>
      </c>
      <c r="D41" s="1485"/>
      <c r="E41" s="1485"/>
      <c r="F41" s="1485"/>
      <c r="G41" s="1485"/>
      <c r="H41" s="1485"/>
      <c r="I41" s="1485"/>
      <c r="J41" s="1485"/>
      <c r="K41" s="201">
        <v>1431</v>
      </c>
      <c r="L41" s="1486">
        <f>+'BASE IMPONIBLE'!G64</f>
        <v>905370</v>
      </c>
      <c r="M41" s="1486"/>
      <c r="N41" s="1486"/>
      <c r="O41" s="1486"/>
      <c r="P41" s="1486"/>
      <c r="Q41" s="202" t="s">
        <v>2</v>
      </c>
    </row>
    <row r="42" spans="3:19" ht="56.45" customHeight="1" thickBot="1">
      <c r="C42" s="633" t="s">
        <v>330</v>
      </c>
      <c r="D42" s="634"/>
      <c r="E42" s="634"/>
      <c r="F42" s="634"/>
      <c r="G42" s="634"/>
      <c r="H42" s="634"/>
      <c r="I42" s="634"/>
      <c r="J42" s="635"/>
      <c r="K42" s="60">
        <v>1729</v>
      </c>
      <c r="L42" s="1487">
        <f>+L16-L40+L41</f>
        <v>10862434</v>
      </c>
      <c r="M42" s="1488"/>
      <c r="N42" s="1488"/>
      <c r="O42" s="1488"/>
      <c r="P42" s="1489"/>
      <c r="Q42" s="69" t="s">
        <v>4</v>
      </c>
    </row>
    <row r="43" spans="3:19" ht="27" customHeight="1">
      <c r="C43" s="1481" t="s">
        <v>62</v>
      </c>
      <c r="D43" s="1482"/>
      <c r="E43" s="1482"/>
      <c r="F43" s="1482"/>
      <c r="G43" s="1482"/>
      <c r="H43" s="1482"/>
      <c r="I43" s="1482"/>
      <c r="J43" s="1490"/>
      <c r="K43" s="51">
        <v>1432</v>
      </c>
      <c r="L43" s="602">
        <f>+'BASE IMPONIBLE'!G67</f>
        <v>1478532</v>
      </c>
      <c r="M43" s="602"/>
      <c r="N43" s="602"/>
      <c r="O43" s="602"/>
      <c r="P43" s="602"/>
      <c r="Q43" s="52" t="s">
        <v>129</v>
      </c>
    </row>
    <row r="44" spans="3:19" ht="27" customHeight="1" thickBot="1">
      <c r="C44" s="636" t="s">
        <v>48</v>
      </c>
      <c r="D44" s="637"/>
      <c r="E44" s="637"/>
      <c r="F44" s="637"/>
      <c r="G44" s="637"/>
      <c r="H44" s="637"/>
      <c r="I44" s="637"/>
      <c r="J44" s="1491"/>
      <c r="K44" s="66">
        <v>1433</v>
      </c>
      <c r="L44" s="602">
        <f>+'BASE IMPONIBLE'!G68</f>
        <v>0</v>
      </c>
      <c r="M44" s="602"/>
      <c r="N44" s="602"/>
      <c r="O44" s="602"/>
      <c r="P44" s="602"/>
      <c r="Q44" s="200" t="s">
        <v>129</v>
      </c>
    </row>
    <row r="45" spans="3:19" ht="41.45" customHeight="1" thickBot="1">
      <c r="C45" s="633" t="s">
        <v>331</v>
      </c>
      <c r="D45" s="634"/>
      <c r="E45" s="634"/>
      <c r="F45" s="634"/>
      <c r="G45" s="634"/>
      <c r="H45" s="634"/>
      <c r="I45" s="634"/>
      <c r="J45" s="634"/>
      <c r="K45" s="60">
        <v>1440</v>
      </c>
      <c r="L45" s="619">
        <f>+L42-L43-L44</f>
        <v>9383902</v>
      </c>
      <c r="M45" s="619"/>
      <c r="N45" s="619"/>
      <c r="O45" s="619"/>
      <c r="P45" s="619"/>
      <c r="Q45" s="69" t="s">
        <v>4</v>
      </c>
    </row>
    <row r="46" spans="3:19" ht="27" customHeight="1" thickBot="1">
      <c r="C46" s="1492" t="s">
        <v>49</v>
      </c>
      <c r="D46" s="1493"/>
      <c r="E46" s="1493"/>
      <c r="F46" s="1493"/>
      <c r="G46" s="1493"/>
      <c r="H46" s="1493"/>
      <c r="I46" s="1493"/>
      <c r="J46" s="1493"/>
      <c r="K46" s="1493"/>
      <c r="L46" s="1493"/>
      <c r="M46" s="1493"/>
      <c r="N46" s="1493"/>
      <c r="O46" s="1493"/>
      <c r="P46" s="1493"/>
      <c r="Q46" s="1494"/>
    </row>
    <row r="47" spans="3:19" ht="27" customHeight="1">
      <c r="C47" s="1473" t="s">
        <v>50</v>
      </c>
      <c r="D47" s="1474"/>
      <c r="E47" s="1474"/>
      <c r="F47" s="1474"/>
      <c r="G47" s="1474"/>
      <c r="H47" s="1474"/>
      <c r="I47" s="1474"/>
      <c r="J47" s="1475"/>
      <c r="K47" s="181">
        <v>1434</v>
      </c>
      <c r="L47" s="601"/>
      <c r="M47" s="601"/>
      <c r="N47" s="601"/>
      <c r="O47" s="601"/>
      <c r="P47" s="601"/>
      <c r="Q47" s="19" t="s">
        <v>2</v>
      </c>
    </row>
    <row r="48" spans="3:19" ht="40.700000000000003" customHeight="1" thickBot="1">
      <c r="C48" s="636" t="s">
        <v>51</v>
      </c>
      <c r="D48" s="637"/>
      <c r="E48" s="637"/>
      <c r="F48" s="637"/>
      <c r="G48" s="637"/>
      <c r="H48" s="637"/>
      <c r="I48" s="637"/>
      <c r="J48" s="637"/>
      <c r="K48" s="66">
        <v>1435</v>
      </c>
      <c r="L48" s="615"/>
      <c r="M48" s="615"/>
      <c r="N48" s="615"/>
      <c r="O48" s="615"/>
      <c r="P48" s="615"/>
      <c r="Q48" s="198" t="s">
        <v>2</v>
      </c>
    </row>
    <row r="49" spans="3:17" ht="27" customHeight="1" thickBot="1">
      <c r="C49" s="633" t="s">
        <v>52</v>
      </c>
      <c r="D49" s="634"/>
      <c r="E49" s="634"/>
      <c r="F49" s="634"/>
      <c r="G49" s="634"/>
      <c r="H49" s="634"/>
      <c r="I49" s="634"/>
      <c r="J49" s="635"/>
      <c r="K49" s="60">
        <v>1450</v>
      </c>
      <c r="L49" s="619"/>
      <c r="M49" s="619"/>
      <c r="N49" s="619"/>
      <c r="O49" s="619"/>
      <c r="P49" s="619"/>
      <c r="Q49" s="69" t="s">
        <v>4</v>
      </c>
    </row>
  </sheetData>
  <mergeCells count="84">
    <mergeCell ref="C48:J48"/>
    <mergeCell ref="L48:P48"/>
    <mergeCell ref="C49:J49"/>
    <mergeCell ref="L49:P49"/>
    <mergeCell ref="C44:J44"/>
    <mergeCell ref="L44:P44"/>
    <mergeCell ref="C45:J45"/>
    <mergeCell ref="L45:P45"/>
    <mergeCell ref="C46:Q46"/>
    <mergeCell ref="C47:J47"/>
    <mergeCell ref="L47:P47"/>
    <mergeCell ref="C41:J41"/>
    <mergeCell ref="L41:P41"/>
    <mergeCell ref="C42:J42"/>
    <mergeCell ref="L42:P42"/>
    <mergeCell ref="C43:J43"/>
    <mergeCell ref="L43:P43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3:J13"/>
    <mergeCell ref="L13:P13"/>
    <mergeCell ref="C5:Q6"/>
    <mergeCell ref="L7:P7"/>
    <mergeCell ref="C8:J8"/>
    <mergeCell ref="L8:P8"/>
    <mergeCell ref="C9:J9"/>
    <mergeCell ref="L9:P9"/>
    <mergeCell ref="L10:P10"/>
    <mergeCell ref="C11:J11"/>
    <mergeCell ref="L11:P11"/>
    <mergeCell ref="C12:J12"/>
    <mergeCell ref="L12:P12"/>
  </mergeCells>
  <hyperlinks>
    <hyperlink ref="C5:Q6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paperSize="345" scale="66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2:AZ40"/>
  <sheetViews>
    <sheetView showGridLines="0" topLeftCell="A10" zoomScale="70" zoomScaleNormal="70" workbookViewId="0">
      <selection activeCell="I25" sqref="I25:M25"/>
    </sheetView>
  </sheetViews>
  <sheetFormatPr baseColWidth="10" defaultColWidth="11.5703125" defaultRowHeight="14.25"/>
  <cols>
    <col min="1" max="1" width="1.85546875" style="215" customWidth="1"/>
    <col min="2" max="5" width="4.5703125" style="215" customWidth="1"/>
    <col min="6" max="6" width="23.42578125" style="215" customWidth="1"/>
    <col min="7" max="7" width="13.42578125" style="215" customWidth="1"/>
    <col min="8" max="9" width="8.5703125" style="215" customWidth="1"/>
    <col min="10" max="10" width="6.140625" style="215" customWidth="1"/>
    <col min="11" max="12" width="4.5703125" style="215" customWidth="1"/>
    <col min="13" max="13" width="3.85546875" style="215" customWidth="1"/>
    <col min="14" max="14" width="8" style="215" customWidth="1"/>
    <col min="15" max="15" width="5" style="215" customWidth="1"/>
    <col min="16" max="18" width="4.5703125" style="215" customWidth="1"/>
    <col min="19" max="19" width="4.85546875" style="215" customWidth="1"/>
    <col min="20" max="20" width="9.140625" style="215" customWidth="1"/>
    <col min="21" max="21" width="4.5703125" style="215" customWidth="1"/>
    <col min="22" max="22" width="5.5703125" style="215" customWidth="1"/>
    <col min="23" max="23" width="4.5703125" style="215" customWidth="1"/>
    <col min="24" max="24" width="7.85546875" style="215" customWidth="1"/>
    <col min="25" max="25" width="4.28515625" style="215" customWidth="1"/>
    <col min="26" max="26" width="8.140625" style="215" customWidth="1"/>
    <col min="27" max="27" width="4.140625" style="215" customWidth="1"/>
    <col min="28" max="28" width="4.5703125" style="215" customWidth="1"/>
    <col min="29" max="29" width="5" style="215" customWidth="1"/>
    <col min="30" max="30" width="9.140625" style="215" customWidth="1"/>
    <col min="31" max="31" width="2.5703125" style="215" customWidth="1"/>
    <col min="32" max="32" width="8.42578125" style="215" customWidth="1"/>
    <col min="33" max="33" width="6.140625" style="215" customWidth="1"/>
    <col min="34" max="36" width="4.5703125" style="215" customWidth="1"/>
    <col min="37" max="37" width="7.140625" style="215" customWidth="1"/>
    <col min="38" max="38" width="8.5703125" style="215" customWidth="1"/>
    <col min="39" max="39" width="2.7109375" style="215" customWidth="1"/>
    <col min="40" max="42" width="4.5703125" style="215" customWidth="1"/>
    <col min="43" max="43" width="6.85546875" style="215" customWidth="1"/>
    <col min="44" max="44" width="11.5703125" style="215"/>
    <col min="45" max="45" width="7.140625" style="215" customWidth="1"/>
    <col min="46" max="46" width="7.42578125" style="215" customWidth="1"/>
    <col min="47" max="47" width="6.5703125" style="215" customWidth="1"/>
    <col min="48" max="48" width="8.140625" style="215" customWidth="1"/>
    <col min="49" max="49" width="1.5703125" style="215" customWidth="1"/>
    <col min="50" max="50" width="11.5703125" style="215"/>
    <col min="51" max="51" width="4.42578125" style="215" customWidth="1"/>
    <col min="52" max="52" width="4.85546875" style="215" customWidth="1"/>
    <col min="53" max="53" width="3.5703125" style="215" customWidth="1"/>
    <col min="54" max="54" width="4.42578125" style="215" customWidth="1"/>
    <col min="55" max="256" width="11.5703125" style="215"/>
    <col min="257" max="257" width="1.85546875" style="215" customWidth="1"/>
    <col min="258" max="261" width="4.5703125" style="215" customWidth="1"/>
    <col min="262" max="262" width="23.42578125" style="215" customWidth="1"/>
    <col min="263" max="263" width="13.42578125" style="215" customWidth="1"/>
    <col min="264" max="265" width="8.5703125" style="215" customWidth="1"/>
    <col min="266" max="266" width="6.140625" style="215" customWidth="1"/>
    <col min="267" max="268" width="4.5703125" style="215" customWidth="1"/>
    <col min="269" max="269" width="3.85546875" style="215" customWidth="1"/>
    <col min="270" max="270" width="8" style="215" customWidth="1"/>
    <col min="271" max="271" width="8.42578125" style="215" customWidth="1"/>
    <col min="272" max="274" width="4.5703125" style="215" customWidth="1"/>
    <col min="275" max="275" width="4.85546875" style="215" customWidth="1"/>
    <col min="276" max="276" width="9.140625" style="215" customWidth="1"/>
    <col min="277" max="277" width="7.85546875" style="215" customWidth="1"/>
    <col min="278" max="278" width="8.42578125" style="215" customWidth="1"/>
    <col min="279" max="279" width="4.5703125" style="215" customWidth="1"/>
    <col min="280" max="280" width="7.85546875" style="215" customWidth="1"/>
    <col min="281" max="281" width="4.28515625" style="215" customWidth="1"/>
    <col min="282" max="282" width="8.140625" style="215" customWidth="1"/>
    <col min="283" max="283" width="7.85546875" style="215" customWidth="1"/>
    <col min="284" max="284" width="4.5703125" style="215" customWidth="1"/>
    <col min="285" max="285" width="10.5703125" style="215" customWidth="1"/>
    <col min="286" max="286" width="9.140625" style="215" customWidth="1"/>
    <col min="287" max="287" width="2.5703125" style="215" customWidth="1"/>
    <col min="288" max="288" width="8.42578125" style="215" customWidth="1"/>
    <col min="289" max="289" width="9" style="215" customWidth="1"/>
    <col min="290" max="292" width="4.5703125" style="215" customWidth="1"/>
    <col min="293" max="293" width="7.140625" style="215" customWidth="1"/>
    <col min="294" max="294" width="8.5703125" style="215" customWidth="1"/>
    <col min="295" max="298" width="4.5703125" style="215" customWidth="1"/>
    <col min="299" max="300" width="11.5703125" style="215"/>
    <col min="301" max="301" width="7.140625" style="215" customWidth="1"/>
    <col min="302" max="302" width="7.42578125" style="215" customWidth="1"/>
    <col min="303" max="303" width="6.5703125" style="215" customWidth="1"/>
    <col min="304" max="304" width="8.140625" style="215" customWidth="1"/>
    <col min="305" max="305" width="1.5703125" style="215" customWidth="1"/>
    <col min="306" max="306" width="11.5703125" style="215"/>
    <col min="307" max="307" width="4.42578125" style="215" customWidth="1"/>
    <col min="308" max="308" width="4.85546875" style="215" customWidth="1"/>
    <col min="309" max="309" width="3.5703125" style="215" customWidth="1"/>
    <col min="310" max="310" width="4.42578125" style="215" customWidth="1"/>
    <col min="311" max="512" width="11.5703125" style="215"/>
    <col min="513" max="513" width="1.85546875" style="215" customWidth="1"/>
    <col min="514" max="517" width="4.5703125" style="215" customWidth="1"/>
    <col min="518" max="518" width="23.42578125" style="215" customWidth="1"/>
    <col min="519" max="519" width="13.42578125" style="215" customWidth="1"/>
    <col min="520" max="521" width="8.5703125" style="215" customWidth="1"/>
    <col min="522" max="522" width="6.140625" style="215" customWidth="1"/>
    <col min="523" max="524" width="4.5703125" style="215" customWidth="1"/>
    <col min="525" max="525" width="3.85546875" style="215" customWidth="1"/>
    <col min="526" max="526" width="8" style="215" customWidth="1"/>
    <col min="527" max="527" width="8.42578125" style="215" customWidth="1"/>
    <col min="528" max="530" width="4.5703125" style="215" customWidth="1"/>
    <col min="531" max="531" width="4.85546875" style="215" customWidth="1"/>
    <col min="532" max="532" width="9.140625" style="215" customWidth="1"/>
    <col min="533" max="533" width="7.85546875" style="215" customWidth="1"/>
    <col min="534" max="534" width="8.42578125" style="215" customWidth="1"/>
    <col min="535" max="535" width="4.5703125" style="215" customWidth="1"/>
    <col min="536" max="536" width="7.85546875" style="215" customWidth="1"/>
    <col min="537" max="537" width="4.28515625" style="215" customWidth="1"/>
    <col min="538" max="538" width="8.140625" style="215" customWidth="1"/>
    <col min="539" max="539" width="7.85546875" style="215" customWidth="1"/>
    <col min="540" max="540" width="4.5703125" style="215" customWidth="1"/>
    <col min="541" max="541" width="10.5703125" style="215" customWidth="1"/>
    <col min="542" max="542" width="9.140625" style="215" customWidth="1"/>
    <col min="543" max="543" width="2.5703125" style="215" customWidth="1"/>
    <col min="544" max="544" width="8.42578125" style="215" customWidth="1"/>
    <col min="545" max="545" width="9" style="215" customWidth="1"/>
    <col min="546" max="548" width="4.5703125" style="215" customWidth="1"/>
    <col min="549" max="549" width="7.140625" style="215" customWidth="1"/>
    <col min="550" max="550" width="8.5703125" style="215" customWidth="1"/>
    <col min="551" max="554" width="4.5703125" style="215" customWidth="1"/>
    <col min="555" max="556" width="11.5703125" style="215"/>
    <col min="557" max="557" width="7.140625" style="215" customWidth="1"/>
    <col min="558" max="558" width="7.42578125" style="215" customWidth="1"/>
    <col min="559" max="559" width="6.5703125" style="215" customWidth="1"/>
    <col min="560" max="560" width="8.140625" style="215" customWidth="1"/>
    <col min="561" max="561" width="1.5703125" style="215" customWidth="1"/>
    <col min="562" max="562" width="11.5703125" style="215"/>
    <col min="563" max="563" width="4.42578125" style="215" customWidth="1"/>
    <col min="564" max="564" width="4.85546875" style="215" customWidth="1"/>
    <col min="565" max="565" width="3.5703125" style="215" customWidth="1"/>
    <col min="566" max="566" width="4.42578125" style="215" customWidth="1"/>
    <col min="567" max="768" width="11.5703125" style="215"/>
    <col min="769" max="769" width="1.85546875" style="215" customWidth="1"/>
    <col min="770" max="773" width="4.5703125" style="215" customWidth="1"/>
    <col min="774" max="774" width="23.42578125" style="215" customWidth="1"/>
    <col min="775" max="775" width="13.42578125" style="215" customWidth="1"/>
    <col min="776" max="777" width="8.5703125" style="215" customWidth="1"/>
    <col min="778" max="778" width="6.140625" style="215" customWidth="1"/>
    <col min="779" max="780" width="4.5703125" style="215" customWidth="1"/>
    <col min="781" max="781" width="3.85546875" style="215" customWidth="1"/>
    <col min="782" max="782" width="8" style="215" customWidth="1"/>
    <col min="783" max="783" width="8.42578125" style="215" customWidth="1"/>
    <col min="784" max="786" width="4.5703125" style="215" customWidth="1"/>
    <col min="787" max="787" width="4.85546875" style="215" customWidth="1"/>
    <col min="788" max="788" width="9.140625" style="215" customWidth="1"/>
    <col min="789" max="789" width="7.85546875" style="215" customWidth="1"/>
    <col min="790" max="790" width="8.42578125" style="215" customWidth="1"/>
    <col min="791" max="791" width="4.5703125" style="215" customWidth="1"/>
    <col min="792" max="792" width="7.85546875" style="215" customWidth="1"/>
    <col min="793" max="793" width="4.28515625" style="215" customWidth="1"/>
    <col min="794" max="794" width="8.140625" style="215" customWidth="1"/>
    <col min="795" max="795" width="7.85546875" style="215" customWidth="1"/>
    <col min="796" max="796" width="4.5703125" style="215" customWidth="1"/>
    <col min="797" max="797" width="10.5703125" style="215" customWidth="1"/>
    <col min="798" max="798" width="9.140625" style="215" customWidth="1"/>
    <col min="799" max="799" width="2.5703125" style="215" customWidth="1"/>
    <col min="800" max="800" width="8.42578125" style="215" customWidth="1"/>
    <col min="801" max="801" width="9" style="215" customWidth="1"/>
    <col min="802" max="804" width="4.5703125" style="215" customWidth="1"/>
    <col min="805" max="805" width="7.140625" style="215" customWidth="1"/>
    <col min="806" max="806" width="8.5703125" style="215" customWidth="1"/>
    <col min="807" max="810" width="4.5703125" style="215" customWidth="1"/>
    <col min="811" max="812" width="11.5703125" style="215"/>
    <col min="813" max="813" width="7.140625" style="215" customWidth="1"/>
    <col min="814" max="814" width="7.42578125" style="215" customWidth="1"/>
    <col min="815" max="815" width="6.5703125" style="215" customWidth="1"/>
    <col min="816" max="816" width="8.140625" style="215" customWidth="1"/>
    <col min="817" max="817" width="1.5703125" style="215" customWidth="1"/>
    <col min="818" max="818" width="11.5703125" style="215"/>
    <col min="819" max="819" width="4.42578125" style="215" customWidth="1"/>
    <col min="820" max="820" width="4.85546875" style="215" customWidth="1"/>
    <col min="821" max="821" width="3.5703125" style="215" customWidth="1"/>
    <col min="822" max="822" width="4.42578125" style="215" customWidth="1"/>
    <col min="823" max="1024" width="11.5703125" style="215"/>
    <col min="1025" max="1025" width="1.85546875" style="215" customWidth="1"/>
    <col min="1026" max="1029" width="4.5703125" style="215" customWidth="1"/>
    <col min="1030" max="1030" width="23.42578125" style="215" customWidth="1"/>
    <col min="1031" max="1031" width="13.42578125" style="215" customWidth="1"/>
    <col min="1032" max="1033" width="8.5703125" style="215" customWidth="1"/>
    <col min="1034" max="1034" width="6.140625" style="215" customWidth="1"/>
    <col min="1035" max="1036" width="4.5703125" style="215" customWidth="1"/>
    <col min="1037" max="1037" width="3.85546875" style="215" customWidth="1"/>
    <col min="1038" max="1038" width="8" style="215" customWidth="1"/>
    <col min="1039" max="1039" width="8.42578125" style="215" customWidth="1"/>
    <col min="1040" max="1042" width="4.5703125" style="215" customWidth="1"/>
    <col min="1043" max="1043" width="4.85546875" style="215" customWidth="1"/>
    <col min="1044" max="1044" width="9.140625" style="215" customWidth="1"/>
    <col min="1045" max="1045" width="7.85546875" style="215" customWidth="1"/>
    <col min="1046" max="1046" width="8.42578125" style="215" customWidth="1"/>
    <col min="1047" max="1047" width="4.5703125" style="215" customWidth="1"/>
    <col min="1048" max="1048" width="7.85546875" style="215" customWidth="1"/>
    <col min="1049" max="1049" width="4.28515625" style="215" customWidth="1"/>
    <col min="1050" max="1050" width="8.140625" style="215" customWidth="1"/>
    <col min="1051" max="1051" width="7.85546875" style="215" customWidth="1"/>
    <col min="1052" max="1052" width="4.5703125" style="215" customWidth="1"/>
    <col min="1053" max="1053" width="10.5703125" style="215" customWidth="1"/>
    <col min="1054" max="1054" width="9.140625" style="215" customWidth="1"/>
    <col min="1055" max="1055" width="2.5703125" style="215" customWidth="1"/>
    <col min="1056" max="1056" width="8.42578125" style="215" customWidth="1"/>
    <col min="1057" max="1057" width="9" style="215" customWidth="1"/>
    <col min="1058" max="1060" width="4.5703125" style="215" customWidth="1"/>
    <col min="1061" max="1061" width="7.140625" style="215" customWidth="1"/>
    <col min="1062" max="1062" width="8.5703125" style="215" customWidth="1"/>
    <col min="1063" max="1066" width="4.5703125" style="215" customWidth="1"/>
    <col min="1067" max="1068" width="11.5703125" style="215"/>
    <col min="1069" max="1069" width="7.140625" style="215" customWidth="1"/>
    <col min="1070" max="1070" width="7.42578125" style="215" customWidth="1"/>
    <col min="1071" max="1071" width="6.5703125" style="215" customWidth="1"/>
    <col min="1072" max="1072" width="8.140625" style="215" customWidth="1"/>
    <col min="1073" max="1073" width="1.5703125" style="215" customWidth="1"/>
    <col min="1074" max="1074" width="11.5703125" style="215"/>
    <col min="1075" max="1075" width="4.42578125" style="215" customWidth="1"/>
    <col min="1076" max="1076" width="4.85546875" style="215" customWidth="1"/>
    <col min="1077" max="1077" width="3.5703125" style="215" customWidth="1"/>
    <col min="1078" max="1078" width="4.42578125" style="215" customWidth="1"/>
    <col min="1079" max="1280" width="11.5703125" style="215"/>
    <col min="1281" max="1281" width="1.85546875" style="215" customWidth="1"/>
    <col min="1282" max="1285" width="4.5703125" style="215" customWidth="1"/>
    <col min="1286" max="1286" width="23.42578125" style="215" customWidth="1"/>
    <col min="1287" max="1287" width="13.42578125" style="215" customWidth="1"/>
    <col min="1288" max="1289" width="8.5703125" style="215" customWidth="1"/>
    <col min="1290" max="1290" width="6.140625" style="215" customWidth="1"/>
    <col min="1291" max="1292" width="4.5703125" style="215" customWidth="1"/>
    <col min="1293" max="1293" width="3.85546875" style="215" customWidth="1"/>
    <col min="1294" max="1294" width="8" style="215" customWidth="1"/>
    <col min="1295" max="1295" width="8.42578125" style="215" customWidth="1"/>
    <col min="1296" max="1298" width="4.5703125" style="215" customWidth="1"/>
    <col min="1299" max="1299" width="4.85546875" style="215" customWidth="1"/>
    <col min="1300" max="1300" width="9.140625" style="215" customWidth="1"/>
    <col min="1301" max="1301" width="7.85546875" style="215" customWidth="1"/>
    <col min="1302" max="1302" width="8.42578125" style="215" customWidth="1"/>
    <col min="1303" max="1303" width="4.5703125" style="215" customWidth="1"/>
    <col min="1304" max="1304" width="7.85546875" style="215" customWidth="1"/>
    <col min="1305" max="1305" width="4.28515625" style="215" customWidth="1"/>
    <col min="1306" max="1306" width="8.140625" style="215" customWidth="1"/>
    <col min="1307" max="1307" width="7.85546875" style="215" customWidth="1"/>
    <col min="1308" max="1308" width="4.5703125" style="215" customWidth="1"/>
    <col min="1309" max="1309" width="10.5703125" style="215" customWidth="1"/>
    <col min="1310" max="1310" width="9.140625" style="215" customWidth="1"/>
    <col min="1311" max="1311" width="2.5703125" style="215" customWidth="1"/>
    <col min="1312" max="1312" width="8.42578125" style="215" customWidth="1"/>
    <col min="1313" max="1313" width="9" style="215" customWidth="1"/>
    <col min="1314" max="1316" width="4.5703125" style="215" customWidth="1"/>
    <col min="1317" max="1317" width="7.140625" style="215" customWidth="1"/>
    <col min="1318" max="1318" width="8.5703125" style="215" customWidth="1"/>
    <col min="1319" max="1322" width="4.5703125" style="215" customWidth="1"/>
    <col min="1323" max="1324" width="11.5703125" style="215"/>
    <col min="1325" max="1325" width="7.140625" style="215" customWidth="1"/>
    <col min="1326" max="1326" width="7.42578125" style="215" customWidth="1"/>
    <col min="1327" max="1327" width="6.5703125" style="215" customWidth="1"/>
    <col min="1328" max="1328" width="8.140625" style="215" customWidth="1"/>
    <col min="1329" max="1329" width="1.5703125" style="215" customWidth="1"/>
    <col min="1330" max="1330" width="11.5703125" style="215"/>
    <col min="1331" max="1331" width="4.42578125" style="215" customWidth="1"/>
    <col min="1332" max="1332" width="4.85546875" style="215" customWidth="1"/>
    <col min="1333" max="1333" width="3.5703125" style="215" customWidth="1"/>
    <col min="1334" max="1334" width="4.42578125" style="215" customWidth="1"/>
    <col min="1335" max="1536" width="11.5703125" style="215"/>
    <col min="1537" max="1537" width="1.85546875" style="215" customWidth="1"/>
    <col min="1538" max="1541" width="4.5703125" style="215" customWidth="1"/>
    <col min="1542" max="1542" width="23.42578125" style="215" customWidth="1"/>
    <col min="1543" max="1543" width="13.42578125" style="215" customWidth="1"/>
    <col min="1544" max="1545" width="8.5703125" style="215" customWidth="1"/>
    <col min="1546" max="1546" width="6.140625" style="215" customWidth="1"/>
    <col min="1547" max="1548" width="4.5703125" style="215" customWidth="1"/>
    <col min="1549" max="1549" width="3.85546875" style="215" customWidth="1"/>
    <col min="1550" max="1550" width="8" style="215" customWidth="1"/>
    <col min="1551" max="1551" width="8.42578125" style="215" customWidth="1"/>
    <col min="1552" max="1554" width="4.5703125" style="215" customWidth="1"/>
    <col min="1555" max="1555" width="4.85546875" style="215" customWidth="1"/>
    <col min="1556" max="1556" width="9.140625" style="215" customWidth="1"/>
    <col min="1557" max="1557" width="7.85546875" style="215" customWidth="1"/>
    <col min="1558" max="1558" width="8.42578125" style="215" customWidth="1"/>
    <col min="1559" max="1559" width="4.5703125" style="215" customWidth="1"/>
    <col min="1560" max="1560" width="7.85546875" style="215" customWidth="1"/>
    <col min="1561" max="1561" width="4.28515625" style="215" customWidth="1"/>
    <col min="1562" max="1562" width="8.140625" style="215" customWidth="1"/>
    <col min="1563" max="1563" width="7.85546875" style="215" customWidth="1"/>
    <col min="1564" max="1564" width="4.5703125" style="215" customWidth="1"/>
    <col min="1565" max="1565" width="10.5703125" style="215" customWidth="1"/>
    <col min="1566" max="1566" width="9.140625" style="215" customWidth="1"/>
    <col min="1567" max="1567" width="2.5703125" style="215" customWidth="1"/>
    <col min="1568" max="1568" width="8.42578125" style="215" customWidth="1"/>
    <col min="1569" max="1569" width="9" style="215" customWidth="1"/>
    <col min="1570" max="1572" width="4.5703125" style="215" customWidth="1"/>
    <col min="1573" max="1573" width="7.140625" style="215" customWidth="1"/>
    <col min="1574" max="1574" width="8.5703125" style="215" customWidth="1"/>
    <col min="1575" max="1578" width="4.5703125" style="215" customWidth="1"/>
    <col min="1579" max="1580" width="11.5703125" style="215"/>
    <col min="1581" max="1581" width="7.140625" style="215" customWidth="1"/>
    <col min="1582" max="1582" width="7.42578125" style="215" customWidth="1"/>
    <col min="1583" max="1583" width="6.5703125" style="215" customWidth="1"/>
    <col min="1584" max="1584" width="8.140625" style="215" customWidth="1"/>
    <col min="1585" max="1585" width="1.5703125" style="215" customWidth="1"/>
    <col min="1586" max="1586" width="11.5703125" style="215"/>
    <col min="1587" max="1587" width="4.42578125" style="215" customWidth="1"/>
    <col min="1588" max="1588" width="4.85546875" style="215" customWidth="1"/>
    <col min="1589" max="1589" width="3.5703125" style="215" customWidth="1"/>
    <col min="1590" max="1590" width="4.42578125" style="215" customWidth="1"/>
    <col min="1591" max="1792" width="11.5703125" style="215"/>
    <col min="1793" max="1793" width="1.85546875" style="215" customWidth="1"/>
    <col min="1794" max="1797" width="4.5703125" style="215" customWidth="1"/>
    <col min="1798" max="1798" width="23.42578125" style="215" customWidth="1"/>
    <col min="1799" max="1799" width="13.42578125" style="215" customWidth="1"/>
    <col min="1800" max="1801" width="8.5703125" style="215" customWidth="1"/>
    <col min="1802" max="1802" width="6.140625" style="215" customWidth="1"/>
    <col min="1803" max="1804" width="4.5703125" style="215" customWidth="1"/>
    <col min="1805" max="1805" width="3.85546875" style="215" customWidth="1"/>
    <col min="1806" max="1806" width="8" style="215" customWidth="1"/>
    <col min="1807" max="1807" width="8.42578125" style="215" customWidth="1"/>
    <col min="1808" max="1810" width="4.5703125" style="215" customWidth="1"/>
    <col min="1811" max="1811" width="4.85546875" style="215" customWidth="1"/>
    <col min="1812" max="1812" width="9.140625" style="215" customWidth="1"/>
    <col min="1813" max="1813" width="7.85546875" style="215" customWidth="1"/>
    <col min="1814" max="1814" width="8.42578125" style="215" customWidth="1"/>
    <col min="1815" max="1815" width="4.5703125" style="215" customWidth="1"/>
    <col min="1816" max="1816" width="7.85546875" style="215" customWidth="1"/>
    <col min="1817" max="1817" width="4.28515625" style="215" customWidth="1"/>
    <col min="1818" max="1818" width="8.140625" style="215" customWidth="1"/>
    <col min="1819" max="1819" width="7.85546875" style="215" customWidth="1"/>
    <col min="1820" max="1820" width="4.5703125" style="215" customWidth="1"/>
    <col min="1821" max="1821" width="10.5703125" style="215" customWidth="1"/>
    <col min="1822" max="1822" width="9.140625" style="215" customWidth="1"/>
    <col min="1823" max="1823" width="2.5703125" style="215" customWidth="1"/>
    <col min="1824" max="1824" width="8.42578125" style="215" customWidth="1"/>
    <col min="1825" max="1825" width="9" style="215" customWidth="1"/>
    <col min="1826" max="1828" width="4.5703125" style="215" customWidth="1"/>
    <col min="1829" max="1829" width="7.140625" style="215" customWidth="1"/>
    <col min="1830" max="1830" width="8.5703125" style="215" customWidth="1"/>
    <col min="1831" max="1834" width="4.5703125" style="215" customWidth="1"/>
    <col min="1835" max="1836" width="11.5703125" style="215"/>
    <col min="1837" max="1837" width="7.140625" style="215" customWidth="1"/>
    <col min="1838" max="1838" width="7.42578125" style="215" customWidth="1"/>
    <col min="1839" max="1839" width="6.5703125" style="215" customWidth="1"/>
    <col min="1840" max="1840" width="8.140625" style="215" customWidth="1"/>
    <col min="1841" max="1841" width="1.5703125" style="215" customWidth="1"/>
    <col min="1842" max="1842" width="11.5703125" style="215"/>
    <col min="1843" max="1843" width="4.42578125" style="215" customWidth="1"/>
    <col min="1844" max="1844" width="4.85546875" style="215" customWidth="1"/>
    <col min="1845" max="1845" width="3.5703125" style="215" customWidth="1"/>
    <col min="1846" max="1846" width="4.42578125" style="215" customWidth="1"/>
    <col min="1847" max="2048" width="11.5703125" style="215"/>
    <col min="2049" max="2049" width="1.85546875" style="215" customWidth="1"/>
    <col min="2050" max="2053" width="4.5703125" style="215" customWidth="1"/>
    <col min="2054" max="2054" width="23.42578125" style="215" customWidth="1"/>
    <col min="2055" max="2055" width="13.42578125" style="215" customWidth="1"/>
    <col min="2056" max="2057" width="8.5703125" style="215" customWidth="1"/>
    <col min="2058" max="2058" width="6.140625" style="215" customWidth="1"/>
    <col min="2059" max="2060" width="4.5703125" style="215" customWidth="1"/>
    <col min="2061" max="2061" width="3.85546875" style="215" customWidth="1"/>
    <col min="2062" max="2062" width="8" style="215" customWidth="1"/>
    <col min="2063" max="2063" width="8.42578125" style="215" customWidth="1"/>
    <col min="2064" max="2066" width="4.5703125" style="215" customWidth="1"/>
    <col min="2067" max="2067" width="4.85546875" style="215" customWidth="1"/>
    <col min="2068" max="2068" width="9.140625" style="215" customWidth="1"/>
    <col min="2069" max="2069" width="7.85546875" style="215" customWidth="1"/>
    <col min="2070" max="2070" width="8.42578125" style="215" customWidth="1"/>
    <col min="2071" max="2071" width="4.5703125" style="215" customWidth="1"/>
    <col min="2072" max="2072" width="7.85546875" style="215" customWidth="1"/>
    <col min="2073" max="2073" width="4.28515625" style="215" customWidth="1"/>
    <col min="2074" max="2074" width="8.140625" style="215" customWidth="1"/>
    <col min="2075" max="2075" width="7.85546875" style="215" customWidth="1"/>
    <col min="2076" max="2076" width="4.5703125" style="215" customWidth="1"/>
    <col min="2077" max="2077" width="10.5703125" style="215" customWidth="1"/>
    <col min="2078" max="2078" width="9.140625" style="215" customWidth="1"/>
    <col min="2079" max="2079" width="2.5703125" style="215" customWidth="1"/>
    <col min="2080" max="2080" width="8.42578125" style="215" customWidth="1"/>
    <col min="2081" max="2081" width="9" style="215" customWidth="1"/>
    <col min="2082" max="2084" width="4.5703125" style="215" customWidth="1"/>
    <col min="2085" max="2085" width="7.140625" style="215" customWidth="1"/>
    <col min="2086" max="2086" width="8.5703125" style="215" customWidth="1"/>
    <col min="2087" max="2090" width="4.5703125" style="215" customWidth="1"/>
    <col min="2091" max="2092" width="11.5703125" style="215"/>
    <col min="2093" max="2093" width="7.140625" style="215" customWidth="1"/>
    <col min="2094" max="2094" width="7.42578125" style="215" customWidth="1"/>
    <col min="2095" max="2095" width="6.5703125" style="215" customWidth="1"/>
    <col min="2096" max="2096" width="8.140625" style="215" customWidth="1"/>
    <col min="2097" max="2097" width="1.5703125" style="215" customWidth="1"/>
    <col min="2098" max="2098" width="11.5703125" style="215"/>
    <col min="2099" max="2099" width="4.42578125" style="215" customWidth="1"/>
    <col min="2100" max="2100" width="4.85546875" style="215" customWidth="1"/>
    <col min="2101" max="2101" width="3.5703125" style="215" customWidth="1"/>
    <col min="2102" max="2102" width="4.42578125" style="215" customWidth="1"/>
    <col min="2103" max="2304" width="11.5703125" style="215"/>
    <col min="2305" max="2305" width="1.85546875" style="215" customWidth="1"/>
    <col min="2306" max="2309" width="4.5703125" style="215" customWidth="1"/>
    <col min="2310" max="2310" width="23.42578125" style="215" customWidth="1"/>
    <col min="2311" max="2311" width="13.42578125" style="215" customWidth="1"/>
    <col min="2312" max="2313" width="8.5703125" style="215" customWidth="1"/>
    <col min="2314" max="2314" width="6.140625" style="215" customWidth="1"/>
    <col min="2315" max="2316" width="4.5703125" style="215" customWidth="1"/>
    <col min="2317" max="2317" width="3.85546875" style="215" customWidth="1"/>
    <col min="2318" max="2318" width="8" style="215" customWidth="1"/>
    <col min="2319" max="2319" width="8.42578125" style="215" customWidth="1"/>
    <col min="2320" max="2322" width="4.5703125" style="215" customWidth="1"/>
    <col min="2323" max="2323" width="4.85546875" style="215" customWidth="1"/>
    <col min="2324" max="2324" width="9.140625" style="215" customWidth="1"/>
    <col min="2325" max="2325" width="7.85546875" style="215" customWidth="1"/>
    <col min="2326" max="2326" width="8.42578125" style="215" customWidth="1"/>
    <col min="2327" max="2327" width="4.5703125" style="215" customWidth="1"/>
    <col min="2328" max="2328" width="7.85546875" style="215" customWidth="1"/>
    <col min="2329" max="2329" width="4.28515625" style="215" customWidth="1"/>
    <col min="2330" max="2330" width="8.140625" style="215" customWidth="1"/>
    <col min="2331" max="2331" width="7.85546875" style="215" customWidth="1"/>
    <col min="2332" max="2332" width="4.5703125" style="215" customWidth="1"/>
    <col min="2333" max="2333" width="10.5703125" style="215" customWidth="1"/>
    <col min="2334" max="2334" width="9.140625" style="215" customWidth="1"/>
    <col min="2335" max="2335" width="2.5703125" style="215" customWidth="1"/>
    <col min="2336" max="2336" width="8.42578125" style="215" customWidth="1"/>
    <col min="2337" max="2337" width="9" style="215" customWidth="1"/>
    <col min="2338" max="2340" width="4.5703125" style="215" customWidth="1"/>
    <col min="2341" max="2341" width="7.140625" style="215" customWidth="1"/>
    <col min="2342" max="2342" width="8.5703125" style="215" customWidth="1"/>
    <col min="2343" max="2346" width="4.5703125" style="215" customWidth="1"/>
    <col min="2347" max="2348" width="11.5703125" style="215"/>
    <col min="2349" max="2349" width="7.140625" style="215" customWidth="1"/>
    <col min="2350" max="2350" width="7.42578125" style="215" customWidth="1"/>
    <col min="2351" max="2351" width="6.5703125" style="215" customWidth="1"/>
    <col min="2352" max="2352" width="8.140625" style="215" customWidth="1"/>
    <col min="2353" max="2353" width="1.5703125" style="215" customWidth="1"/>
    <col min="2354" max="2354" width="11.5703125" style="215"/>
    <col min="2355" max="2355" width="4.42578125" style="215" customWidth="1"/>
    <col min="2356" max="2356" width="4.85546875" style="215" customWidth="1"/>
    <col min="2357" max="2357" width="3.5703125" style="215" customWidth="1"/>
    <col min="2358" max="2358" width="4.42578125" style="215" customWidth="1"/>
    <col min="2359" max="2560" width="11.5703125" style="215"/>
    <col min="2561" max="2561" width="1.85546875" style="215" customWidth="1"/>
    <col min="2562" max="2565" width="4.5703125" style="215" customWidth="1"/>
    <col min="2566" max="2566" width="23.42578125" style="215" customWidth="1"/>
    <col min="2567" max="2567" width="13.42578125" style="215" customWidth="1"/>
    <col min="2568" max="2569" width="8.5703125" style="215" customWidth="1"/>
    <col min="2570" max="2570" width="6.140625" style="215" customWidth="1"/>
    <col min="2571" max="2572" width="4.5703125" style="215" customWidth="1"/>
    <col min="2573" max="2573" width="3.85546875" style="215" customWidth="1"/>
    <col min="2574" max="2574" width="8" style="215" customWidth="1"/>
    <col min="2575" max="2575" width="8.42578125" style="215" customWidth="1"/>
    <col min="2576" max="2578" width="4.5703125" style="215" customWidth="1"/>
    <col min="2579" max="2579" width="4.85546875" style="215" customWidth="1"/>
    <col min="2580" max="2580" width="9.140625" style="215" customWidth="1"/>
    <col min="2581" max="2581" width="7.85546875" style="215" customWidth="1"/>
    <col min="2582" max="2582" width="8.42578125" style="215" customWidth="1"/>
    <col min="2583" max="2583" width="4.5703125" style="215" customWidth="1"/>
    <col min="2584" max="2584" width="7.85546875" style="215" customWidth="1"/>
    <col min="2585" max="2585" width="4.28515625" style="215" customWidth="1"/>
    <col min="2586" max="2586" width="8.140625" style="215" customWidth="1"/>
    <col min="2587" max="2587" width="7.85546875" style="215" customWidth="1"/>
    <col min="2588" max="2588" width="4.5703125" style="215" customWidth="1"/>
    <col min="2589" max="2589" width="10.5703125" style="215" customWidth="1"/>
    <col min="2590" max="2590" width="9.140625" style="215" customWidth="1"/>
    <col min="2591" max="2591" width="2.5703125" style="215" customWidth="1"/>
    <col min="2592" max="2592" width="8.42578125" style="215" customWidth="1"/>
    <col min="2593" max="2593" width="9" style="215" customWidth="1"/>
    <col min="2594" max="2596" width="4.5703125" style="215" customWidth="1"/>
    <col min="2597" max="2597" width="7.140625" style="215" customWidth="1"/>
    <col min="2598" max="2598" width="8.5703125" style="215" customWidth="1"/>
    <col min="2599" max="2602" width="4.5703125" style="215" customWidth="1"/>
    <col min="2603" max="2604" width="11.5703125" style="215"/>
    <col min="2605" max="2605" width="7.140625" style="215" customWidth="1"/>
    <col min="2606" max="2606" width="7.42578125" style="215" customWidth="1"/>
    <col min="2607" max="2607" width="6.5703125" style="215" customWidth="1"/>
    <col min="2608" max="2608" width="8.140625" style="215" customWidth="1"/>
    <col min="2609" max="2609" width="1.5703125" style="215" customWidth="1"/>
    <col min="2610" max="2610" width="11.5703125" style="215"/>
    <col min="2611" max="2611" width="4.42578125" style="215" customWidth="1"/>
    <col min="2612" max="2612" width="4.85546875" style="215" customWidth="1"/>
    <col min="2613" max="2613" width="3.5703125" style="215" customWidth="1"/>
    <col min="2614" max="2614" width="4.42578125" style="215" customWidth="1"/>
    <col min="2615" max="2816" width="11.5703125" style="215"/>
    <col min="2817" max="2817" width="1.85546875" style="215" customWidth="1"/>
    <col min="2818" max="2821" width="4.5703125" style="215" customWidth="1"/>
    <col min="2822" max="2822" width="23.42578125" style="215" customWidth="1"/>
    <col min="2823" max="2823" width="13.42578125" style="215" customWidth="1"/>
    <col min="2824" max="2825" width="8.5703125" style="215" customWidth="1"/>
    <col min="2826" max="2826" width="6.140625" style="215" customWidth="1"/>
    <col min="2827" max="2828" width="4.5703125" style="215" customWidth="1"/>
    <col min="2829" max="2829" width="3.85546875" style="215" customWidth="1"/>
    <col min="2830" max="2830" width="8" style="215" customWidth="1"/>
    <col min="2831" max="2831" width="8.42578125" style="215" customWidth="1"/>
    <col min="2832" max="2834" width="4.5703125" style="215" customWidth="1"/>
    <col min="2835" max="2835" width="4.85546875" style="215" customWidth="1"/>
    <col min="2836" max="2836" width="9.140625" style="215" customWidth="1"/>
    <col min="2837" max="2837" width="7.85546875" style="215" customWidth="1"/>
    <col min="2838" max="2838" width="8.42578125" style="215" customWidth="1"/>
    <col min="2839" max="2839" width="4.5703125" style="215" customWidth="1"/>
    <col min="2840" max="2840" width="7.85546875" style="215" customWidth="1"/>
    <col min="2841" max="2841" width="4.28515625" style="215" customWidth="1"/>
    <col min="2842" max="2842" width="8.140625" style="215" customWidth="1"/>
    <col min="2843" max="2843" width="7.85546875" style="215" customWidth="1"/>
    <col min="2844" max="2844" width="4.5703125" style="215" customWidth="1"/>
    <col min="2845" max="2845" width="10.5703125" style="215" customWidth="1"/>
    <col min="2846" max="2846" width="9.140625" style="215" customWidth="1"/>
    <col min="2847" max="2847" width="2.5703125" style="215" customWidth="1"/>
    <col min="2848" max="2848" width="8.42578125" style="215" customWidth="1"/>
    <col min="2849" max="2849" width="9" style="215" customWidth="1"/>
    <col min="2850" max="2852" width="4.5703125" style="215" customWidth="1"/>
    <col min="2853" max="2853" width="7.140625" style="215" customWidth="1"/>
    <col min="2854" max="2854" width="8.5703125" style="215" customWidth="1"/>
    <col min="2855" max="2858" width="4.5703125" style="215" customWidth="1"/>
    <col min="2859" max="2860" width="11.5703125" style="215"/>
    <col min="2861" max="2861" width="7.140625" style="215" customWidth="1"/>
    <col min="2862" max="2862" width="7.42578125" style="215" customWidth="1"/>
    <col min="2863" max="2863" width="6.5703125" style="215" customWidth="1"/>
    <col min="2864" max="2864" width="8.140625" style="215" customWidth="1"/>
    <col min="2865" max="2865" width="1.5703125" style="215" customWidth="1"/>
    <col min="2866" max="2866" width="11.5703125" style="215"/>
    <col min="2867" max="2867" width="4.42578125" style="215" customWidth="1"/>
    <col min="2868" max="2868" width="4.85546875" style="215" customWidth="1"/>
    <col min="2869" max="2869" width="3.5703125" style="215" customWidth="1"/>
    <col min="2870" max="2870" width="4.42578125" style="215" customWidth="1"/>
    <col min="2871" max="3072" width="11.5703125" style="215"/>
    <col min="3073" max="3073" width="1.85546875" style="215" customWidth="1"/>
    <col min="3074" max="3077" width="4.5703125" style="215" customWidth="1"/>
    <col min="3078" max="3078" width="23.42578125" style="215" customWidth="1"/>
    <col min="3079" max="3079" width="13.42578125" style="215" customWidth="1"/>
    <col min="3080" max="3081" width="8.5703125" style="215" customWidth="1"/>
    <col min="3082" max="3082" width="6.140625" style="215" customWidth="1"/>
    <col min="3083" max="3084" width="4.5703125" style="215" customWidth="1"/>
    <col min="3085" max="3085" width="3.85546875" style="215" customWidth="1"/>
    <col min="3086" max="3086" width="8" style="215" customWidth="1"/>
    <col min="3087" max="3087" width="8.42578125" style="215" customWidth="1"/>
    <col min="3088" max="3090" width="4.5703125" style="215" customWidth="1"/>
    <col min="3091" max="3091" width="4.85546875" style="215" customWidth="1"/>
    <col min="3092" max="3092" width="9.140625" style="215" customWidth="1"/>
    <col min="3093" max="3093" width="7.85546875" style="215" customWidth="1"/>
    <col min="3094" max="3094" width="8.42578125" style="215" customWidth="1"/>
    <col min="3095" max="3095" width="4.5703125" style="215" customWidth="1"/>
    <col min="3096" max="3096" width="7.85546875" style="215" customWidth="1"/>
    <col min="3097" max="3097" width="4.28515625" style="215" customWidth="1"/>
    <col min="3098" max="3098" width="8.140625" style="215" customWidth="1"/>
    <col min="3099" max="3099" width="7.85546875" style="215" customWidth="1"/>
    <col min="3100" max="3100" width="4.5703125" style="215" customWidth="1"/>
    <col min="3101" max="3101" width="10.5703125" style="215" customWidth="1"/>
    <col min="3102" max="3102" width="9.140625" style="215" customWidth="1"/>
    <col min="3103" max="3103" width="2.5703125" style="215" customWidth="1"/>
    <col min="3104" max="3104" width="8.42578125" style="215" customWidth="1"/>
    <col min="3105" max="3105" width="9" style="215" customWidth="1"/>
    <col min="3106" max="3108" width="4.5703125" style="215" customWidth="1"/>
    <col min="3109" max="3109" width="7.140625" style="215" customWidth="1"/>
    <col min="3110" max="3110" width="8.5703125" style="215" customWidth="1"/>
    <col min="3111" max="3114" width="4.5703125" style="215" customWidth="1"/>
    <col min="3115" max="3116" width="11.5703125" style="215"/>
    <col min="3117" max="3117" width="7.140625" style="215" customWidth="1"/>
    <col min="3118" max="3118" width="7.42578125" style="215" customWidth="1"/>
    <col min="3119" max="3119" width="6.5703125" style="215" customWidth="1"/>
    <col min="3120" max="3120" width="8.140625" style="215" customWidth="1"/>
    <col min="3121" max="3121" width="1.5703125" style="215" customWidth="1"/>
    <col min="3122" max="3122" width="11.5703125" style="215"/>
    <col min="3123" max="3123" width="4.42578125" style="215" customWidth="1"/>
    <col min="3124" max="3124" width="4.85546875" style="215" customWidth="1"/>
    <col min="3125" max="3125" width="3.5703125" style="215" customWidth="1"/>
    <col min="3126" max="3126" width="4.42578125" style="215" customWidth="1"/>
    <col min="3127" max="3328" width="11.5703125" style="215"/>
    <col min="3329" max="3329" width="1.85546875" style="215" customWidth="1"/>
    <col min="3330" max="3333" width="4.5703125" style="215" customWidth="1"/>
    <col min="3334" max="3334" width="23.42578125" style="215" customWidth="1"/>
    <col min="3335" max="3335" width="13.42578125" style="215" customWidth="1"/>
    <col min="3336" max="3337" width="8.5703125" style="215" customWidth="1"/>
    <col min="3338" max="3338" width="6.140625" style="215" customWidth="1"/>
    <col min="3339" max="3340" width="4.5703125" style="215" customWidth="1"/>
    <col min="3341" max="3341" width="3.85546875" style="215" customWidth="1"/>
    <col min="3342" max="3342" width="8" style="215" customWidth="1"/>
    <col min="3343" max="3343" width="8.42578125" style="215" customWidth="1"/>
    <col min="3344" max="3346" width="4.5703125" style="215" customWidth="1"/>
    <col min="3347" max="3347" width="4.85546875" style="215" customWidth="1"/>
    <col min="3348" max="3348" width="9.140625" style="215" customWidth="1"/>
    <col min="3349" max="3349" width="7.85546875" style="215" customWidth="1"/>
    <col min="3350" max="3350" width="8.42578125" style="215" customWidth="1"/>
    <col min="3351" max="3351" width="4.5703125" style="215" customWidth="1"/>
    <col min="3352" max="3352" width="7.85546875" style="215" customWidth="1"/>
    <col min="3353" max="3353" width="4.28515625" style="215" customWidth="1"/>
    <col min="3354" max="3354" width="8.140625" style="215" customWidth="1"/>
    <col min="3355" max="3355" width="7.85546875" style="215" customWidth="1"/>
    <col min="3356" max="3356" width="4.5703125" style="215" customWidth="1"/>
    <col min="3357" max="3357" width="10.5703125" style="215" customWidth="1"/>
    <col min="3358" max="3358" width="9.140625" style="215" customWidth="1"/>
    <col min="3359" max="3359" width="2.5703125" style="215" customWidth="1"/>
    <col min="3360" max="3360" width="8.42578125" style="215" customWidth="1"/>
    <col min="3361" max="3361" width="9" style="215" customWidth="1"/>
    <col min="3362" max="3364" width="4.5703125" style="215" customWidth="1"/>
    <col min="3365" max="3365" width="7.140625" style="215" customWidth="1"/>
    <col min="3366" max="3366" width="8.5703125" style="215" customWidth="1"/>
    <col min="3367" max="3370" width="4.5703125" style="215" customWidth="1"/>
    <col min="3371" max="3372" width="11.5703125" style="215"/>
    <col min="3373" max="3373" width="7.140625" style="215" customWidth="1"/>
    <col min="3374" max="3374" width="7.42578125" style="215" customWidth="1"/>
    <col min="3375" max="3375" width="6.5703125" style="215" customWidth="1"/>
    <col min="3376" max="3376" width="8.140625" style="215" customWidth="1"/>
    <col min="3377" max="3377" width="1.5703125" style="215" customWidth="1"/>
    <col min="3378" max="3378" width="11.5703125" style="215"/>
    <col min="3379" max="3379" width="4.42578125" style="215" customWidth="1"/>
    <col min="3380" max="3380" width="4.85546875" style="215" customWidth="1"/>
    <col min="3381" max="3381" width="3.5703125" style="215" customWidth="1"/>
    <col min="3382" max="3382" width="4.42578125" style="215" customWidth="1"/>
    <col min="3383" max="3584" width="11.5703125" style="215"/>
    <col min="3585" max="3585" width="1.85546875" style="215" customWidth="1"/>
    <col min="3586" max="3589" width="4.5703125" style="215" customWidth="1"/>
    <col min="3590" max="3590" width="23.42578125" style="215" customWidth="1"/>
    <col min="3591" max="3591" width="13.42578125" style="215" customWidth="1"/>
    <col min="3592" max="3593" width="8.5703125" style="215" customWidth="1"/>
    <col min="3594" max="3594" width="6.140625" style="215" customWidth="1"/>
    <col min="3595" max="3596" width="4.5703125" style="215" customWidth="1"/>
    <col min="3597" max="3597" width="3.85546875" style="215" customWidth="1"/>
    <col min="3598" max="3598" width="8" style="215" customWidth="1"/>
    <col min="3599" max="3599" width="8.42578125" style="215" customWidth="1"/>
    <col min="3600" max="3602" width="4.5703125" style="215" customWidth="1"/>
    <col min="3603" max="3603" width="4.85546875" style="215" customWidth="1"/>
    <col min="3604" max="3604" width="9.140625" style="215" customWidth="1"/>
    <col min="3605" max="3605" width="7.85546875" style="215" customWidth="1"/>
    <col min="3606" max="3606" width="8.42578125" style="215" customWidth="1"/>
    <col min="3607" max="3607" width="4.5703125" style="215" customWidth="1"/>
    <col min="3608" max="3608" width="7.85546875" style="215" customWidth="1"/>
    <col min="3609" max="3609" width="4.28515625" style="215" customWidth="1"/>
    <col min="3610" max="3610" width="8.140625" style="215" customWidth="1"/>
    <col min="3611" max="3611" width="7.85546875" style="215" customWidth="1"/>
    <col min="3612" max="3612" width="4.5703125" style="215" customWidth="1"/>
    <col min="3613" max="3613" width="10.5703125" style="215" customWidth="1"/>
    <col min="3614" max="3614" width="9.140625" style="215" customWidth="1"/>
    <col min="3615" max="3615" width="2.5703125" style="215" customWidth="1"/>
    <col min="3616" max="3616" width="8.42578125" style="215" customWidth="1"/>
    <col min="3617" max="3617" width="9" style="215" customWidth="1"/>
    <col min="3618" max="3620" width="4.5703125" style="215" customWidth="1"/>
    <col min="3621" max="3621" width="7.140625" style="215" customWidth="1"/>
    <col min="3622" max="3622" width="8.5703125" style="215" customWidth="1"/>
    <col min="3623" max="3626" width="4.5703125" style="215" customWidth="1"/>
    <col min="3627" max="3628" width="11.5703125" style="215"/>
    <col min="3629" max="3629" width="7.140625" style="215" customWidth="1"/>
    <col min="3630" max="3630" width="7.42578125" style="215" customWidth="1"/>
    <col min="3631" max="3631" width="6.5703125" style="215" customWidth="1"/>
    <col min="3632" max="3632" width="8.140625" style="215" customWidth="1"/>
    <col min="3633" max="3633" width="1.5703125" style="215" customWidth="1"/>
    <col min="3634" max="3634" width="11.5703125" style="215"/>
    <col min="3635" max="3635" width="4.42578125" style="215" customWidth="1"/>
    <col min="3636" max="3636" width="4.85546875" style="215" customWidth="1"/>
    <col min="3637" max="3637" width="3.5703125" style="215" customWidth="1"/>
    <col min="3638" max="3638" width="4.42578125" style="215" customWidth="1"/>
    <col min="3639" max="3840" width="11.5703125" style="215"/>
    <col min="3841" max="3841" width="1.85546875" style="215" customWidth="1"/>
    <col min="3842" max="3845" width="4.5703125" style="215" customWidth="1"/>
    <col min="3846" max="3846" width="23.42578125" style="215" customWidth="1"/>
    <col min="3847" max="3847" width="13.42578125" style="215" customWidth="1"/>
    <col min="3848" max="3849" width="8.5703125" style="215" customWidth="1"/>
    <col min="3850" max="3850" width="6.140625" style="215" customWidth="1"/>
    <col min="3851" max="3852" width="4.5703125" style="215" customWidth="1"/>
    <col min="3853" max="3853" width="3.85546875" style="215" customWidth="1"/>
    <col min="3854" max="3854" width="8" style="215" customWidth="1"/>
    <col min="3855" max="3855" width="8.42578125" style="215" customWidth="1"/>
    <col min="3856" max="3858" width="4.5703125" style="215" customWidth="1"/>
    <col min="3859" max="3859" width="4.85546875" style="215" customWidth="1"/>
    <col min="3860" max="3860" width="9.140625" style="215" customWidth="1"/>
    <col min="3861" max="3861" width="7.85546875" style="215" customWidth="1"/>
    <col min="3862" max="3862" width="8.42578125" style="215" customWidth="1"/>
    <col min="3863" max="3863" width="4.5703125" style="215" customWidth="1"/>
    <col min="3864" max="3864" width="7.85546875" style="215" customWidth="1"/>
    <col min="3865" max="3865" width="4.28515625" style="215" customWidth="1"/>
    <col min="3866" max="3866" width="8.140625" style="215" customWidth="1"/>
    <col min="3867" max="3867" width="7.85546875" style="215" customWidth="1"/>
    <col min="3868" max="3868" width="4.5703125" style="215" customWidth="1"/>
    <col min="3869" max="3869" width="10.5703125" style="215" customWidth="1"/>
    <col min="3870" max="3870" width="9.140625" style="215" customWidth="1"/>
    <col min="3871" max="3871" width="2.5703125" style="215" customWidth="1"/>
    <col min="3872" max="3872" width="8.42578125" style="215" customWidth="1"/>
    <col min="3873" max="3873" width="9" style="215" customWidth="1"/>
    <col min="3874" max="3876" width="4.5703125" style="215" customWidth="1"/>
    <col min="3877" max="3877" width="7.140625" style="215" customWidth="1"/>
    <col min="3878" max="3878" width="8.5703125" style="215" customWidth="1"/>
    <col min="3879" max="3882" width="4.5703125" style="215" customWidth="1"/>
    <col min="3883" max="3884" width="11.5703125" style="215"/>
    <col min="3885" max="3885" width="7.140625" style="215" customWidth="1"/>
    <col min="3886" max="3886" width="7.42578125" style="215" customWidth="1"/>
    <col min="3887" max="3887" width="6.5703125" style="215" customWidth="1"/>
    <col min="3888" max="3888" width="8.140625" style="215" customWidth="1"/>
    <col min="3889" max="3889" width="1.5703125" style="215" customWidth="1"/>
    <col min="3890" max="3890" width="11.5703125" style="215"/>
    <col min="3891" max="3891" width="4.42578125" style="215" customWidth="1"/>
    <col min="3892" max="3892" width="4.85546875" style="215" customWidth="1"/>
    <col min="3893" max="3893" width="3.5703125" style="215" customWidth="1"/>
    <col min="3894" max="3894" width="4.42578125" style="215" customWidth="1"/>
    <col min="3895" max="4096" width="11.5703125" style="215"/>
    <col min="4097" max="4097" width="1.85546875" style="215" customWidth="1"/>
    <col min="4098" max="4101" width="4.5703125" style="215" customWidth="1"/>
    <col min="4102" max="4102" width="23.42578125" style="215" customWidth="1"/>
    <col min="4103" max="4103" width="13.42578125" style="215" customWidth="1"/>
    <col min="4104" max="4105" width="8.5703125" style="215" customWidth="1"/>
    <col min="4106" max="4106" width="6.140625" style="215" customWidth="1"/>
    <col min="4107" max="4108" width="4.5703125" style="215" customWidth="1"/>
    <col min="4109" max="4109" width="3.85546875" style="215" customWidth="1"/>
    <col min="4110" max="4110" width="8" style="215" customWidth="1"/>
    <col min="4111" max="4111" width="8.42578125" style="215" customWidth="1"/>
    <col min="4112" max="4114" width="4.5703125" style="215" customWidth="1"/>
    <col min="4115" max="4115" width="4.85546875" style="215" customWidth="1"/>
    <col min="4116" max="4116" width="9.140625" style="215" customWidth="1"/>
    <col min="4117" max="4117" width="7.85546875" style="215" customWidth="1"/>
    <col min="4118" max="4118" width="8.42578125" style="215" customWidth="1"/>
    <col min="4119" max="4119" width="4.5703125" style="215" customWidth="1"/>
    <col min="4120" max="4120" width="7.85546875" style="215" customWidth="1"/>
    <col min="4121" max="4121" width="4.28515625" style="215" customWidth="1"/>
    <col min="4122" max="4122" width="8.140625" style="215" customWidth="1"/>
    <col min="4123" max="4123" width="7.85546875" style="215" customWidth="1"/>
    <col min="4124" max="4124" width="4.5703125" style="215" customWidth="1"/>
    <col min="4125" max="4125" width="10.5703125" style="215" customWidth="1"/>
    <col min="4126" max="4126" width="9.140625" style="215" customWidth="1"/>
    <col min="4127" max="4127" width="2.5703125" style="215" customWidth="1"/>
    <col min="4128" max="4128" width="8.42578125" style="215" customWidth="1"/>
    <col min="4129" max="4129" width="9" style="215" customWidth="1"/>
    <col min="4130" max="4132" width="4.5703125" style="215" customWidth="1"/>
    <col min="4133" max="4133" width="7.140625" style="215" customWidth="1"/>
    <col min="4134" max="4134" width="8.5703125" style="215" customWidth="1"/>
    <col min="4135" max="4138" width="4.5703125" style="215" customWidth="1"/>
    <col min="4139" max="4140" width="11.5703125" style="215"/>
    <col min="4141" max="4141" width="7.140625" style="215" customWidth="1"/>
    <col min="4142" max="4142" width="7.42578125" style="215" customWidth="1"/>
    <col min="4143" max="4143" width="6.5703125" style="215" customWidth="1"/>
    <col min="4144" max="4144" width="8.140625" style="215" customWidth="1"/>
    <col min="4145" max="4145" width="1.5703125" style="215" customWidth="1"/>
    <col min="4146" max="4146" width="11.5703125" style="215"/>
    <col min="4147" max="4147" width="4.42578125" style="215" customWidth="1"/>
    <col min="4148" max="4148" width="4.85546875" style="215" customWidth="1"/>
    <col min="4149" max="4149" width="3.5703125" style="215" customWidth="1"/>
    <col min="4150" max="4150" width="4.42578125" style="215" customWidth="1"/>
    <col min="4151" max="4352" width="11.5703125" style="215"/>
    <col min="4353" max="4353" width="1.85546875" style="215" customWidth="1"/>
    <col min="4354" max="4357" width="4.5703125" style="215" customWidth="1"/>
    <col min="4358" max="4358" width="23.42578125" style="215" customWidth="1"/>
    <col min="4359" max="4359" width="13.42578125" style="215" customWidth="1"/>
    <col min="4360" max="4361" width="8.5703125" style="215" customWidth="1"/>
    <col min="4362" max="4362" width="6.140625" style="215" customWidth="1"/>
    <col min="4363" max="4364" width="4.5703125" style="215" customWidth="1"/>
    <col min="4365" max="4365" width="3.85546875" style="215" customWidth="1"/>
    <col min="4366" max="4366" width="8" style="215" customWidth="1"/>
    <col min="4367" max="4367" width="8.42578125" style="215" customWidth="1"/>
    <col min="4368" max="4370" width="4.5703125" style="215" customWidth="1"/>
    <col min="4371" max="4371" width="4.85546875" style="215" customWidth="1"/>
    <col min="4372" max="4372" width="9.140625" style="215" customWidth="1"/>
    <col min="4373" max="4373" width="7.85546875" style="215" customWidth="1"/>
    <col min="4374" max="4374" width="8.42578125" style="215" customWidth="1"/>
    <col min="4375" max="4375" width="4.5703125" style="215" customWidth="1"/>
    <col min="4376" max="4376" width="7.85546875" style="215" customWidth="1"/>
    <col min="4377" max="4377" width="4.28515625" style="215" customWidth="1"/>
    <col min="4378" max="4378" width="8.140625" style="215" customWidth="1"/>
    <col min="4379" max="4379" width="7.85546875" style="215" customWidth="1"/>
    <col min="4380" max="4380" width="4.5703125" style="215" customWidth="1"/>
    <col min="4381" max="4381" width="10.5703125" style="215" customWidth="1"/>
    <col min="4382" max="4382" width="9.140625" style="215" customWidth="1"/>
    <col min="4383" max="4383" width="2.5703125" style="215" customWidth="1"/>
    <col min="4384" max="4384" width="8.42578125" style="215" customWidth="1"/>
    <col min="4385" max="4385" width="9" style="215" customWidth="1"/>
    <col min="4386" max="4388" width="4.5703125" style="215" customWidth="1"/>
    <col min="4389" max="4389" width="7.140625" style="215" customWidth="1"/>
    <col min="4390" max="4390" width="8.5703125" style="215" customWidth="1"/>
    <col min="4391" max="4394" width="4.5703125" style="215" customWidth="1"/>
    <col min="4395" max="4396" width="11.5703125" style="215"/>
    <col min="4397" max="4397" width="7.140625" style="215" customWidth="1"/>
    <col min="4398" max="4398" width="7.42578125" style="215" customWidth="1"/>
    <col min="4399" max="4399" width="6.5703125" style="215" customWidth="1"/>
    <col min="4400" max="4400" width="8.140625" style="215" customWidth="1"/>
    <col min="4401" max="4401" width="1.5703125" style="215" customWidth="1"/>
    <col min="4402" max="4402" width="11.5703125" style="215"/>
    <col min="4403" max="4403" width="4.42578125" style="215" customWidth="1"/>
    <col min="4404" max="4404" width="4.85546875" style="215" customWidth="1"/>
    <col min="4405" max="4405" width="3.5703125" style="215" customWidth="1"/>
    <col min="4406" max="4406" width="4.42578125" style="215" customWidth="1"/>
    <col min="4407" max="4608" width="11.5703125" style="215"/>
    <col min="4609" max="4609" width="1.85546875" style="215" customWidth="1"/>
    <col min="4610" max="4613" width="4.5703125" style="215" customWidth="1"/>
    <col min="4614" max="4614" width="23.42578125" style="215" customWidth="1"/>
    <col min="4615" max="4615" width="13.42578125" style="215" customWidth="1"/>
    <col min="4616" max="4617" width="8.5703125" style="215" customWidth="1"/>
    <col min="4618" max="4618" width="6.140625" style="215" customWidth="1"/>
    <col min="4619" max="4620" width="4.5703125" style="215" customWidth="1"/>
    <col min="4621" max="4621" width="3.85546875" style="215" customWidth="1"/>
    <col min="4622" max="4622" width="8" style="215" customWidth="1"/>
    <col min="4623" max="4623" width="8.42578125" style="215" customWidth="1"/>
    <col min="4624" max="4626" width="4.5703125" style="215" customWidth="1"/>
    <col min="4627" max="4627" width="4.85546875" style="215" customWidth="1"/>
    <col min="4628" max="4628" width="9.140625" style="215" customWidth="1"/>
    <col min="4629" max="4629" width="7.85546875" style="215" customWidth="1"/>
    <col min="4630" max="4630" width="8.42578125" style="215" customWidth="1"/>
    <col min="4631" max="4631" width="4.5703125" style="215" customWidth="1"/>
    <col min="4632" max="4632" width="7.85546875" style="215" customWidth="1"/>
    <col min="4633" max="4633" width="4.28515625" style="215" customWidth="1"/>
    <col min="4634" max="4634" width="8.140625" style="215" customWidth="1"/>
    <col min="4635" max="4635" width="7.85546875" style="215" customWidth="1"/>
    <col min="4636" max="4636" width="4.5703125" style="215" customWidth="1"/>
    <col min="4637" max="4637" width="10.5703125" style="215" customWidth="1"/>
    <col min="4638" max="4638" width="9.140625" style="215" customWidth="1"/>
    <col min="4639" max="4639" width="2.5703125" style="215" customWidth="1"/>
    <col min="4640" max="4640" width="8.42578125" style="215" customWidth="1"/>
    <col min="4641" max="4641" width="9" style="215" customWidth="1"/>
    <col min="4642" max="4644" width="4.5703125" style="215" customWidth="1"/>
    <col min="4645" max="4645" width="7.140625" style="215" customWidth="1"/>
    <col min="4646" max="4646" width="8.5703125" style="215" customWidth="1"/>
    <col min="4647" max="4650" width="4.5703125" style="215" customWidth="1"/>
    <col min="4651" max="4652" width="11.5703125" style="215"/>
    <col min="4653" max="4653" width="7.140625" style="215" customWidth="1"/>
    <col min="4654" max="4654" width="7.42578125" style="215" customWidth="1"/>
    <col min="4655" max="4655" width="6.5703125" style="215" customWidth="1"/>
    <col min="4656" max="4656" width="8.140625" style="215" customWidth="1"/>
    <col min="4657" max="4657" width="1.5703125" style="215" customWidth="1"/>
    <col min="4658" max="4658" width="11.5703125" style="215"/>
    <col min="4659" max="4659" width="4.42578125" style="215" customWidth="1"/>
    <col min="4660" max="4660" width="4.85546875" style="215" customWidth="1"/>
    <col min="4661" max="4661" width="3.5703125" style="215" customWidth="1"/>
    <col min="4662" max="4662" width="4.42578125" style="215" customWidth="1"/>
    <col min="4663" max="4864" width="11.5703125" style="215"/>
    <col min="4865" max="4865" width="1.85546875" style="215" customWidth="1"/>
    <col min="4866" max="4869" width="4.5703125" style="215" customWidth="1"/>
    <col min="4870" max="4870" width="23.42578125" style="215" customWidth="1"/>
    <col min="4871" max="4871" width="13.42578125" style="215" customWidth="1"/>
    <col min="4872" max="4873" width="8.5703125" style="215" customWidth="1"/>
    <col min="4874" max="4874" width="6.140625" style="215" customWidth="1"/>
    <col min="4875" max="4876" width="4.5703125" style="215" customWidth="1"/>
    <col min="4877" max="4877" width="3.85546875" style="215" customWidth="1"/>
    <col min="4878" max="4878" width="8" style="215" customWidth="1"/>
    <col min="4879" max="4879" width="8.42578125" style="215" customWidth="1"/>
    <col min="4880" max="4882" width="4.5703125" style="215" customWidth="1"/>
    <col min="4883" max="4883" width="4.85546875" style="215" customWidth="1"/>
    <col min="4884" max="4884" width="9.140625" style="215" customWidth="1"/>
    <col min="4885" max="4885" width="7.85546875" style="215" customWidth="1"/>
    <col min="4886" max="4886" width="8.42578125" style="215" customWidth="1"/>
    <col min="4887" max="4887" width="4.5703125" style="215" customWidth="1"/>
    <col min="4888" max="4888" width="7.85546875" style="215" customWidth="1"/>
    <col min="4889" max="4889" width="4.28515625" style="215" customWidth="1"/>
    <col min="4890" max="4890" width="8.140625" style="215" customWidth="1"/>
    <col min="4891" max="4891" width="7.85546875" style="215" customWidth="1"/>
    <col min="4892" max="4892" width="4.5703125" style="215" customWidth="1"/>
    <col min="4893" max="4893" width="10.5703125" style="215" customWidth="1"/>
    <col min="4894" max="4894" width="9.140625" style="215" customWidth="1"/>
    <col min="4895" max="4895" width="2.5703125" style="215" customWidth="1"/>
    <col min="4896" max="4896" width="8.42578125" style="215" customWidth="1"/>
    <col min="4897" max="4897" width="9" style="215" customWidth="1"/>
    <col min="4898" max="4900" width="4.5703125" style="215" customWidth="1"/>
    <col min="4901" max="4901" width="7.140625" style="215" customWidth="1"/>
    <col min="4902" max="4902" width="8.5703125" style="215" customWidth="1"/>
    <col min="4903" max="4906" width="4.5703125" style="215" customWidth="1"/>
    <col min="4907" max="4908" width="11.5703125" style="215"/>
    <col min="4909" max="4909" width="7.140625" style="215" customWidth="1"/>
    <col min="4910" max="4910" width="7.42578125" style="215" customWidth="1"/>
    <col min="4911" max="4911" width="6.5703125" style="215" customWidth="1"/>
    <col min="4912" max="4912" width="8.140625" style="215" customWidth="1"/>
    <col min="4913" max="4913" width="1.5703125" style="215" customWidth="1"/>
    <col min="4914" max="4914" width="11.5703125" style="215"/>
    <col min="4915" max="4915" width="4.42578125" style="215" customWidth="1"/>
    <col min="4916" max="4916" width="4.85546875" style="215" customWidth="1"/>
    <col min="4917" max="4917" width="3.5703125" style="215" customWidth="1"/>
    <col min="4918" max="4918" width="4.42578125" style="215" customWidth="1"/>
    <col min="4919" max="5120" width="11.5703125" style="215"/>
    <col min="5121" max="5121" width="1.85546875" style="215" customWidth="1"/>
    <col min="5122" max="5125" width="4.5703125" style="215" customWidth="1"/>
    <col min="5126" max="5126" width="23.42578125" style="215" customWidth="1"/>
    <col min="5127" max="5127" width="13.42578125" style="215" customWidth="1"/>
    <col min="5128" max="5129" width="8.5703125" style="215" customWidth="1"/>
    <col min="5130" max="5130" width="6.140625" style="215" customWidth="1"/>
    <col min="5131" max="5132" width="4.5703125" style="215" customWidth="1"/>
    <col min="5133" max="5133" width="3.85546875" style="215" customWidth="1"/>
    <col min="5134" max="5134" width="8" style="215" customWidth="1"/>
    <col min="5135" max="5135" width="8.42578125" style="215" customWidth="1"/>
    <col min="5136" max="5138" width="4.5703125" style="215" customWidth="1"/>
    <col min="5139" max="5139" width="4.85546875" style="215" customWidth="1"/>
    <col min="5140" max="5140" width="9.140625" style="215" customWidth="1"/>
    <col min="5141" max="5141" width="7.85546875" style="215" customWidth="1"/>
    <col min="5142" max="5142" width="8.42578125" style="215" customWidth="1"/>
    <col min="5143" max="5143" width="4.5703125" style="215" customWidth="1"/>
    <col min="5144" max="5144" width="7.85546875" style="215" customWidth="1"/>
    <col min="5145" max="5145" width="4.28515625" style="215" customWidth="1"/>
    <col min="5146" max="5146" width="8.140625" style="215" customWidth="1"/>
    <col min="5147" max="5147" width="7.85546875" style="215" customWidth="1"/>
    <col min="5148" max="5148" width="4.5703125" style="215" customWidth="1"/>
    <col min="5149" max="5149" width="10.5703125" style="215" customWidth="1"/>
    <col min="5150" max="5150" width="9.140625" style="215" customWidth="1"/>
    <col min="5151" max="5151" width="2.5703125" style="215" customWidth="1"/>
    <col min="5152" max="5152" width="8.42578125" style="215" customWidth="1"/>
    <col min="5153" max="5153" width="9" style="215" customWidth="1"/>
    <col min="5154" max="5156" width="4.5703125" style="215" customWidth="1"/>
    <col min="5157" max="5157" width="7.140625" style="215" customWidth="1"/>
    <col min="5158" max="5158" width="8.5703125" style="215" customWidth="1"/>
    <col min="5159" max="5162" width="4.5703125" style="215" customWidth="1"/>
    <col min="5163" max="5164" width="11.5703125" style="215"/>
    <col min="5165" max="5165" width="7.140625" style="215" customWidth="1"/>
    <col min="5166" max="5166" width="7.42578125" style="215" customWidth="1"/>
    <col min="5167" max="5167" width="6.5703125" style="215" customWidth="1"/>
    <col min="5168" max="5168" width="8.140625" style="215" customWidth="1"/>
    <col min="5169" max="5169" width="1.5703125" style="215" customWidth="1"/>
    <col min="5170" max="5170" width="11.5703125" style="215"/>
    <col min="5171" max="5171" width="4.42578125" style="215" customWidth="1"/>
    <col min="5172" max="5172" width="4.85546875" style="215" customWidth="1"/>
    <col min="5173" max="5173" width="3.5703125" style="215" customWidth="1"/>
    <col min="5174" max="5174" width="4.42578125" style="215" customWidth="1"/>
    <col min="5175" max="5376" width="11.5703125" style="215"/>
    <col min="5377" max="5377" width="1.85546875" style="215" customWidth="1"/>
    <col min="5378" max="5381" width="4.5703125" style="215" customWidth="1"/>
    <col min="5382" max="5382" width="23.42578125" style="215" customWidth="1"/>
    <col min="5383" max="5383" width="13.42578125" style="215" customWidth="1"/>
    <col min="5384" max="5385" width="8.5703125" style="215" customWidth="1"/>
    <col min="5386" max="5386" width="6.140625" style="215" customWidth="1"/>
    <col min="5387" max="5388" width="4.5703125" style="215" customWidth="1"/>
    <col min="5389" max="5389" width="3.85546875" style="215" customWidth="1"/>
    <col min="5390" max="5390" width="8" style="215" customWidth="1"/>
    <col min="5391" max="5391" width="8.42578125" style="215" customWidth="1"/>
    <col min="5392" max="5394" width="4.5703125" style="215" customWidth="1"/>
    <col min="5395" max="5395" width="4.85546875" style="215" customWidth="1"/>
    <col min="5396" max="5396" width="9.140625" style="215" customWidth="1"/>
    <col min="5397" max="5397" width="7.85546875" style="215" customWidth="1"/>
    <col min="5398" max="5398" width="8.42578125" style="215" customWidth="1"/>
    <col min="5399" max="5399" width="4.5703125" style="215" customWidth="1"/>
    <col min="5400" max="5400" width="7.85546875" style="215" customWidth="1"/>
    <col min="5401" max="5401" width="4.28515625" style="215" customWidth="1"/>
    <col min="5402" max="5402" width="8.140625" style="215" customWidth="1"/>
    <col min="5403" max="5403" width="7.85546875" style="215" customWidth="1"/>
    <col min="5404" max="5404" width="4.5703125" style="215" customWidth="1"/>
    <col min="5405" max="5405" width="10.5703125" style="215" customWidth="1"/>
    <col min="5406" max="5406" width="9.140625" style="215" customWidth="1"/>
    <col min="5407" max="5407" width="2.5703125" style="215" customWidth="1"/>
    <col min="5408" max="5408" width="8.42578125" style="215" customWidth="1"/>
    <col min="5409" max="5409" width="9" style="215" customWidth="1"/>
    <col min="5410" max="5412" width="4.5703125" style="215" customWidth="1"/>
    <col min="5413" max="5413" width="7.140625" style="215" customWidth="1"/>
    <col min="5414" max="5414" width="8.5703125" style="215" customWidth="1"/>
    <col min="5415" max="5418" width="4.5703125" style="215" customWidth="1"/>
    <col min="5419" max="5420" width="11.5703125" style="215"/>
    <col min="5421" max="5421" width="7.140625" style="215" customWidth="1"/>
    <col min="5422" max="5422" width="7.42578125" style="215" customWidth="1"/>
    <col min="5423" max="5423" width="6.5703125" style="215" customWidth="1"/>
    <col min="5424" max="5424" width="8.140625" style="215" customWidth="1"/>
    <col min="5425" max="5425" width="1.5703125" style="215" customWidth="1"/>
    <col min="5426" max="5426" width="11.5703125" style="215"/>
    <col min="5427" max="5427" width="4.42578125" style="215" customWidth="1"/>
    <col min="5428" max="5428" width="4.85546875" style="215" customWidth="1"/>
    <col min="5429" max="5429" width="3.5703125" style="215" customWidth="1"/>
    <col min="5430" max="5430" width="4.42578125" style="215" customWidth="1"/>
    <col min="5431" max="5632" width="11.5703125" style="215"/>
    <col min="5633" max="5633" width="1.85546875" style="215" customWidth="1"/>
    <col min="5634" max="5637" width="4.5703125" style="215" customWidth="1"/>
    <col min="5638" max="5638" width="23.42578125" style="215" customWidth="1"/>
    <col min="5639" max="5639" width="13.42578125" style="215" customWidth="1"/>
    <col min="5640" max="5641" width="8.5703125" style="215" customWidth="1"/>
    <col min="5642" max="5642" width="6.140625" style="215" customWidth="1"/>
    <col min="5643" max="5644" width="4.5703125" style="215" customWidth="1"/>
    <col min="5645" max="5645" width="3.85546875" style="215" customWidth="1"/>
    <col min="5646" max="5646" width="8" style="215" customWidth="1"/>
    <col min="5647" max="5647" width="8.42578125" style="215" customWidth="1"/>
    <col min="5648" max="5650" width="4.5703125" style="215" customWidth="1"/>
    <col min="5651" max="5651" width="4.85546875" style="215" customWidth="1"/>
    <col min="5652" max="5652" width="9.140625" style="215" customWidth="1"/>
    <col min="5653" max="5653" width="7.85546875" style="215" customWidth="1"/>
    <col min="5654" max="5654" width="8.42578125" style="215" customWidth="1"/>
    <col min="5655" max="5655" width="4.5703125" style="215" customWidth="1"/>
    <col min="5656" max="5656" width="7.85546875" style="215" customWidth="1"/>
    <col min="5657" max="5657" width="4.28515625" style="215" customWidth="1"/>
    <col min="5658" max="5658" width="8.140625" style="215" customWidth="1"/>
    <col min="5659" max="5659" width="7.85546875" style="215" customWidth="1"/>
    <col min="5660" max="5660" width="4.5703125" style="215" customWidth="1"/>
    <col min="5661" max="5661" width="10.5703125" style="215" customWidth="1"/>
    <col min="5662" max="5662" width="9.140625" style="215" customWidth="1"/>
    <col min="5663" max="5663" width="2.5703125" style="215" customWidth="1"/>
    <col min="5664" max="5664" width="8.42578125" style="215" customWidth="1"/>
    <col min="5665" max="5665" width="9" style="215" customWidth="1"/>
    <col min="5666" max="5668" width="4.5703125" style="215" customWidth="1"/>
    <col min="5669" max="5669" width="7.140625" style="215" customWidth="1"/>
    <col min="5670" max="5670" width="8.5703125" style="215" customWidth="1"/>
    <col min="5671" max="5674" width="4.5703125" style="215" customWidth="1"/>
    <col min="5675" max="5676" width="11.5703125" style="215"/>
    <col min="5677" max="5677" width="7.140625" style="215" customWidth="1"/>
    <col min="5678" max="5678" width="7.42578125" style="215" customWidth="1"/>
    <col min="5679" max="5679" width="6.5703125" style="215" customWidth="1"/>
    <col min="5680" max="5680" width="8.140625" style="215" customWidth="1"/>
    <col min="5681" max="5681" width="1.5703125" style="215" customWidth="1"/>
    <col min="5682" max="5682" width="11.5703125" style="215"/>
    <col min="5683" max="5683" width="4.42578125" style="215" customWidth="1"/>
    <col min="5684" max="5684" width="4.85546875" style="215" customWidth="1"/>
    <col min="5685" max="5685" width="3.5703125" style="215" customWidth="1"/>
    <col min="5686" max="5686" width="4.42578125" style="215" customWidth="1"/>
    <col min="5687" max="5888" width="11.5703125" style="215"/>
    <col min="5889" max="5889" width="1.85546875" style="215" customWidth="1"/>
    <col min="5890" max="5893" width="4.5703125" style="215" customWidth="1"/>
    <col min="5894" max="5894" width="23.42578125" style="215" customWidth="1"/>
    <col min="5895" max="5895" width="13.42578125" style="215" customWidth="1"/>
    <col min="5896" max="5897" width="8.5703125" style="215" customWidth="1"/>
    <col min="5898" max="5898" width="6.140625" style="215" customWidth="1"/>
    <col min="5899" max="5900" width="4.5703125" style="215" customWidth="1"/>
    <col min="5901" max="5901" width="3.85546875" style="215" customWidth="1"/>
    <col min="5902" max="5902" width="8" style="215" customWidth="1"/>
    <col min="5903" max="5903" width="8.42578125" style="215" customWidth="1"/>
    <col min="5904" max="5906" width="4.5703125" style="215" customWidth="1"/>
    <col min="5907" max="5907" width="4.85546875" style="215" customWidth="1"/>
    <col min="5908" max="5908" width="9.140625" style="215" customWidth="1"/>
    <col min="5909" max="5909" width="7.85546875" style="215" customWidth="1"/>
    <col min="5910" max="5910" width="8.42578125" style="215" customWidth="1"/>
    <col min="5911" max="5911" width="4.5703125" style="215" customWidth="1"/>
    <col min="5912" max="5912" width="7.85546875" style="215" customWidth="1"/>
    <col min="5913" max="5913" width="4.28515625" style="215" customWidth="1"/>
    <col min="5914" max="5914" width="8.140625" style="215" customWidth="1"/>
    <col min="5915" max="5915" width="7.85546875" style="215" customWidth="1"/>
    <col min="5916" max="5916" width="4.5703125" style="215" customWidth="1"/>
    <col min="5917" max="5917" width="10.5703125" style="215" customWidth="1"/>
    <col min="5918" max="5918" width="9.140625" style="215" customWidth="1"/>
    <col min="5919" max="5919" width="2.5703125" style="215" customWidth="1"/>
    <col min="5920" max="5920" width="8.42578125" style="215" customWidth="1"/>
    <col min="5921" max="5921" width="9" style="215" customWidth="1"/>
    <col min="5922" max="5924" width="4.5703125" style="215" customWidth="1"/>
    <col min="5925" max="5925" width="7.140625" style="215" customWidth="1"/>
    <col min="5926" max="5926" width="8.5703125" style="215" customWidth="1"/>
    <col min="5927" max="5930" width="4.5703125" style="215" customWidth="1"/>
    <col min="5931" max="5932" width="11.5703125" style="215"/>
    <col min="5933" max="5933" width="7.140625" style="215" customWidth="1"/>
    <col min="5934" max="5934" width="7.42578125" style="215" customWidth="1"/>
    <col min="5935" max="5935" width="6.5703125" style="215" customWidth="1"/>
    <col min="5936" max="5936" width="8.140625" style="215" customWidth="1"/>
    <col min="5937" max="5937" width="1.5703125" style="215" customWidth="1"/>
    <col min="5938" max="5938" width="11.5703125" style="215"/>
    <col min="5939" max="5939" width="4.42578125" style="215" customWidth="1"/>
    <col min="5940" max="5940" width="4.85546875" style="215" customWidth="1"/>
    <col min="5941" max="5941" width="3.5703125" style="215" customWidth="1"/>
    <col min="5942" max="5942" width="4.42578125" style="215" customWidth="1"/>
    <col min="5943" max="6144" width="11.5703125" style="215"/>
    <col min="6145" max="6145" width="1.85546875" style="215" customWidth="1"/>
    <col min="6146" max="6149" width="4.5703125" style="215" customWidth="1"/>
    <col min="6150" max="6150" width="23.42578125" style="215" customWidth="1"/>
    <col min="6151" max="6151" width="13.42578125" style="215" customWidth="1"/>
    <col min="6152" max="6153" width="8.5703125" style="215" customWidth="1"/>
    <col min="6154" max="6154" width="6.140625" style="215" customWidth="1"/>
    <col min="6155" max="6156" width="4.5703125" style="215" customWidth="1"/>
    <col min="6157" max="6157" width="3.85546875" style="215" customWidth="1"/>
    <col min="6158" max="6158" width="8" style="215" customWidth="1"/>
    <col min="6159" max="6159" width="8.42578125" style="215" customWidth="1"/>
    <col min="6160" max="6162" width="4.5703125" style="215" customWidth="1"/>
    <col min="6163" max="6163" width="4.85546875" style="215" customWidth="1"/>
    <col min="6164" max="6164" width="9.140625" style="215" customWidth="1"/>
    <col min="6165" max="6165" width="7.85546875" style="215" customWidth="1"/>
    <col min="6166" max="6166" width="8.42578125" style="215" customWidth="1"/>
    <col min="6167" max="6167" width="4.5703125" style="215" customWidth="1"/>
    <col min="6168" max="6168" width="7.85546875" style="215" customWidth="1"/>
    <col min="6169" max="6169" width="4.28515625" style="215" customWidth="1"/>
    <col min="6170" max="6170" width="8.140625" style="215" customWidth="1"/>
    <col min="6171" max="6171" width="7.85546875" style="215" customWidth="1"/>
    <col min="6172" max="6172" width="4.5703125" style="215" customWidth="1"/>
    <col min="6173" max="6173" width="10.5703125" style="215" customWidth="1"/>
    <col min="6174" max="6174" width="9.140625" style="215" customWidth="1"/>
    <col min="6175" max="6175" width="2.5703125" style="215" customWidth="1"/>
    <col min="6176" max="6176" width="8.42578125" style="215" customWidth="1"/>
    <col min="6177" max="6177" width="9" style="215" customWidth="1"/>
    <col min="6178" max="6180" width="4.5703125" style="215" customWidth="1"/>
    <col min="6181" max="6181" width="7.140625" style="215" customWidth="1"/>
    <col min="6182" max="6182" width="8.5703125" style="215" customWidth="1"/>
    <col min="6183" max="6186" width="4.5703125" style="215" customWidth="1"/>
    <col min="6187" max="6188" width="11.5703125" style="215"/>
    <col min="6189" max="6189" width="7.140625" style="215" customWidth="1"/>
    <col min="6190" max="6190" width="7.42578125" style="215" customWidth="1"/>
    <col min="6191" max="6191" width="6.5703125" style="215" customWidth="1"/>
    <col min="6192" max="6192" width="8.140625" style="215" customWidth="1"/>
    <col min="6193" max="6193" width="1.5703125" style="215" customWidth="1"/>
    <col min="6194" max="6194" width="11.5703125" style="215"/>
    <col min="6195" max="6195" width="4.42578125" style="215" customWidth="1"/>
    <col min="6196" max="6196" width="4.85546875" style="215" customWidth="1"/>
    <col min="6197" max="6197" width="3.5703125" style="215" customWidth="1"/>
    <col min="6198" max="6198" width="4.42578125" style="215" customWidth="1"/>
    <col min="6199" max="6400" width="11.5703125" style="215"/>
    <col min="6401" max="6401" width="1.85546875" style="215" customWidth="1"/>
    <col min="6402" max="6405" width="4.5703125" style="215" customWidth="1"/>
    <col min="6406" max="6406" width="23.42578125" style="215" customWidth="1"/>
    <col min="6407" max="6407" width="13.42578125" style="215" customWidth="1"/>
    <col min="6408" max="6409" width="8.5703125" style="215" customWidth="1"/>
    <col min="6410" max="6410" width="6.140625" style="215" customWidth="1"/>
    <col min="6411" max="6412" width="4.5703125" style="215" customWidth="1"/>
    <col min="6413" max="6413" width="3.85546875" style="215" customWidth="1"/>
    <col min="6414" max="6414" width="8" style="215" customWidth="1"/>
    <col min="6415" max="6415" width="8.42578125" style="215" customWidth="1"/>
    <col min="6416" max="6418" width="4.5703125" style="215" customWidth="1"/>
    <col min="6419" max="6419" width="4.85546875" style="215" customWidth="1"/>
    <col min="6420" max="6420" width="9.140625" style="215" customWidth="1"/>
    <col min="6421" max="6421" width="7.85546875" style="215" customWidth="1"/>
    <col min="6422" max="6422" width="8.42578125" style="215" customWidth="1"/>
    <col min="6423" max="6423" width="4.5703125" style="215" customWidth="1"/>
    <col min="6424" max="6424" width="7.85546875" style="215" customWidth="1"/>
    <col min="6425" max="6425" width="4.28515625" style="215" customWidth="1"/>
    <col min="6426" max="6426" width="8.140625" style="215" customWidth="1"/>
    <col min="6427" max="6427" width="7.85546875" style="215" customWidth="1"/>
    <col min="6428" max="6428" width="4.5703125" style="215" customWidth="1"/>
    <col min="6429" max="6429" width="10.5703125" style="215" customWidth="1"/>
    <col min="6430" max="6430" width="9.140625" style="215" customWidth="1"/>
    <col min="6431" max="6431" width="2.5703125" style="215" customWidth="1"/>
    <col min="6432" max="6432" width="8.42578125" style="215" customWidth="1"/>
    <col min="6433" max="6433" width="9" style="215" customWidth="1"/>
    <col min="6434" max="6436" width="4.5703125" style="215" customWidth="1"/>
    <col min="6437" max="6437" width="7.140625" style="215" customWidth="1"/>
    <col min="6438" max="6438" width="8.5703125" style="215" customWidth="1"/>
    <col min="6439" max="6442" width="4.5703125" style="215" customWidth="1"/>
    <col min="6443" max="6444" width="11.5703125" style="215"/>
    <col min="6445" max="6445" width="7.140625" style="215" customWidth="1"/>
    <col min="6446" max="6446" width="7.42578125" style="215" customWidth="1"/>
    <col min="6447" max="6447" width="6.5703125" style="215" customWidth="1"/>
    <col min="6448" max="6448" width="8.140625" style="215" customWidth="1"/>
    <col min="6449" max="6449" width="1.5703125" style="215" customWidth="1"/>
    <col min="6450" max="6450" width="11.5703125" style="215"/>
    <col min="6451" max="6451" width="4.42578125" style="215" customWidth="1"/>
    <col min="6452" max="6452" width="4.85546875" style="215" customWidth="1"/>
    <col min="6453" max="6453" width="3.5703125" style="215" customWidth="1"/>
    <col min="6454" max="6454" width="4.42578125" style="215" customWidth="1"/>
    <col min="6455" max="6656" width="11.5703125" style="215"/>
    <col min="6657" max="6657" width="1.85546875" style="215" customWidth="1"/>
    <col min="6658" max="6661" width="4.5703125" style="215" customWidth="1"/>
    <col min="6662" max="6662" width="23.42578125" style="215" customWidth="1"/>
    <col min="6663" max="6663" width="13.42578125" style="215" customWidth="1"/>
    <col min="6664" max="6665" width="8.5703125" style="215" customWidth="1"/>
    <col min="6666" max="6666" width="6.140625" style="215" customWidth="1"/>
    <col min="6667" max="6668" width="4.5703125" style="215" customWidth="1"/>
    <col min="6669" max="6669" width="3.85546875" style="215" customWidth="1"/>
    <col min="6670" max="6670" width="8" style="215" customWidth="1"/>
    <col min="6671" max="6671" width="8.42578125" style="215" customWidth="1"/>
    <col min="6672" max="6674" width="4.5703125" style="215" customWidth="1"/>
    <col min="6675" max="6675" width="4.85546875" style="215" customWidth="1"/>
    <col min="6676" max="6676" width="9.140625" style="215" customWidth="1"/>
    <col min="6677" max="6677" width="7.85546875" style="215" customWidth="1"/>
    <col min="6678" max="6678" width="8.42578125" style="215" customWidth="1"/>
    <col min="6679" max="6679" width="4.5703125" style="215" customWidth="1"/>
    <col min="6680" max="6680" width="7.85546875" style="215" customWidth="1"/>
    <col min="6681" max="6681" width="4.28515625" style="215" customWidth="1"/>
    <col min="6682" max="6682" width="8.140625" style="215" customWidth="1"/>
    <col min="6683" max="6683" width="7.85546875" style="215" customWidth="1"/>
    <col min="6684" max="6684" width="4.5703125" style="215" customWidth="1"/>
    <col min="6685" max="6685" width="10.5703125" style="215" customWidth="1"/>
    <col min="6686" max="6686" width="9.140625" style="215" customWidth="1"/>
    <col min="6687" max="6687" width="2.5703125" style="215" customWidth="1"/>
    <col min="6688" max="6688" width="8.42578125" style="215" customWidth="1"/>
    <col min="6689" max="6689" width="9" style="215" customWidth="1"/>
    <col min="6690" max="6692" width="4.5703125" style="215" customWidth="1"/>
    <col min="6693" max="6693" width="7.140625" style="215" customWidth="1"/>
    <col min="6694" max="6694" width="8.5703125" style="215" customWidth="1"/>
    <col min="6695" max="6698" width="4.5703125" style="215" customWidth="1"/>
    <col min="6699" max="6700" width="11.5703125" style="215"/>
    <col min="6701" max="6701" width="7.140625" style="215" customWidth="1"/>
    <col min="6702" max="6702" width="7.42578125" style="215" customWidth="1"/>
    <col min="6703" max="6703" width="6.5703125" style="215" customWidth="1"/>
    <col min="6704" max="6704" width="8.140625" style="215" customWidth="1"/>
    <col min="6705" max="6705" width="1.5703125" style="215" customWidth="1"/>
    <col min="6706" max="6706" width="11.5703125" style="215"/>
    <col min="6707" max="6707" width="4.42578125" style="215" customWidth="1"/>
    <col min="6708" max="6708" width="4.85546875" style="215" customWidth="1"/>
    <col min="6709" max="6709" width="3.5703125" style="215" customWidth="1"/>
    <col min="6710" max="6710" width="4.42578125" style="215" customWidth="1"/>
    <col min="6711" max="6912" width="11.5703125" style="215"/>
    <col min="6913" max="6913" width="1.85546875" style="215" customWidth="1"/>
    <col min="6914" max="6917" width="4.5703125" style="215" customWidth="1"/>
    <col min="6918" max="6918" width="23.42578125" style="215" customWidth="1"/>
    <col min="6919" max="6919" width="13.42578125" style="215" customWidth="1"/>
    <col min="6920" max="6921" width="8.5703125" style="215" customWidth="1"/>
    <col min="6922" max="6922" width="6.140625" style="215" customWidth="1"/>
    <col min="6923" max="6924" width="4.5703125" style="215" customWidth="1"/>
    <col min="6925" max="6925" width="3.85546875" style="215" customWidth="1"/>
    <col min="6926" max="6926" width="8" style="215" customWidth="1"/>
    <col min="6927" max="6927" width="8.42578125" style="215" customWidth="1"/>
    <col min="6928" max="6930" width="4.5703125" style="215" customWidth="1"/>
    <col min="6931" max="6931" width="4.85546875" style="215" customWidth="1"/>
    <col min="6932" max="6932" width="9.140625" style="215" customWidth="1"/>
    <col min="6933" max="6933" width="7.85546875" style="215" customWidth="1"/>
    <col min="6934" max="6934" width="8.42578125" style="215" customWidth="1"/>
    <col min="6935" max="6935" width="4.5703125" style="215" customWidth="1"/>
    <col min="6936" max="6936" width="7.85546875" style="215" customWidth="1"/>
    <col min="6937" max="6937" width="4.28515625" style="215" customWidth="1"/>
    <col min="6938" max="6938" width="8.140625" style="215" customWidth="1"/>
    <col min="6939" max="6939" width="7.85546875" style="215" customWidth="1"/>
    <col min="6940" max="6940" width="4.5703125" style="215" customWidth="1"/>
    <col min="6941" max="6941" width="10.5703125" style="215" customWidth="1"/>
    <col min="6942" max="6942" width="9.140625" style="215" customWidth="1"/>
    <col min="6943" max="6943" width="2.5703125" style="215" customWidth="1"/>
    <col min="6944" max="6944" width="8.42578125" style="215" customWidth="1"/>
    <col min="6945" max="6945" width="9" style="215" customWidth="1"/>
    <col min="6946" max="6948" width="4.5703125" style="215" customWidth="1"/>
    <col min="6949" max="6949" width="7.140625" style="215" customWidth="1"/>
    <col min="6950" max="6950" width="8.5703125" style="215" customWidth="1"/>
    <col min="6951" max="6954" width="4.5703125" style="215" customWidth="1"/>
    <col min="6955" max="6956" width="11.5703125" style="215"/>
    <col min="6957" max="6957" width="7.140625" style="215" customWidth="1"/>
    <col min="6958" max="6958" width="7.42578125" style="215" customWidth="1"/>
    <col min="6959" max="6959" width="6.5703125" style="215" customWidth="1"/>
    <col min="6960" max="6960" width="8.140625" style="215" customWidth="1"/>
    <col min="6961" max="6961" width="1.5703125" style="215" customWidth="1"/>
    <col min="6962" max="6962" width="11.5703125" style="215"/>
    <col min="6963" max="6963" width="4.42578125" style="215" customWidth="1"/>
    <col min="6964" max="6964" width="4.85546875" style="215" customWidth="1"/>
    <col min="6965" max="6965" width="3.5703125" style="215" customWidth="1"/>
    <col min="6966" max="6966" width="4.42578125" style="215" customWidth="1"/>
    <col min="6967" max="7168" width="11.5703125" style="215"/>
    <col min="7169" max="7169" width="1.85546875" style="215" customWidth="1"/>
    <col min="7170" max="7173" width="4.5703125" style="215" customWidth="1"/>
    <col min="7174" max="7174" width="23.42578125" style="215" customWidth="1"/>
    <col min="7175" max="7175" width="13.42578125" style="215" customWidth="1"/>
    <col min="7176" max="7177" width="8.5703125" style="215" customWidth="1"/>
    <col min="7178" max="7178" width="6.140625" style="215" customWidth="1"/>
    <col min="7179" max="7180" width="4.5703125" style="215" customWidth="1"/>
    <col min="7181" max="7181" width="3.85546875" style="215" customWidth="1"/>
    <col min="7182" max="7182" width="8" style="215" customWidth="1"/>
    <col min="7183" max="7183" width="8.42578125" style="215" customWidth="1"/>
    <col min="7184" max="7186" width="4.5703125" style="215" customWidth="1"/>
    <col min="7187" max="7187" width="4.85546875" style="215" customWidth="1"/>
    <col min="7188" max="7188" width="9.140625" style="215" customWidth="1"/>
    <col min="7189" max="7189" width="7.85546875" style="215" customWidth="1"/>
    <col min="7190" max="7190" width="8.42578125" style="215" customWidth="1"/>
    <col min="7191" max="7191" width="4.5703125" style="215" customWidth="1"/>
    <col min="7192" max="7192" width="7.85546875" style="215" customWidth="1"/>
    <col min="7193" max="7193" width="4.28515625" style="215" customWidth="1"/>
    <col min="7194" max="7194" width="8.140625" style="215" customWidth="1"/>
    <col min="7195" max="7195" width="7.85546875" style="215" customWidth="1"/>
    <col min="7196" max="7196" width="4.5703125" style="215" customWidth="1"/>
    <col min="7197" max="7197" width="10.5703125" style="215" customWidth="1"/>
    <col min="7198" max="7198" width="9.140625" style="215" customWidth="1"/>
    <col min="7199" max="7199" width="2.5703125" style="215" customWidth="1"/>
    <col min="7200" max="7200" width="8.42578125" style="215" customWidth="1"/>
    <col min="7201" max="7201" width="9" style="215" customWidth="1"/>
    <col min="7202" max="7204" width="4.5703125" style="215" customWidth="1"/>
    <col min="7205" max="7205" width="7.140625" style="215" customWidth="1"/>
    <col min="7206" max="7206" width="8.5703125" style="215" customWidth="1"/>
    <col min="7207" max="7210" width="4.5703125" style="215" customWidth="1"/>
    <col min="7211" max="7212" width="11.5703125" style="215"/>
    <col min="7213" max="7213" width="7.140625" style="215" customWidth="1"/>
    <col min="7214" max="7214" width="7.42578125" style="215" customWidth="1"/>
    <col min="7215" max="7215" width="6.5703125" style="215" customWidth="1"/>
    <col min="7216" max="7216" width="8.140625" style="215" customWidth="1"/>
    <col min="7217" max="7217" width="1.5703125" style="215" customWidth="1"/>
    <col min="7218" max="7218" width="11.5703125" style="215"/>
    <col min="7219" max="7219" width="4.42578125" style="215" customWidth="1"/>
    <col min="7220" max="7220" width="4.85546875" style="215" customWidth="1"/>
    <col min="7221" max="7221" width="3.5703125" style="215" customWidth="1"/>
    <col min="7222" max="7222" width="4.42578125" style="215" customWidth="1"/>
    <col min="7223" max="7424" width="11.5703125" style="215"/>
    <col min="7425" max="7425" width="1.85546875" style="215" customWidth="1"/>
    <col min="7426" max="7429" width="4.5703125" style="215" customWidth="1"/>
    <col min="7430" max="7430" width="23.42578125" style="215" customWidth="1"/>
    <col min="7431" max="7431" width="13.42578125" style="215" customWidth="1"/>
    <col min="7432" max="7433" width="8.5703125" style="215" customWidth="1"/>
    <col min="7434" max="7434" width="6.140625" style="215" customWidth="1"/>
    <col min="7435" max="7436" width="4.5703125" style="215" customWidth="1"/>
    <col min="7437" max="7437" width="3.85546875" style="215" customWidth="1"/>
    <col min="7438" max="7438" width="8" style="215" customWidth="1"/>
    <col min="7439" max="7439" width="8.42578125" style="215" customWidth="1"/>
    <col min="7440" max="7442" width="4.5703125" style="215" customWidth="1"/>
    <col min="7443" max="7443" width="4.85546875" style="215" customWidth="1"/>
    <col min="7444" max="7444" width="9.140625" style="215" customWidth="1"/>
    <col min="7445" max="7445" width="7.85546875" style="215" customWidth="1"/>
    <col min="7446" max="7446" width="8.42578125" style="215" customWidth="1"/>
    <col min="7447" max="7447" width="4.5703125" style="215" customWidth="1"/>
    <col min="7448" max="7448" width="7.85546875" style="215" customWidth="1"/>
    <col min="7449" max="7449" width="4.28515625" style="215" customWidth="1"/>
    <col min="7450" max="7450" width="8.140625" style="215" customWidth="1"/>
    <col min="7451" max="7451" width="7.85546875" style="215" customWidth="1"/>
    <col min="7452" max="7452" width="4.5703125" style="215" customWidth="1"/>
    <col min="7453" max="7453" width="10.5703125" style="215" customWidth="1"/>
    <col min="7454" max="7454" width="9.140625" style="215" customWidth="1"/>
    <col min="7455" max="7455" width="2.5703125" style="215" customWidth="1"/>
    <col min="7456" max="7456" width="8.42578125" style="215" customWidth="1"/>
    <col min="7457" max="7457" width="9" style="215" customWidth="1"/>
    <col min="7458" max="7460" width="4.5703125" style="215" customWidth="1"/>
    <col min="7461" max="7461" width="7.140625" style="215" customWidth="1"/>
    <col min="7462" max="7462" width="8.5703125" style="215" customWidth="1"/>
    <col min="7463" max="7466" width="4.5703125" style="215" customWidth="1"/>
    <col min="7467" max="7468" width="11.5703125" style="215"/>
    <col min="7469" max="7469" width="7.140625" style="215" customWidth="1"/>
    <col min="7470" max="7470" width="7.42578125" style="215" customWidth="1"/>
    <col min="7471" max="7471" width="6.5703125" style="215" customWidth="1"/>
    <col min="7472" max="7472" width="8.140625" style="215" customWidth="1"/>
    <col min="7473" max="7473" width="1.5703125" style="215" customWidth="1"/>
    <col min="7474" max="7474" width="11.5703125" style="215"/>
    <col min="7475" max="7475" width="4.42578125" style="215" customWidth="1"/>
    <col min="7476" max="7476" width="4.85546875" style="215" customWidth="1"/>
    <col min="7477" max="7477" width="3.5703125" style="215" customWidth="1"/>
    <col min="7478" max="7478" width="4.42578125" style="215" customWidth="1"/>
    <col min="7479" max="7680" width="11.5703125" style="215"/>
    <col min="7681" max="7681" width="1.85546875" style="215" customWidth="1"/>
    <col min="7682" max="7685" width="4.5703125" style="215" customWidth="1"/>
    <col min="7686" max="7686" width="23.42578125" style="215" customWidth="1"/>
    <col min="7687" max="7687" width="13.42578125" style="215" customWidth="1"/>
    <col min="7688" max="7689" width="8.5703125" style="215" customWidth="1"/>
    <col min="7690" max="7690" width="6.140625" style="215" customWidth="1"/>
    <col min="7691" max="7692" width="4.5703125" style="215" customWidth="1"/>
    <col min="7693" max="7693" width="3.85546875" style="215" customWidth="1"/>
    <col min="7694" max="7694" width="8" style="215" customWidth="1"/>
    <col min="7695" max="7695" width="8.42578125" style="215" customWidth="1"/>
    <col min="7696" max="7698" width="4.5703125" style="215" customWidth="1"/>
    <col min="7699" max="7699" width="4.85546875" style="215" customWidth="1"/>
    <col min="7700" max="7700" width="9.140625" style="215" customWidth="1"/>
    <col min="7701" max="7701" width="7.85546875" style="215" customWidth="1"/>
    <col min="7702" max="7702" width="8.42578125" style="215" customWidth="1"/>
    <col min="7703" max="7703" width="4.5703125" style="215" customWidth="1"/>
    <col min="7704" max="7704" width="7.85546875" style="215" customWidth="1"/>
    <col min="7705" max="7705" width="4.28515625" style="215" customWidth="1"/>
    <col min="7706" max="7706" width="8.140625" style="215" customWidth="1"/>
    <col min="7707" max="7707" width="7.85546875" style="215" customWidth="1"/>
    <col min="7708" max="7708" width="4.5703125" style="215" customWidth="1"/>
    <col min="7709" max="7709" width="10.5703125" style="215" customWidth="1"/>
    <col min="7710" max="7710" width="9.140625" style="215" customWidth="1"/>
    <col min="7711" max="7711" width="2.5703125" style="215" customWidth="1"/>
    <col min="7712" max="7712" width="8.42578125" style="215" customWidth="1"/>
    <col min="7713" max="7713" width="9" style="215" customWidth="1"/>
    <col min="7714" max="7716" width="4.5703125" style="215" customWidth="1"/>
    <col min="7717" max="7717" width="7.140625" style="215" customWidth="1"/>
    <col min="7718" max="7718" width="8.5703125" style="215" customWidth="1"/>
    <col min="7719" max="7722" width="4.5703125" style="215" customWidth="1"/>
    <col min="7723" max="7724" width="11.5703125" style="215"/>
    <col min="7725" max="7725" width="7.140625" style="215" customWidth="1"/>
    <col min="7726" max="7726" width="7.42578125" style="215" customWidth="1"/>
    <col min="7727" max="7727" width="6.5703125" style="215" customWidth="1"/>
    <col min="7728" max="7728" width="8.140625" style="215" customWidth="1"/>
    <col min="7729" max="7729" width="1.5703125" style="215" customWidth="1"/>
    <col min="7730" max="7730" width="11.5703125" style="215"/>
    <col min="7731" max="7731" width="4.42578125" style="215" customWidth="1"/>
    <col min="7732" max="7732" width="4.85546875" style="215" customWidth="1"/>
    <col min="7733" max="7733" width="3.5703125" style="215" customWidth="1"/>
    <col min="7734" max="7734" width="4.42578125" style="215" customWidth="1"/>
    <col min="7735" max="7936" width="11.5703125" style="215"/>
    <col min="7937" max="7937" width="1.85546875" style="215" customWidth="1"/>
    <col min="7938" max="7941" width="4.5703125" style="215" customWidth="1"/>
    <col min="7942" max="7942" width="23.42578125" style="215" customWidth="1"/>
    <col min="7943" max="7943" width="13.42578125" style="215" customWidth="1"/>
    <col min="7944" max="7945" width="8.5703125" style="215" customWidth="1"/>
    <col min="7946" max="7946" width="6.140625" style="215" customWidth="1"/>
    <col min="7947" max="7948" width="4.5703125" style="215" customWidth="1"/>
    <col min="7949" max="7949" width="3.85546875" style="215" customWidth="1"/>
    <col min="7950" max="7950" width="8" style="215" customWidth="1"/>
    <col min="7951" max="7951" width="8.42578125" style="215" customWidth="1"/>
    <col min="7952" max="7954" width="4.5703125" style="215" customWidth="1"/>
    <col min="7955" max="7955" width="4.85546875" style="215" customWidth="1"/>
    <col min="7956" max="7956" width="9.140625" style="215" customWidth="1"/>
    <col min="7957" max="7957" width="7.85546875" style="215" customWidth="1"/>
    <col min="7958" max="7958" width="8.42578125" style="215" customWidth="1"/>
    <col min="7959" max="7959" width="4.5703125" style="215" customWidth="1"/>
    <col min="7960" max="7960" width="7.85546875" style="215" customWidth="1"/>
    <col min="7961" max="7961" width="4.28515625" style="215" customWidth="1"/>
    <col min="7962" max="7962" width="8.140625" style="215" customWidth="1"/>
    <col min="7963" max="7963" width="7.85546875" style="215" customWidth="1"/>
    <col min="7964" max="7964" width="4.5703125" style="215" customWidth="1"/>
    <col min="7965" max="7965" width="10.5703125" style="215" customWidth="1"/>
    <col min="7966" max="7966" width="9.140625" style="215" customWidth="1"/>
    <col min="7967" max="7967" width="2.5703125" style="215" customWidth="1"/>
    <col min="7968" max="7968" width="8.42578125" style="215" customWidth="1"/>
    <col min="7969" max="7969" width="9" style="215" customWidth="1"/>
    <col min="7970" max="7972" width="4.5703125" style="215" customWidth="1"/>
    <col min="7973" max="7973" width="7.140625" style="215" customWidth="1"/>
    <col min="7974" max="7974" width="8.5703125" style="215" customWidth="1"/>
    <col min="7975" max="7978" width="4.5703125" style="215" customWidth="1"/>
    <col min="7979" max="7980" width="11.5703125" style="215"/>
    <col min="7981" max="7981" width="7.140625" style="215" customWidth="1"/>
    <col min="7982" max="7982" width="7.42578125" style="215" customWidth="1"/>
    <col min="7983" max="7983" width="6.5703125" style="215" customWidth="1"/>
    <col min="7984" max="7984" width="8.140625" style="215" customWidth="1"/>
    <col min="7985" max="7985" width="1.5703125" style="215" customWidth="1"/>
    <col min="7986" max="7986" width="11.5703125" style="215"/>
    <col min="7987" max="7987" width="4.42578125" style="215" customWidth="1"/>
    <col min="7988" max="7988" width="4.85546875" style="215" customWidth="1"/>
    <col min="7989" max="7989" width="3.5703125" style="215" customWidth="1"/>
    <col min="7990" max="7990" width="4.42578125" style="215" customWidth="1"/>
    <col min="7991" max="8192" width="11.5703125" style="215"/>
    <col min="8193" max="8193" width="1.85546875" style="215" customWidth="1"/>
    <col min="8194" max="8197" width="4.5703125" style="215" customWidth="1"/>
    <col min="8198" max="8198" width="23.42578125" style="215" customWidth="1"/>
    <col min="8199" max="8199" width="13.42578125" style="215" customWidth="1"/>
    <col min="8200" max="8201" width="8.5703125" style="215" customWidth="1"/>
    <col min="8202" max="8202" width="6.140625" style="215" customWidth="1"/>
    <col min="8203" max="8204" width="4.5703125" style="215" customWidth="1"/>
    <col min="8205" max="8205" width="3.85546875" style="215" customWidth="1"/>
    <col min="8206" max="8206" width="8" style="215" customWidth="1"/>
    <col min="8207" max="8207" width="8.42578125" style="215" customWidth="1"/>
    <col min="8208" max="8210" width="4.5703125" style="215" customWidth="1"/>
    <col min="8211" max="8211" width="4.85546875" style="215" customWidth="1"/>
    <col min="8212" max="8212" width="9.140625" style="215" customWidth="1"/>
    <col min="8213" max="8213" width="7.85546875" style="215" customWidth="1"/>
    <col min="8214" max="8214" width="8.42578125" style="215" customWidth="1"/>
    <col min="8215" max="8215" width="4.5703125" style="215" customWidth="1"/>
    <col min="8216" max="8216" width="7.85546875" style="215" customWidth="1"/>
    <col min="8217" max="8217" width="4.28515625" style="215" customWidth="1"/>
    <col min="8218" max="8218" width="8.140625" style="215" customWidth="1"/>
    <col min="8219" max="8219" width="7.85546875" style="215" customWidth="1"/>
    <col min="8220" max="8220" width="4.5703125" style="215" customWidth="1"/>
    <col min="8221" max="8221" width="10.5703125" style="215" customWidth="1"/>
    <col min="8222" max="8222" width="9.140625" style="215" customWidth="1"/>
    <col min="8223" max="8223" width="2.5703125" style="215" customWidth="1"/>
    <col min="8224" max="8224" width="8.42578125" style="215" customWidth="1"/>
    <col min="8225" max="8225" width="9" style="215" customWidth="1"/>
    <col min="8226" max="8228" width="4.5703125" style="215" customWidth="1"/>
    <col min="8229" max="8229" width="7.140625" style="215" customWidth="1"/>
    <col min="8230" max="8230" width="8.5703125" style="215" customWidth="1"/>
    <col min="8231" max="8234" width="4.5703125" style="215" customWidth="1"/>
    <col min="8235" max="8236" width="11.5703125" style="215"/>
    <col min="8237" max="8237" width="7.140625" style="215" customWidth="1"/>
    <col min="8238" max="8238" width="7.42578125" style="215" customWidth="1"/>
    <col min="8239" max="8239" width="6.5703125" style="215" customWidth="1"/>
    <col min="8240" max="8240" width="8.140625" style="215" customWidth="1"/>
    <col min="8241" max="8241" width="1.5703125" style="215" customWidth="1"/>
    <col min="8242" max="8242" width="11.5703125" style="215"/>
    <col min="8243" max="8243" width="4.42578125" style="215" customWidth="1"/>
    <col min="8244" max="8244" width="4.85546875" style="215" customWidth="1"/>
    <col min="8245" max="8245" width="3.5703125" style="215" customWidth="1"/>
    <col min="8246" max="8246" width="4.42578125" style="215" customWidth="1"/>
    <col min="8247" max="8448" width="11.5703125" style="215"/>
    <col min="8449" max="8449" width="1.85546875" style="215" customWidth="1"/>
    <col min="8450" max="8453" width="4.5703125" style="215" customWidth="1"/>
    <col min="8454" max="8454" width="23.42578125" style="215" customWidth="1"/>
    <col min="8455" max="8455" width="13.42578125" style="215" customWidth="1"/>
    <col min="8456" max="8457" width="8.5703125" style="215" customWidth="1"/>
    <col min="8458" max="8458" width="6.140625" style="215" customWidth="1"/>
    <col min="8459" max="8460" width="4.5703125" style="215" customWidth="1"/>
    <col min="8461" max="8461" width="3.85546875" style="215" customWidth="1"/>
    <col min="8462" max="8462" width="8" style="215" customWidth="1"/>
    <col min="8463" max="8463" width="8.42578125" style="215" customWidth="1"/>
    <col min="8464" max="8466" width="4.5703125" style="215" customWidth="1"/>
    <col min="8467" max="8467" width="4.85546875" style="215" customWidth="1"/>
    <col min="8468" max="8468" width="9.140625" style="215" customWidth="1"/>
    <col min="8469" max="8469" width="7.85546875" style="215" customWidth="1"/>
    <col min="8470" max="8470" width="8.42578125" style="215" customWidth="1"/>
    <col min="8471" max="8471" width="4.5703125" style="215" customWidth="1"/>
    <col min="8472" max="8472" width="7.85546875" style="215" customWidth="1"/>
    <col min="8473" max="8473" width="4.28515625" style="215" customWidth="1"/>
    <col min="8474" max="8474" width="8.140625" style="215" customWidth="1"/>
    <col min="8475" max="8475" width="7.85546875" style="215" customWidth="1"/>
    <col min="8476" max="8476" width="4.5703125" style="215" customWidth="1"/>
    <col min="8477" max="8477" width="10.5703125" style="215" customWidth="1"/>
    <col min="8478" max="8478" width="9.140625" style="215" customWidth="1"/>
    <col min="8479" max="8479" width="2.5703125" style="215" customWidth="1"/>
    <col min="8480" max="8480" width="8.42578125" style="215" customWidth="1"/>
    <col min="8481" max="8481" width="9" style="215" customWidth="1"/>
    <col min="8482" max="8484" width="4.5703125" style="215" customWidth="1"/>
    <col min="8485" max="8485" width="7.140625" style="215" customWidth="1"/>
    <col min="8486" max="8486" width="8.5703125" style="215" customWidth="1"/>
    <col min="8487" max="8490" width="4.5703125" style="215" customWidth="1"/>
    <col min="8491" max="8492" width="11.5703125" style="215"/>
    <col min="8493" max="8493" width="7.140625" style="215" customWidth="1"/>
    <col min="8494" max="8494" width="7.42578125" style="215" customWidth="1"/>
    <col min="8495" max="8495" width="6.5703125" style="215" customWidth="1"/>
    <col min="8496" max="8496" width="8.140625" style="215" customWidth="1"/>
    <col min="8497" max="8497" width="1.5703125" style="215" customWidth="1"/>
    <col min="8498" max="8498" width="11.5703125" style="215"/>
    <col min="8499" max="8499" width="4.42578125" style="215" customWidth="1"/>
    <col min="8500" max="8500" width="4.85546875" style="215" customWidth="1"/>
    <col min="8501" max="8501" width="3.5703125" style="215" customWidth="1"/>
    <col min="8502" max="8502" width="4.42578125" style="215" customWidth="1"/>
    <col min="8503" max="8704" width="11.5703125" style="215"/>
    <col min="8705" max="8705" width="1.85546875" style="215" customWidth="1"/>
    <col min="8706" max="8709" width="4.5703125" style="215" customWidth="1"/>
    <col min="8710" max="8710" width="23.42578125" style="215" customWidth="1"/>
    <col min="8711" max="8711" width="13.42578125" style="215" customWidth="1"/>
    <col min="8712" max="8713" width="8.5703125" style="215" customWidth="1"/>
    <col min="8714" max="8714" width="6.140625" style="215" customWidth="1"/>
    <col min="8715" max="8716" width="4.5703125" style="215" customWidth="1"/>
    <col min="8717" max="8717" width="3.85546875" style="215" customWidth="1"/>
    <col min="8718" max="8718" width="8" style="215" customWidth="1"/>
    <col min="8719" max="8719" width="8.42578125" style="215" customWidth="1"/>
    <col min="8720" max="8722" width="4.5703125" style="215" customWidth="1"/>
    <col min="8723" max="8723" width="4.85546875" style="215" customWidth="1"/>
    <col min="8724" max="8724" width="9.140625" style="215" customWidth="1"/>
    <col min="8725" max="8725" width="7.85546875" style="215" customWidth="1"/>
    <col min="8726" max="8726" width="8.42578125" style="215" customWidth="1"/>
    <col min="8727" max="8727" width="4.5703125" style="215" customWidth="1"/>
    <col min="8728" max="8728" width="7.85546875" style="215" customWidth="1"/>
    <col min="8729" max="8729" width="4.28515625" style="215" customWidth="1"/>
    <col min="8730" max="8730" width="8.140625" style="215" customWidth="1"/>
    <col min="8731" max="8731" width="7.85546875" style="215" customWidth="1"/>
    <col min="8732" max="8732" width="4.5703125" style="215" customWidth="1"/>
    <col min="8733" max="8733" width="10.5703125" style="215" customWidth="1"/>
    <col min="8734" max="8734" width="9.140625" style="215" customWidth="1"/>
    <col min="8735" max="8735" width="2.5703125" style="215" customWidth="1"/>
    <col min="8736" max="8736" width="8.42578125" style="215" customWidth="1"/>
    <col min="8737" max="8737" width="9" style="215" customWidth="1"/>
    <col min="8738" max="8740" width="4.5703125" style="215" customWidth="1"/>
    <col min="8741" max="8741" width="7.140625" style="215" customWidth="1"/>
    <col min="8742" max="8742" width="8.5703125" style="215" customWidth="1"/>
    <col min="8743" max="8746" width="4.5703125" style="215" customWidth="1"/>
    <col min="8747" max="8748" width="11.5703125" style="215"/>
    <col min="8749" max="8749" width="7.140625" style="215" customWidth="1"/>
    <col min="8750" max="8750" width="7.42578125" style="215" customWidth="1"/>
    <col min="8751" max="8751" width="6.5703125" style="215" customWidth="1"/>
    <col min="8752" max="8752" width="8.140625" style="215" customWidth="1"/>
    <col min="8753" max="8753" width="1.5703125" style="215" customWidth="1"/>
    <col min="8754" max="8754" width="11.5703125" style="215"/>
    <col min="8755" max="8755" width="4.42578125" style="215" customWidth="1"/>
    <col min="8756" max="8756" width="4.85546875" style="215" customWidth="1"/>
    <col min="8757" max="8757" width="3.5703125" style="215" customWidth="1"/>
    <col min="8758" max="8758" width="4.42578125" style="215" customWidth="1"/>
    <col min="8759" max="8960" width="11.5703125" style="215"/>
    <col min="8961" max="8961" width="1.85546875" style="215" customWidth="1"/>
    <col min="8962" max="8965" width="4.5703125" style="215" customWidth="1"/>
    <col min="8966" max="8966" width="23.42578125" style="215" customWidth="1"/>
    <col min="8967" max="8967" width="13.42578125" style="215" customWidth="1"/>
    <col min="8968" max="8969" width="8.5703125" style="215" customWidth="1"/>
    <col min="8970" max="8970" width="6.140625" style="215" customWidth="1"/>
    <col min="8971" max="8972" width="4.5703125" style="215" customWidth="1"/>
    <col min="8973" max="8973" width="3.85546875" style="215" customWidth="1"/>
    <col min="8974" max="8974" width="8" style="215" customWidth="1"/>
    <col min="8975" max="8975" width="8.42578125" style="215" customWidth="1"/>
    <col min="8976" max="8978" width="4.5703125" style="215" customWidth="1"/>
    <col min="8979" max="8979" width="4.85546875" style="215" customWidth="1"/>
    <col min="8980" max="8980" width="9.140625" style="215" customWidth="1"/>
    <col min="8981" max="8981" width="7.85546875" style="215" customWidth="1"/>
    <col min="8982" max="8982" width="8.42578125" style="215" customWidth="1"/>
    <col min="8983" max="8983" width="4.5703125" style="215" customWidth="1"/>
    <col min="8984" max="8984" width="7.85546875" style="215" customWidth="1"/>
    <col min="8985" max="8985" width="4.28515625" style="215" customWidth="1"/>
    <col min="8986" max="8986" width="8.140625" style="215" customWidth="1"/>
    <col min="8987" max="8987" width="7.85546875" style="215" customWidth="1"/>
    <col min="8988" max="8988" width="4.5703125" style="215" customWidth="1"/>
    <col min="8989" max="8989" width="10.5703125" style="215" customWidth="1"/>
    <col min="8990" max="8990" width="9.140625" style="215" customWidth="1"/>
    <col min="8991" max="8991" width="2.5703125" style="215" customWidth="1"/>
    <col min="8992" max="8992" width="8.42578125" style="215" customWidth="1"/>
    <col min="8993" max="8993" width="9" style="215" customWidth="1"/>
    <col min="8994" max="8996" width="4.5703125" style="215" customWidth="1"/>
    <col min="8997" max="8997" width="7.140625" style="215" customWidth="1"/>
    <col min="8998" max="8998" width="8.5703125" style="215" customWidth="1"/>
    <col min="8999" max="9002" width="4.5703125" style="215" customWidth="1"/>
    <col min="9003" max="9004" width="11.5703125" style="215"/>
    <col min="9005" max="9005" width="7.140625" style="215" customWidth="1"/>
    <col min="9006" max="9006" width="7.42578125" style="215" customWidth="1"/>
    <col min="9007" max="9007" width="6.5703125" style="215" customWidth="1"/>
    <col min="9008" max="9008" width="8.140625" style="215" customWidth="1"/>
    <col min="9009" max="9009" width="1.5703125" style="215" customWidth="1"/>
    <col min="9010" max="9010" width="11.5703125" style="215"/>
    <col min="9011" max="9011" width="4.42578125" style="215" customWidth="1"/>
    <col min="9012" max="9012" width="4.85546875" style="215" customWidth="1"/>
    <col min="9013" max="9013" width="3.5703125" style="215" customWidth="1"/>
    <col min="9014" max="9014" width="4.42578125" style="215" customWidth="1"/>
    <col min="9015" max="9216" width="11.5703125" style="215"/>
    <col min="9217" max="9217" width="1.85546875" style="215" customWidth="1"/>
    <col min="9218" max="9221" width="4.5703125" style="215" customWidth="1"/>
    <col min="9222" max="9222" width="23.42578125" style="215" customWidth="1"/>
    <col min="9223" max="9223" width="13.42578125" style="215" customWidth="1"/>
    <col min="9224" max="9225" width="8.5703125" style="215" customWidth="1"/>
    <col min="9226" max="9226" width="6.140625" style="215" customWidth="1"/>
    <col min="9227" max="9228" width="4.5703125" style="215" customWidth="1"/>
    <col min="9229" max="9229" width="3.85546875" style="215" customWidth="1"/>
    <col min="9230" max="9230" width="8" style="215" customWidth="1"/>
    <col min="9231" max="9231" width="8.42578125" style="215" customWidth="1"/>
    <col min="9232" max="9234" width="4.5703125" style="215" customWidth="1"/>
    <col min="9235" max="9235" width="4.85546875" style="215" customWidth="1"/>
    <col min="9236" max="9236" width="9.140625" style="215" customWidth="1"/>
    <col min="9237" max="9237" width="7.85546875" style="215" customWidth="1"/>
    <col min="9238" max="9238" width="8.42578125" style="215" customWidth="1"/>
    <col min="9239" max="9239" width="4.5703125" style="215" customWidth="1"/>
    <col min="9240" max="9240" width="7.85546875" style="215" customWidth="1"/>
    <col min="9241" max="9241" width="4.28515625" style="215" customWidth="1"/>
    <col min="9242" max="9242" width="8.140625" style="215" customWidth="1"/>
    <col min="9243" max="9243" width="7.85546875" style="215" customWidth="1"/>
    <col min="9244" max="9244" width="4.5703125" style="215" customWidth="1"/>
    <col min="9245" max="9245" width="10.5703125" style="215" customWidth="1"/>
    <col min="9246" max="9246" width="9.140625" style="215" customWidth="1"/>
    <col min="9247" max="9247" width="2.5703125" style="215" customWidth="1"/>
    <col min="9248" max="9248" width="8.42578125" style="215" customWidth="1"/>
    <col min="9249" max="9249" width="9" style="215" customWidth="1"/>
    <col min="9250" max="9252" width="4.5703125" style="215" customWidth="1"/>
    <col min="9253" max="9253" width="7.140625" style="215" customWidth="1"/>
    <col min="9254" max="9254" width="8.5703125" style="215" customWidth="1"/>
    <col min="9255" max="9258" width="4.5703125" style="215" customWidth="1"/>
    <col min="9259" max="9260" width="11.5703125" style="215"/>
    <col min="9261" max="9261" width="7.140625" style="215" customWidth="1"/>
    <col min="9262" max="9262" width="7.42578125" style="215" customWidth="1"/>
    <col min="9263" max="9263" width="6.5703125" style="215" customWidth="1"/>
    <col min="9264" max="9264" width="8.140625" style="215" customWidth="1"/>
    <col min="9265" max="9265" width="1.5703125" style="215" customWidth="1"/>
    <col min="9266" max="9266" width="11.5703125" style="215"/>
    <col min="9267" max="9267" width="4.42578125" style="215" customWidth="1"/>
    <col min="9268" max="9268" width="4.85546875" style="215" customWidth="1"/>
    <col min="9269" max="9269" width="3.5703125" style="215" customWidth="1"/>
    <col min="9270" max="9270" width="4.42578125" style="215" customWidth="1"/>
    <col min="9271" max="9472" width="11.5703125" style="215"/>
    <col min="9473" max="9473" width="1.85546875" style="215" customWidth="1"/>
    <col min="9474" max="9477" width="4.5703125" style="215" customWidth="1"/>
    <col min="9478" max="9478" width="23.42578125" style="215" customWidth="1"/>
    <col min="9479" max="9479" width="13.42578125" style="215" customWidth="1"/>
    <col min="9480" max="9481" width="8.5703125" style="215" customWidth="1"/>
    <col min="9482" max="9482" width="6.140625" style="215" customWidth="1"/>
    <col min="9483" max="9484" width="4.5703125" style="215" customWidth="1"/>
    <col min="9485" max="9485" width="3.85546875" style="215" customWidth="1"/>
    <col min="9486" max="9486" width="8" style="215" customWidth="1"/>
    <col min="9487" max="9487" width="8.42578125" style="215" customWidth="1"/>
    <col min="9488" max="9490" width="4.5703125" style="215" customWidth="1"/>
    <col min="9491" max="9491" width="4.85546875" style="215" customWidth="1"/>
    <col min="9492" max="9492" width="9.140625" style="215" customWidth="1"/>
    <col min="9493" max="9493" width="7.85546875" style="215" customWidth="1"/>
    <col min="9494" max="9494" width="8.42578125" style="215" customWidth="1"/>
    <col min="9495" max="9495" width="4.5703125" style="215" customWidth="1"/>
    <col min="9496" max="9496" width="7.85546875" style="215" customWidth="1"/>
    <col min="9497" max="9497" width="4.28515625" style="215" customWidth="1"/>
    <col min="9498" max="9498" width="8.140625" style="215" customWidth="1"/>
    <col min="9499" max="9499" width="7.85546875" style="215" customWidth="1"/>
    <col min="9500" max="9500" width="4.5703125" style="215" customWidth="1"/>
    <col min="9501" max="9501" width="10.5703125" style="215" customWidth="1"/>
    <col min="9502" max="9502" width="9.140625" style="215" customWidth="1"/>
    <col min="9503" max="9503" width="2.5703125" style="215" customWidth="1"/>
    <col min="9504" max="9504" width="8.42578125" style="215" customWidth="1"/>
    <col min="9505" max="9505" width="9" style="215" customWidth="1"/>
    <col min="9506" max="9508" width="4.5703125" style="215" customWidth="1"/>
    <col min="9509" max="9509" width="7.140625" style="215" customWidth="1"/>
    <col min="9510" max="9510" width="8.5703125" style="215" customWidth="1"/>
    <col min="9511" max="9514" width="4.5703125" style="215" customWidth="1"/>
    <col min="9515" max="9516" width="11.5703125" style="215"/>
    <col min="9517" max="9517" width="7.140625" style="215" customWidth="1"/>
    <col min="9518" max="9518" width="7.42578125" style="215" customWidth="1"/>
    <col min="9519" max="9519" width="6.5703125" style="215" customWidth="1"/>
    <col min="9520" max="9520" width="8.140625" style="215" customWidth="1"/>
    <col min="9521" max="9521" width="1.5703125" style="215" customWidth="1"/>
    <col min="9522" max="9522" width="11.5703125" style="215"/>
    <col min="9523" max="9523" width="4.42578125" style="215" customWidth="1"/>
    <col min="9524" max="9524" width="4.85546875" style="215" customWidth="1"/>
    <col min="9525" max="9525" width="3.5703125" style="215" customWidth="1"/>
    <col min="9526" max="9526" width="4.42578125" style="215" customWidth="1"/>
    <col min="9527" max="9728" width="11.5703125" style="215"/>
    <col min="9729" max="9729" width="1.85546875" style="215" customWidth="1"/>
    <col min="9730" max="9733" width="4.5703125" style="215" customWidth="1"/>
    <col min="9734" max="9734" width="23.42578125" style="215" customWidth="1"/>
    <col min="9735" max="9735" width="13.42578125" style="215" customWidth="1"/>
    <col min="9736" max="9737" width="8.5703125" style="215" customWidth="1"/>
    <col min="9738" max="9738" width="6.140625" style="215" customWidth="1"/>
    <col min="9739" max="9740" width="4.5703125" style="215" customWidth="1"/>
    <col min="9741" max="9741" width="3.85546875" style="215" customWidth="1"/>
    <col min="9742" max="9742" width="8" style="215" customWidth="1"/>
    <col min="9743" max="9743" width="8.42578125" style="215" customWidth="1"/>
    <col min="9744" max="9746" width="4.5703125" style="215" customWidth="1"/>
    <col min="9747" max="9747" width="4.85546875" style="215" customWidth="1"/>
    <col min="9748" max="9748" width="9.140625" style="215" customWidth="1"/>
    <col min="9749" max="9749" width="7.85546875" style="215" customWidth="1"/>
    <col min="9750" max="9750" width="8.42578125" style="215" customWidth="1"/>
    <col min="9751" max="9751" width="4.5703125" style="215" customWidth="1"/>
    <col min="9752" max="9752" width="7.85546875" style="215" customWidth="1"/>
    <col min="9753" max="9753" width="4.28515625" style="215" customWidth="1"/>
    <col min="9754" max="9754" width="8.140625" style="215" customWidth="1"/>
    <col min="9755" max="9755" width="7.85546875" style="215" customWidth="1"/>
    <col min="9756" max="9756" width="4.5703125" style="215" customWidth="1"/>
    <col min="9757" max="9757" width="10.5703125" style="215" customWidth="1"/>
    <col min="9758" max="9758" width="9.140625" style="215" customWidth="1"/>
    <col min="9759" max="9759" width="2.5703125" style="215" customWidth="1"/>
    <col min="9760" max="9760" width="8.42578125" style="215" customWidth="1"/>
    <col min="9761" max="9761" width="9" style="215" customWidth="1"/>
    <col min="9762" max="9764" width="4.5703125" style="215" customWidth="1"/>
    <col min="9765" max="9765" width="7.140625" style="215" customWidth="1"/>
    <col min="9766" max="9766" width="8.5703125" style="215" customWidth="1"/>
    <col min="9767" max="9770" width="4.5703125" style="215" customWidth="1"/>
    <col min="9771" max="9772" width="11.5703125" style="215"/>
    <col min="9773" max="9773" width="7.140625" style="215" customWidth="1"/>
    <col min="9774" max="9774" width="7.42578125" style="215" customWidth="1"/>
    <col min="9775" max="9775" width="6.5703125" style="215" customWidth="1"/>
    <col min="9776" max="9776" width="8.140625" style="215" customWidth="1"/>
    <col min="9777" max="9777" width="1.5703125" style="215" customWidth="1"/>
    <col min="9778" max="9778" width="11.5703125" style="215"/>
    <col min="9779" max="9779" width="4.42578125" style="215" customWidth="1"/>
    <col min="9780" max="9780" width="4.85546875" style="215" customWidth="1"/>
    <col min="9781" max="9781" width="3.5703125" style="215" customWidth="1"/>
    <col min="9782" max="9782" width="4.42578125" style="215" customWidth="1"/>
    <col min="9783" max="9984" width="11.5703125" style="215"/>
    <col min="9985" max="9985" width="1.85546875" style="215" customWidth="1"/>
    <col min="9986" max="9989" width="4.5703125" style="215" customWidth="1"/>
    <col min="9990" max="9990" width="23.42578125" style="215" customWidth="1"/>
    <col min="9991" max="9991" width="13.42578125" style="215" customWidth="1"/>
    <col min="9992" max="9993" width="8.5703125" style="215" customWidth="1"/>
    <col min="9994" max="9994" width="6.140625" style="215" customWidth="1"/>
    <col min="9995" max="9996" width="4.5703125" style="215" customWidth="1"/>
    <col min="9997" max="9997" width="3.85546875" style="215" customWidth="1"/>
    <col min="9998" max="9998" width="8" style="215" customWidth="1"/>
    <col min="9999" max="9999" width="8.42578125" style="215" customWidth="1"/>
    <col min="10000" max="10002" width="4.5703125" style="215" customWidth="1"/>
    <col min="10003" max="10003" width="4.85546875" style="215" customWidth="1"/>
    <col min="10004" max="10004" width="9.140625" style="215" customWidth="1"/>
    <col min="10005" max="10005" width="7.85546875" style="215" customWidth="1"/>
    <col min="10006" max="10006" width="8.42578125" style="215" customWidth="1"/>
    <col min="10007" max="10007" width="4.5703125" style="215" customWidth="1"/>
    <col min="10008" max="10008" width="7.85546875" style="215" customWidth="1"/>
    <col min="10009" max="10009" width="4.28515625" style="215" customWidth="1"/>
    <col min="10010" max="10010" width="8.140625" style="215" customWidth="1"/>
    <col min="10011" max="10011" width="7.85546875" style="215" customWidth="1"/>
    <col min="10012" max="10012" width="4.5703125" style="215" customWidth="1"/>
    <col min="10013" max="10013" width="10.5703125" style="215" customWidth="1"/>
    <col min="10014" max="10014" width="9.140625" style="215" customWidth="1"/>
    <col min="10015" max="10015" width="2.5703125" style="215" customWidth="1"/>
    <col min="10016" max="10016" width="8.42578125" style="215" customWidth="1"/>
    <col min="10017" max="10017" width="9" style="215" customWidth="1"/>
    <col min="10018" max="10020" width="4.5703125" style="215" customWidth="1"/>
    <col min="10021" max="10021" width="7.140625" style="215" customWidth="1"/>
    <col min="10022" max="10022" width="8.5703125" style="215" customWidth="1"/>
    <col min="10023" max="10026" width="4.5703125" style="215" customWidth="1"/>
    <col min="10027" max="10028" width="11.5703125" style="215"/>
    <col min="10029" max="10029" width="7.140625" style="215" customWidth="1"/>
    <col min="10030" max="10030" width="7.42578125" style="215" customWidth="1"/>
    <col min="10031" max="10031" width="6.5703125" style="215" customWidth="1"/>
    <col min="10032" max="10032" width="8.140625" style="215" customWidth="1"/>
    <col min="10033" max="10033" width="1.5703125" style="215" customWidth="1"/>
    <col min="10034" max="10034" width="11.5703125" style="215"/>
    <col min="10035" max="10035" width="4.42578125" style="215" customWidth="1"/>
    <col min="10036" max="10036" width="4.85546875" style="215" customWidth="1"/>
    <col min="10037" max="10037" width="3.5703125" style="215" customWidth="1"/>
    <col min="10038" max="10038" width="4.42578125" style="215" customWidth="1"/>
    <col min="10039" max="10240" width="11.5703125" style="215"/>
    <col min="10241" max="10241" width="1.85546875" style="215" customWidth="1"/>
    <col min="10242" max="10245" width="4.5703125" style="215" customWidth="1"/>
    <col min="10246" max="10246" width="23.42578125" style="215" customWidth="1"/>
    <col min="10247" max="10247" width="13.42578125" style="215" customWidth="1"/>
    <col min="10248" max="10249" width="8.5703125" style="215" customWidth="1"/>
    <col min="10250" max="10250" width="6.140625" style="215" customWidth="1"/>
    <col min="10251" max="10252" width="4.5703125" style="215" customWidth="1"/>
    <col min="10253" max="10253" width="3.85546875" style="215" customWidth="1"/>
    <col min="10254" max="10254" width="8" style="215" customWidth="1"/>
    <col min="10255" max="10255" width="8.42578125" style="215" customWidth="1"/>
    <col min="10256" max="10258" width="4.5703125" style="215" customWidth="1"/>
    <col min="10259" max="10259" width="4.85546875" style="215" customWidth="1"/>
    <col min="10260" max="10260" width="9.140625" style="215" customWidth="1"/>
    <col min="10261" max="10261" width="7.85546875" style="215" customWidth="1"/>
    <col min="10262" max="10262" width="8.42578125" style="215" customWidth="1"/>
    <col min="10263" max="10263" width="4.5703125" style="215" customWidth="1"/>
    <col min="10264" max="10264" width="7.85546875" style="215" customWidth="1"/>
    <col min="10265" max="10265" width="4.28515625" style="215" customWidth="1"/>
    <col min="10266" max="10266" width="8.140625" style="215" customWidth="1"/>
    <col min="10267" max="10267" width="7.85546875" style="215" customWidth="1"/>
    <col min="10268" max="10268" width="4.5703125" style="215" customWidth="1"/>
    <col min="10269" max="10269" width="10.5703125" style="215" customWidth="1"/>
    <col min="10270" max="10270" width="9.140625" style="215" customWidth="1"/>
    <col min="10271" max="10271" width="2.5703125" style="215" customWidth="1"/>
    <col min="10272" max="10272" width="8.42578125" style="215" customWidth="1"/>
    <col min="10273" max="10273" width="9" style="215" customWidth="1"/>
    <col min="10274" max="10276" width="4.5703125" style="215" customWidth="1"/>
    <col min="10277" max="10277" width="7.140625" style="215" customWidth="1"/>
    <col min="10278" max="10278" width="8.5703125" style="215" customWidth="1"/>
    <col min="10279" max="10282" width="4.5703125" style="215" customWidth="1"/>
    <col min="10283" max="10284" width="11.5703125" style="215"/>
    <col min="10285" max="10285" width="7.140625" style="215" customWidth="1"/>
    <col min="10286" max="10286" width="7.42578125" style="215" customWidth="1"/>
    <col min="10287" max="10287" width="6.5703125" style="215" customWidth="1"/>
    <col min="10288" max="10288" width="8.140625" style="215" customWidth="1"/>
    <col min="10289" max="10289" width="1.5703125" style="215" customWidth="1"/>
    <col min="10290" max="10290" width="11.5703125" style="215"/>
    <col min="10291" max="10291" width="4.42578125" style="215" customWidth="1"/>
    <col min="10292" max="10292" width="4.85546875" style="215" customWidth="1"/>
    <col min="10293" max="10293" width="3.5703125" style="215" customWidth="1"/>
    <col min="10294" max="10294" width="4.42578125" style="215" customWidth="1"/>
    <col min="10295" max="10496" width="11.5703125" style="215"/>
    <col min="10497" max="10497" width="1.85546875" style="215" customWidth="1"/>
    <col min="10498" max="10501" width="4.5703125" style="215" customWidth="1"/>
    <col min="10502" max="10502" width="23.42578125" style="215" customWidth="1"/>
    <col min="10503" max="10503" width="13.42578125" style="215" customWidth="1"/>
    <col min="10504" max="10505" width="8.5703125" style="215" customWidth="1"/>
    <col min="10506" max="10506" width="6.140625" style="215" customWidth="1"/>
    <col min="10507" max="10508" width="4.5703125" style="215" customWidth="1"/>
    <col min="10509" max="10509" width="3.85546875" style="215" customWidth="1"/>
    <col min="10510" max="10510" width="8" style="215" customWidth="1"/>
    <col min="10511" max="10511" width="8.42578125" style="215" customWidth="1"/>
    <col min="10512" max="10514" width="4.5703125" style="215" customWidth="1"/>
    <col min="10515" max="10515" width="4.85546875" style="215" customWidth="1"/>
    <col min="10516" max="10516" width="9.140625" style="215" customWidth="1"/>
    <col min="10517" max="10517" width="7.85546875" style="215" customWidth="1"/>
    <col min="10518" max="10518" width="8.42578125" style="215" customWidth="1"/>
    <col min="10519" max="10519" width="4.5703125" style="215" customWidth="1"/>
    <col min="10520" max="10520" width="7.85546875" style="215" customWidth="1"/>
    <col min="10521" max="10521" width="4.28515625" style="215" customWidth="1"/>
    <col min="10522" max="10522" width="8.140625" style="215" customWidth="1"/>
    <col min="10523" max="10523" width="7.85546875" style="215" customWidth="1"/>
    <col min="10524" max="10524" width="4.5703125" style="215" customWidth="1"/>
    <col min="10525" max="10525" width="10.5703125" style="215" customWidth="1"/>
    <col min="10526" max="10526" width="9.140625" style="215" customWidth="1"/>
    <col min="10527" max="10527" width="2.5703125" style="215" customWidth="1"/>
    <col min="10528" max="10528" width="8.42578125" style="215" customWidth="1"/>
    <col min="10529" max="10529" width="9" style="215" customWidth="1"/>
    <col min="10530" max="10532" width="4.5703125" style="215" customWidth="1"/>
    <col min="10533" max="10533" width="7.140625" style="215" customWidth="1"/>
    <col min="10534" max="10534" width="8.5703125" style="215" customWidth="1"/>
    <col min="10535" max="10538" width="4.5703125" style="215" customWidth="1"/>
    <col min="10539" max="10540" width="11.5703125" style="215"/>
    <col min="10541" max="10541" width="7.140625" style="215" customWidth="1"/>
    <col min="10542" max="10542" width="7.42578125" style="215" customWidth="1"/>
    <col min="10543" max="10543" width="6.5703125" style="215" customWidth="1"/>
    <col min="10544" max="10544" width="8.140625" style="215" customWidth="1"/>
    <col min="10545" max="10545" width="1.5703125" style="215" customWidth="1"/>
    <col min="10546" max="10546" width="11.5703125" style="215"/>
    <col min="10547" max="10547" width="4.42578125" style="215" customWidth="1"/>
    <col min="10548" max="10548" width="4.85546875" style="215" customWidth="1"/>
    <col min="10549" max="10549" width="3.5703125" style="215" customWidth="1"/>
    <col min="10550" max="10550" width="4.42578125" style="215" customWidth="1"/>
    <col min="10551" max="10752" width="11.5703125" style="215"/>
    <col min="10753" max="10753" width="1.85546875" style="215" customWidth="1"/>
    <col min="10754" max="10757" width="4.5703125" style="215" customWidth="1"/>
    <col min="10758" max="10758" width="23.42578125" style="215" customWidth="1"/>
    <col min="10759" max="10759" width="13.42578125" style="215" customWidth="1"/>
    <col min="10760" max="10761" width="8.5703125" style="215" customWidth="1"/>
    <col min="10762" max="10762" width="6.140625" style="215" customWidth="1"/>
    <col min="10763" max="10764" width="4.5703125" style="215" customWidth="1"/>
    <col min="10765" max="10765" width="3.85546875" style="215" customWidth="1"/>
    <col min="10766" max="10766" width="8" style="215" customWidth="1"/>
    <col min="10767" max="10767" width="8.42578125" style="215" customWidth="1"/>
    <col min="10768" max="10770" width="4.5703125" style="215" customWidth="1"/>
    <col min="10771" max="10771" width="4.85546875" style="215" customWidth="1"/>
    <col min="10772" max="10772" width="9.140625" style="215" customWidth="1"/>
    <col min="10773" max="10773" width="7.85546875" style="215" customWidth="1"/>
    <col min="10774" max="10774" width="8.42578125" style="215" customWidth="1"/>
    <col min="10775" max="10775" width="4.5703125" style="215" customWidth="1"/>
    <col min="10776" max="10776" width="7.85546875" style="215" customWidth="1"/>
    <col min="10777" max="10777" width="4.28515625" style="215" customWidth="1"/>
    <col min="10778" max="10778" width="8.140625" style="215" customWidth="1"/>
    <col min="10779" max="10779" width="7.85546875" style="215" customWidth="1"/>
    <col min="10780" max="10780" width="4.5703125" style="215" customWidth="1"/>
    <col min="10781" max="10781" width="10.5703125" style="215" customWidth="1"/>
    <col min="10782" max="10782" width="9.140625" style="215" customWidth="1"/>
    <col min="10783" max="10783" width="2.5703125" style="215" customWidth="1"/>
    <col min="10784" max="10784" width="8.42578125" style="215" customWidth="1"/>
    <col min="10785" max="10785" width="9" style="215" customWidth="1"/>
    <col min="10786" max="10788" width="4.5703125" style="215" customWidth="1"/>
    <col min="10789" max="10789" width="7.140625" style="215" customWidth="1"/>
    <col min="10790" max="10790" width="8.5703125" style="215" customWidth="1"/>
    <col min="10791" max="10794" width="4.5703125" style="215" customWidth="1"/>
    <col min="10795" max="10796" width="11.5703125" style="215"/>
    <col min="10797" max="10797" width="7.140625" style="215" customWidth="1"/>
    <col min="10798" max="10798" width="7.42578125" style="215" customWidth="1"/>
    <col min="10799" max="10799" width="6.5703125" style="215" customWidth="1"/>
    <col min="10800" max="10800" width="8.140625" style="215" customWidth="1"/>
    <col min="10801" max="10801" width="1.5703125" style="215" customWidth="1"/>
    <col min="10802" max="10802" width="11.5703125" style="215"/>
    <col min="10803" max="10803" width="4.42578125" style="215" customWidth="1"/>
    <col min="10804" max="10804" width="4.85546875" style="215" customWidth="1"/>
    <col min="10805" max="10805" width="3.5703125" style="215" customWidth="1"/>
    <col min="10806" max="10806" width="4.42578125" style="215" customWidth="1"/>
    <col min="10807" max="11008" width="11.5703125" style="215"/>
    <col min="11009" max="11009" width="1.85546875" style="215" customWidth="1"/>
    <col min="11010" max="11013" width="4.5703125" style="215" customWidth="1"/>
    <col min="11014" max="11014" width="23.42578125" style="215" customWidth="1"/>
    <col min="11015" max="11015" width="13.42578125" style="215" customWidth="1"/>
    <col min="11016" max="11017" width="8.5703125" style="215" customWidth="1"/>
    <col min="11018" max="11018" width="6.140625" style="215" customWidth="1"/>
    <col min="11019" max="11020" width="4.5703125" style="215" customWidth="1"/>
    <col min="11021" max="11021" width="3.85546875" style="215" customWidth="1"/>
    <col min="11022" max="11022" width="8" style="215" customWidth="1"/>
    <col min="11023" max="11023" width="8.42578125" style="215" customWidth="1"/>
    <col min="11024" max="11026" width="4.5703125" style="215" customWidth="1"/>
    <col min="11027" max="11027" width="4.85546875" style="215" customWidth="1"/>
    <col min="11028" max="11028" width="9.140625" style="215" customWidth="1"/>
    <col min="11029" max="11029" width="7.85546875" style="215" customWidth="1"/>
    <col min="11030" max="11030" width="8.42578125" style="215" customWidth="1"/>
    <col min="11031" max="11031" width="4.5703125" style="215" customWidth="1"/>
    <col min="11032" max="11032" width="7.85546875" style="215" customWidth="1"/>
    <col min="11033" max="11033" width="4.28515625" style="215" customWidth="1"/>
    <col min="11034" max="11034" width="8.140625" style="215" customWidth="1"/>
    <col min="11035" max="11035" width="7.85546875" style="215" customWidth="1"/>
    <col min="11036" max="11036" width="4.5703125" style="215" customWidth="1"/>
    <col min="11037" max="11037" width="10.5703125" style="215" customWidth="1"/>
    <col min="11038" max="11038" width="9.140625" style="215" customWidth="1"/>
    <col min="11039" max="11039" width="2.5703125" style="215" customWidth="1"/>
    <col min="11040" max="11040" width="8.42578125" style="215" customWidth="1"/>
    <col min="11041" max="11041" width="9" style="215" customWidth="1"/>
    <col min="11042" max="11044" width="4.5703125" style="215" customWidth="1"/>
    <col min="11045" max="11045" width="7.140625" style="215" customWidth="1"/>
    <col min="11046" max="11046" width="8.5703125" style="215" customWidth="1"/>
    <col min="11047" max="11050" width="4.5703125" style="215" customWidth="1"/>
    <col min="11051" max="11052" width="11.5703125" style="215"/>
    <col min="11053" max="11053" width="7.140625" style="215" customWidth="1"/>
    <col min="11054" max="11054" width="7.42578125" style="215" customWidth="1"/>
    <col min="11055" max="11055" width="6.5703125" style="215" customWidth="1"/>
    <col min="11056" max="11056" width="8.140625" style="215" customWidth="1"/>
    <col min="11057" max="11057" width="1.5703125" style="215" customWidth="1"/>
    <col min="11058" max="11058" width="11.5703125" style="215"/>
    <col min="11059" max="11059" width="4.42578125" style="215" customWidth="1"/>
    <col min="11060" max="11060" width="4.85546875" style="215" customWidth="1"/>
    <col min="11061" max="11061" width="3.5703125" style="215" customWidth="1"/>
    <col min="11062" max="11062" width="4.42578125" style="215" customWidth="1"/>
    <col min="11063" max="11264" width="11.5703125" style="215"/>
    <col min="11265" max="11265" width="1.85546875" style="215" customWidth="1"/>
    <col min="11266" max="11269" width="4.5703125" style="215" customWidth="1"/>
    <col min="11270" max="11270" width="23.42578125" style="215" customWidth="1"/>
    <col min="11271" max="11271" width="13.42578125" style="215" customWidth="1"/>
    <col min="11272" max="11273" width="8.5703125" style="215" customWidth="1"/>
    <col min="11274" max="11274" width="6.140625" style="215" customWidth="1"/>
    <col min="11275" max="11276" width="4.5703125" style="215" customWidth="1"/>
    <col min="11277" max="11277" width="3.85546875" style="215" customWidth="1"/>
    <col min="11278" max="11278" width="8" style="215" customWidth="1"/>
    <col min="11279" max="11279" width="8.42578125" style="215" customWidth="1"/>
    <col min="11280" max="11282" width="4.5703125" style="215" customWidth="1"/>
    <col min="11283" max="11283" width="4.85546875" style="215" customWidth="1"/>
    <col min="11284" max="11284" width="9.140625" style="215" customWidth="1"/>
    <col min="11285" max="11285" width="7.85546875" style="215" customWidth="1"/>
    <col min="11286" max="11286" width="8.42578125" style="215" customWidth="1"/>
    <col min="11287" max="11287" width="4.5703125" style="215" customWidth="1"/>
    <col min="11288" max="11288" width="7.85546875" style="215" customWidth="1"/>
    <col min="11289" max="11289" width="4.28515625" style="215" customWidth="1"/>
    <col min="11290" max="11290" width="8.140625" style="215" customWidth="1"/>
    <col min="11291" max="11291" width="7.85546875" style="215" customWidth="1"/>
    <col min="11292" max="11292" width="4.5703125" style="215" customWidth="1"/>
    <col min="11293" max="11293" width="10.5703125" style="215" customWidth="1"/>
    <col min="11294" max="11294" width="9.140625" style="215" customWidth="1"/>
    <col min="11295" max="11295" width="2.5703125" style="215" customWidth="1"/>
    <col min="11296" max="11296" width="8.42578125" style="215" customWidth="1"/>
    <col min="11297" max="11297" width="9" style="215" customWidth="1"/>
    <col min="11298" max="11300" width="4.5703125" style="215" customWidth="1"/>
    <col min="11301" max="11301" width="7.140625" style="215" customWidth="1"/>
    <col min="11302" max="11302" width="8.5703125" style="215" customWidth="1"/>
    <col min="11303" max="11306" width="4.5703125" style="215" customWidth="1"/>
    <col min="11307" max="11308" width="11.5703125" style="215"/>
    <col min="11309" max="11309" width="7.140625" style="215" customWidth="1"/>
    <col min="11310" max="11310" width="7.42578125" style="215" customWidth="1"/>
    <col min="11311" max="11311" width="6.5703125" style="215" customWidth="1"/>
    <col min="11312" max="11312" width="8.140625" style="215" customWidth="1"/>
    <col min="11313" max="11313" width="1.5703125" style="215" customWidth="1"/>
    <col min="11314" max="11314" width="11.5703125" style="215"/>
    <col min="11315" max="11315" width="4.42578125" style="215" customWidth="1"/>
    <col min="11316" max="11316" width="4.85546875" style="215" customWidth="1"/>
    <col min="11317" max="11317" width="3.5703125" style="215" customWidth="1"/>
    <col min="11318" max="11318" width="4.42578125" style="215" customWidth="1"/>
    <col min="11319" max="11520" width="11.5703125" style="215"/>
    <col min="11521" max="11521" width="1.85546875" style="215" customWidth="1"/>
    <col min="11522" max="11525" width="4.5703125" style="215" customWidth="1"/>
    <col min="11526" max="11526" width="23.42578125" style="215" customWidth="1"/>
    <col min="11527" max="11527" width="13.42578125" style="215" customWidth="1"/>
    <col min="11528" max="11529" width="8.5703125" style="215" customWidth="1"/>
    <col min="11530" max="11530" width="6.140625" style="215" customWidth="1"/>
    <col min="11531" max="11532" width="4.5703125" style="215" customWidth="1"/>
    <col min="11533" max="11533" width="3.85546875" style="215" customWidth="1"/>
    <col min="11534" max="11534" width="8" style="215" customWidth="1"/>
    <col min="11535" max="11535" width="8.42578125" style="215" customWidth="1"/>
    <col min="11536" max="11538" width="4.5703125" style="215" customWidth="1"/>
    <col min="11539" max="11539" width="4.85546875" style="215" customWidth="1"/>
    <col min="11540" max="11540" width="9.140625" style="215" customWidth="1"/>
    <col min="11541" max="11541" width="7.85546875" style="215" customWidth="1"/>
    <col min="11542" max="11542" width="8.42578125" style="215" customWidth="1"/>
    <col min="11543" max="11543" width="4.5703125" style="215" customWidth="1"/>
    <col min="11544" max="11544" width="7.85546875" style="215" customWidth="1"/>
    <col min="11545" max="11545" width="4.28515625" style="215" customWidth="1"/>
    <col min="11546" max="11546" width="8.140625" style="215" customWidth="1"/>
    <col min="11547" max="11547" width="7.85546875" style="215" customWidth="1"/>
    <col min="11548" max="11548" width="4.5703125" style="215" customWidth="1"/>
    <col min="11549" max="11549" width="10.5703125" style="215" customWidth="1"/>
    <col min="11550" max="11550" width="9.140625" style="215" customWidth="1"/>
    <col min="11551" max="11551" width="2.5703125" style="215" customWidth="1"/>
    <col min="11552" max="11552" width="8.42578125" style="215" customWidth="1"/>
    <col min="11553" max="11553" width="9" style="215" customWidth="1"/>
    <col min="11554" max="11556" width="4.5703125" style="215" customWidth="1"/>
    <col min="11557" max="11557" width="7.140625" style="215" customWidth="1"/>
    <col min="11558" max="11558" width="8.5703125" style="215" customWidth="1"/>
    <col min="11559" max="11562" width="4.5703125" style="215" customWidth="1"/>
    <col min="11563" max="11564" width="11.5703125" style="215"/>
    <col min="11565" max="11565" width="7.140625" style="215" customWidth="1"/>
    <col min="11566" max="11566" width="7.42578125" style="215" customWidth="1"/>
    <col min="11567" max="11567" width="6.5703125" style="215" customWidth="1"/>
    <col min="11568" max="11568" width="8.140625" style="215" customWidth="1"/>
    <col min="11569" max="11569" width="1.5703125" style="215" customWidth="1"/>
    <col min="11570" max="11570" width="11.5703125" style="215"/>
    <col min="11571" max="11571" width="4.42578125" style="215" customWidth="1"/>
    <col min="11572" max="11572" width="4.85546875" style="215" customWidth="1"/>
    <col min="11573" max="11573" width="3.5703125" style="215" customWidth="1"/>
    <col min="11574" max="11574" width="4.42578125" style="215" customWidth="1"/>
    <col min="11575" max="11776" width="11.5703125" style="215"/>
    <col min="11777" max="11777" width="1.85546875" style="215" customWidth="1"/>
    <col min="11778" max="11781" width="4.5703125" style="215" customWidth="1"/>
    <col min="11782" max="11782" width="23.42578125" style="215" customWidth="1"/>
    <col min="11783" max="11783" width="13.42578125" style="215" customWidth="1"/>
    <col min="11784" max="11785" width="8.5703125" style="215" customWidth="1"/>
    <col min="11786" max="11786" width="6.140625" style="215" customWidth="1"/>
    <col min="11787" max="11788" width="4.5703125" style="215" customWidth="1"/>
    <col min="11789" max="11789" width="3.85546875" style="215" customWidth="1"/>
    <col min="11790" max="11790" width="8" style="215" customWidth="1"/>
    <col min="11791" max="11791" width="8.42578125" style="215" customWidth="1"/>
    <col min="11792" max="11794" width="4.5703125" style="215" customWidth="1"/>
    <col min="11795" max="11795" width="4.85546875" style="215" customWidth="1"/>
    <col min="11796" max="11796" width="9.140625" style="215" customWidth="1"/>
    <col min="11797" max="11797" width="7.85546875" style="215" customWidth="1"/>
    <col min="11798" max="11798" width="8.42578125" style="215" customWidth="1"/>
    <col min="11799" max="11799" width="4.5703125" style="215" customWidth="1"/>
    <col min="11800" max="11800" width="7.85546875" style="215" customWidth="1"/>
    <col min="11801" max="11801" width="4.28515625" style="215" customWidth="1"/>
    <col min="11802" max="11802" width="8.140625" style="215" customWidth="1"/>
    <col min="11803" max="11803" width="7.85546875" style="215" customWidth="1"/>
    <col min="11804" max="11804" width="4.5703125" style="215" customWidth="1"/>
    <col min="11805" max="11805" width="10.5703125" style="215" customWidth="1"/>
    <col min="11806" max="11806" width="9.140625" style="215" customWidth="1"/>
    <col min="11807" max="11807" width="2.5703125" style="215" customWidth="1"/>
    <col min="11808" max="11808" width="8.42578125" style="215" customWidth="1"/>
    <col min="11809" max="11809" width="9" style="215" customWidth="1"/>
    <col min="11810" max="11812" width="4.5703125" style="215" customWidth="1"/>
    <col min="11813" max="11813" width="7.140625" style="215" customWidth="1"/>
    <col min="11814" max="11814" width="8.5703125" style="215" customWidth="1"/>
    <col min="11815" max="11818" width="4.5703125" style="215" customWidth="1"/>
    <col min="11819" max="11820" width="11.5703125" style="215"/>
    <col min="11821" max="11821" width="7.140625" style="215" customWidth="1"/>
    <col min="11822" max="11822" width="7.42578125" style="215" customWidth="1"/>
    <col min="11823" max="11823" width="6.5703125" style="215" customWidth="1"/>
    <col min="11824" max="11824" width="8.140625" style="215" customWidth="1"/>
    <col min="11825" max="11825" width="1.5703125" style="215" customWidth="1"/>
    <col min="11826" max="11826" width="11.5703125" style="215"/>
    <col min="11827" max="11827" width="4.42578125" style="215" customWidth="1"/>
    <col min="11828" max="11828" width="4.85546875" style="215" customWidth="1"/>
    <col min="11829" max="11829" width="3.5703125" style="215" customWidth="1"/>
    <col min="11830" max="11830" width="4.42578125" style="215" customWidth="1"/>
    <col min="11831" max="12032" width="11.5703125" style="215"/>
    <col min="12033" max="12033" width="1.85546875" style="215" customWidth="1"/>
    <col min="12034" max="12037" width="4.5703125" style="215" customWidth="1"/>
    <col min="12038" max="12038" width="23.42578125" style="215" customWidth="1"/>
    <col min="12039" max="12039" width="13.42578125" style="215" customWidth="1"/>
    <col min="12040" max="12041" width="8.5703125" style="215" customWidth="1"/>
    <col min="12042" max="12042" width="6.140625" style="215" customWidth="1"/>
    <col min="12043" max="12044" width="4.5703125" style="215" customWidth="1"/>
    <col min="12045" max="12045" width="3.85546875" style="215" customWidth="1"/>
    <col min="12046" max="12046" width="8" style="215" customWidth="1"/>
    <col min="12047" max="12047" width="8.42578125" style="215" customWidth="1"/>
    <col min="12048" max="12050" width="4.5703125" style="215" customWidth="1"/>
    <col min="12051" max="12051" width="4.85546875" style="215" customWidth="1"/>
    <col min="12052" max="12052" width="9.140625" style="215" customWidth="1"/>
    <col min="12053" max="12053" width="7.85546875" style="215" customWidth="1"/>
    <col min="12054" max="12054" width="8.42578125" style="215" customWidth="1"/>
    <col min="12055" max="12055" width="4.5703125" style="215" customWidth="1"/>
    <col min="12056" max="12056" width="7.85546875" style="215" customWidth="1"/>
    <col min="12057" max="12057" width="4.28515625" style="215" customWidth="1"/>
    <col min="12058" max="12058" width="8.140625" style="215" customWidth="1"/>
    <col min="12059" max="12059" width="7.85546875" style="215" customWidth="1"/>
    <col min="12060" max="12060" width="4.5703125" style="215" customWidth="1"/>
    <col min="12061" max="12061" width="10.5703125" style="215" customWidth="1"/>
    <col min="12062" max="12062" width="9.140625" style="215" customWidth="1"/>
    <col min="12063" max="12063" width="2.5703125" style="215" customWidth="1"/>
    <col min="12064" max="12064" width="8.42578125" style="215" customWidth="1"/>
    <col min="12065" max="12065" width="9" style="215" customWidth="1"/>
    <col min="12066" max="12068" width="4.5703125" style="215" customWidth="1"/>
    <col min="12069" max="12069" width="7.140625" style="215" customWidth="1"/>
    <col min="12070" max="12070" width="8.5703125" style="215" customWidth="1"/>
    <col min="12071" max="12074" width="4.5703125" style="215" customWidth="1"/>
    <col min="12075" max="12076" width="11.5703125" style="215"/>
    <col min="12077" max="12077" width="7.140625" style="215" customWidth="1"/>
    <col min="12078" max="12078" width="7.42578125" style="215" customWidth="1"/>
    <col min="12079" max="12079" width="6.5703125" style="215" customWidth="1"/>
    <col min="12080" max="12080" width="8.140625" style="215" customWidth="1"/>
    <col min="12081" max="12081" width="1.5703125" style="215" customWidth="1"/>
    <col min="12082" max="12082" width="11.5703125" style="215"/>
    <col min="12083" max="12083" width="4.42578125" style="215" customWidth="1"/>
    <col min="12084" max="12084" width="4.85546875" style="215" customWidth="1"/>
    <col min="12085" max="12085" width="3.5703125" style="215" customWidth="1"/>
    <col min="12086" max="12086" width="4.42578125" style="215" customWidth="1"/>
    <col min="12087" max="12288" width="11.5703125" style="215"/>
    <col min="12289" max="12289" width="1.85546875" style="215" customWidth="1"/>
    <col min="12290" max="12293" width="4.5703125" style="215" customWidth="1"/>
    <col min="12294" max="12294" width="23.42578125" style="215" customWidth="1"/>
    <col min="12295" max="12295" width="13.42578125" style="215" customWidth="1"/>
    <col min="12296" max="12297" width="8.5703125" style="215" customWidth="1"/>
    <col min="12298" max="12298" width="6.140625" style="215" customWidth="1"/>
    <col min="12299" max="12300" width="4.5703125" style="215" customWidth="1"/>
    <col min="12301" max="12301" width="3.85546875" style="215" customWidth="1"/>
    <col min="12302" max="12302" width="8" style="215" customWidth="1"/>
    <col min="12303" max="12303" width="8.42578125" style="215" customWidth="1"/>
    <col min="12304" max="12306" width="4.5703125" style="215" customWidth="1"/>
    <col min="12307" max="12307" width="4.85546875" style="215" customWidth="1"/>
    <col min="12308" max="12308" width="9.140625" style="215" customWidth="1"/>
    <col min="12309" max="12309" width="7.85546875" style="215" customWidth="1"/>
    <col min="12310" max="12310" width="8.42578125" style="215" customWidth="1"/>
    <col min="12311" max="12311" width="4.5703125" style="215" customWidth="1"/>
    <col min="12312" max="12312" width="7.85546875" style="215" customWidth="1"/>
    <col min="12313" max="12313" width="4.28515625" style="215" customWidth="1"/>
    <col min="12314" max="12314" width="8.140625" style="215" customWidth="1"/>
    <col min="12315" max="12315" width="7.85546875" style="215" customWidth="1"/>
    <col min="12316" max="12316" width="4.5703125" style="215" customWidth="1"/>
    <col min="12317" max="12317" width="10.5703125" style="215" customWidth="1"/>
    <col min="12318" max="12318" width="9.140625" style="215" customWidth="1"/>
    <col min="12319" max="12319" width="2.5703125" style="215" customWidth="1"/>
    <col min="12320" max="12320" width="8.42578125" style="215" customWidth="1"/>
    <col min="12321" max="12321" width="9" style="215" customWidth="1"/>
    <col min="12322" max="12324" width="4.5703125" style="215" customWidth="1"/>
    <col min="12325" max="12325" width="7.140625" style="215" customWidth="1"/>
    <col min="12326" max="12326" width="8.5703125" style="215" customWidth="1"/>
    <col min="12327" max="12330" width="4.5703125" style="215" customWidth="1"/>
    <col min="12331" max="12332" width="11.5703125" style="215"/>
    <col min="12333" max="12333" width="7.140625" style="215" customWidth="1"/>
    <col min="12334" max="12334" width="7.42578125" style="215" customWidth="1"/>
    <col min="12335" max="12335" width="6.5703125" style="215" customWidth="1"/>
    <col min="12336" max="12336" width="8.140625" style="215" customWidth="1"/>
    <col min="12337" max="12337" width="1.5703125" style="215" customWidth="1"/>
    <col min="12338" max="12338" width="11.5703125" style="215"/>
    <col min="12339" max="12339" width="4.42578125" style="215" customWidth="1"/>
    <col min="12340" max="12340" width="4.85546875" style="215" customWidth="1"/>
    <col min="12341" max="12341" width="3.5703125" style="215" customWidth="1"/>
    <col min="12342" max="12342" width="4.42578125" style="215" customWidth="1"/>
    <col min="12343" max="12544" width="11.5703125" style="215"/>
    <col min="12545" max="12545" width="1.85546875" style="215" customWidth="1"/>
    <col min="12546" max="12549" width="4.5703125" style="215" customWidth="1"/>
    <col min="12550" max="12550" width="23.42578125" style="215" customWidth="1"/>
    <col min="12551" max="12551" width="13.42578125" style="215" customWidth="1"/>
    <col min="12552" max="12553" width="8.5703125" style="215" customWidth="1"/>
    <col min="12554" max="12554" width="6.140625" style="215" customWidth="1"/>
    <col min="12555" max="12556" width="4.5703125" style="215" customWidth="1"/>
    <col min="12557" max="12557" width="3.85546875" style="215" customWidth="1"/>
    <col min="12558" max="12558" width="8" style="215" customWidth="1"/>
    <col min="12559" max="12559" width="8.42578125" style="215" customWidth="1"/>
    <col min="12560" max="12562" width="4.5703125" style="215" customWidth="1"/>
    <col min="12563" max="12563" width="4.85546875" style="215" customWidth="1"/>
    <col min="12564" max="12564" width="9.140625" style="215" customWidth="1"/>
    <col min="12565" max="12565" width="7.85546875" style="215" customWidth="1"/>
    <col min="12566" max="12566" width="8.42578125" style="215" customWidth="1"/>
    <col min="12567" max="12567" width="4.5703125" style="215" customWidth="1"/>
    <col min="12568" max="12568" width="7.85546875" style="215" customWidth="1"/>
    <col min="12569" max="12569" width="4.28515625" style="215" customWidth="1"/>
    <col min="12570" max="12570" width="8.140625" style="215" customWidth="1"/>
    <col min="12571" max="12571" width="7.85546875" style="215" customWidth="1"/>
    <col min="12572" max="12572" width="4.5703125" style="215" customWidth="1"/>
    <col min="12573" max="12573" width="10.5703125" style="215" customWidth="1"/>
    <col min="12574" max="12574" width="9.140625" style="215" customWidth="1"/>
    <col min="12575" max="12575" width="2.5703125" style="215" customWidth="1"/>
    <col min="12576" max="12576" width="8.42578125" style="215" customWidth="1"/>
    <col min="12577" max="12577" width="9" style="215" customWidth="1"/>
    <col min="12578" max="12580" width="4.5703125" style="215" customWidth="1"/>
    <col min="12581" max="12581" width="7.140625" style="215" customWidth="1"/>
    <col min="12582" max="12582" width="8.5703125" style="215" customWidth="1"/>
    <col min="12583" max="12586" width="4.5703125" style="215" customWidth="1"/>
    <col min="12587" max="12588" width="11.5703125" style="215"/>
    <col min="12589" max="12589" width="7.140625" style="215" customWidth="1"/>
    <col min="12590" max="12590" width="7.42578125" style="215" customWidth="1"/>
    <col min="12591" max="12591" width="6.5703125" style="215" customWidth="1"/>
    <col min="12592" max="12592" width="8.140625" style="215" customWidth="1"/>
    <col min="12593" max="12593" width="1.5703125" style="215" customWidth="1"/>
    <col min="12594" max="12594" width="11.5703125" style="215"/>
    <col min="12595" max="12595" width="4.42578125" style="215" customWidth="1"/>
    <col min="12596" max="12596" width="4.85546875" style="215" customWidth="1"/>
    <col min="12597" max="12597" width="3.5703125" style="215" customWidth="1"/>
    <col min="12598" max="12598" width="4.42578125" style="215" customWidth="1"/>
    <col min="12599" max="12800" width="11.5703125" style="215"/>
    <col min="12801" max="12801" width="1.85546875" style="215" customWidth="1"/>
    <col min="12802" max="12805" width="4.5703125" style="215" customWidth="1"/>
    <col min="12806" max="12806" width="23.42578125" style="215" customWidth="1"/>
    <col min="12807" max="12807" width="13.42578125" style="215" customWidth="1"/>
    <col min="12808" max="12809" width="8.5703125" style="215" customWidth="1"/>
    <col min="12810" max="12810" width="6.140625" style="215" customWidth="1"/>
    <col min="12811" max="12812" width="4.5703125" style="215" customWidth="1"/>
    <col min="12813" max="12813" width="3.85546875" style="215" customWidth="1"/>
    <col min="12814" max="12814" width="8" style="215" customWidth="1"/>
    <col min="12815" max="12815" width="8.42578125" style="215" customWidth="1"/>
    <col min="12816" max="12818" width="4.5703125" style="215" customWidth="1"/>
    <col min="12819" max="12819" width="4.85546875" style="215" customWidth="1"/>
    <col min="12820" max="12820" width="9.140625" style="215" customWidth="1"/>
    <col min="12821" max="12821" width="7.85546875" style="215" customWidth="1"/>
    <col min="12822" max="12822" width="8.42578125" style="215" customWidth="1"/>
    <col min="12823" max="12823" width="4.5703125" style="215" customWidth="1"/>
    <col min="12824" max="12824" width="7.85546875" style="215" customWidth="1"/>
    <col min="12825" max="12825" width="4.28515625" style="215" customWidth="1"/>
    <col min="12826" max="12826" width="8.140625" style="215" customWidth="1"/>
    <col min="12827" max="12827" width="7.85546875" style="215" customWidth="1"/>
    <col min="12828" max="12828" width="4.5703125" style="215" customWidth="1"/>
    <col min="12829" max="12829" width="10.5703125" style="215" customWidth="1"/>
    <col min="12830" max="12830" width="9.140625" style="215" customWidth="1"/>
    <col min="12831" max="12831" width="2.5703125" style="215" customWidth="1"/>
    <col min="12832" max="12832" width="8.42578125" style="215" customWidth="1"/>
    <col min="12833" max="12833" width="9" style="215" customWidth="1"/>
    <col min="12834" max="12836" width="4.5703125" style="215" customWidth="1"/>
    <col min="12837" max="12837" width="7.140625" style="215" customWidth="1"/>
    <col min="12838" max="12838" width="8.5703125" style="215" customWidth="1"/>
    <col min="12839" max="12842" width="4.5703125" style="215" customWidth="1"/>
    <col min="12843" max="12844" width="11.5703125" style="215"/>
    <col min="12845" max="12845" width="7.140625" style="215" customWidth="1"/>
    <col min="12846" max="12846" width="7.42578125" style="215" customWidth="1"/>
    <col min="12847" max="12847" width="6.5703125" style="215" customWidth="1"/>
    <col min="12848" max="12848" width="8.140625" style="215" customWidth="1"/>
    <col min="12849" max="12849" width="1.5703125" style="215" customWidth="1"/>
    <col min="12850" max="12850" width="11.5703125" style="215"/>
    <col min="12851" max="12851" width="4.42578125" style="215" customWidth="1"/>
    <col min="12852" max="12852" width="4.85546875" style="215" customWidth="1"/>
    <col min="12853" max="12853" width="3.5703125" style="215" customWidth="1"/>
    <col min="12854" max="12854" width="4.42578125" style="215" customWidth="1"/>
    <col min="12855" max="13056" width="11.5703125" style="215"/>
    <col min="13057" max="13057" width="1.85546875" style="215" customWidth="1"/>
    <col min="13058" max="13061" width="4.5703125" style="215" customWidth="1"/>
    <col min="13062" max="13062" width="23.42578125" style="215" customWidth="1"/>
    <col min="13063" max="13063" width="13.42578125" style="215" customWidth="1"/>
    <col min="13064" max="13065" width="8.5703125" style="215" customWidth="1"/>
    <col min="13066" max="13066" width="6.140625" style="215" customWidth="1"/>
    <col min="13067" max="13068" width="4.5703125" style="215" customWidth="1"/>
    <col min="13069" max="13069" width="3.85546875" style="215" customWidth="1"/>
    <col min="13070" max="13070" width="8" style="215" customWidth="1"/>
    <col min="13071" max="13071" width="8.42578125" style="215" customWidth="1"/>
    <col min="13072" max="13074" width="4.5703125" style="215" customWidth="1"/>
    <col min="13075" max="13075" width="4.85546875" style="215" customWidth="1"/>
    <col min="13076" max="13076" width="9.140625" style="215" customWidth="1"/>
    <col min="13077" max="13077" width="7.85546875" style="215" customWidth="1"/>
    <col min="13078" max="13078" width="8.42578125" style="215" customWidth="1"/>
    <col min="13079" max="13079" width="4.5703125" style="215" customWidth="1"/>
    <col min="13080" max="13080" width="7.85546875" style="215" customWidth="1"/>
    <col min="13081" max="13081" width="4.28515625" style="215" customWidth="1"/>
    <col min="13082" max="13082" width="8.140625" style="215" customWidth="1"/>
    <col min="13083" max="13083" width="7.85546875" style="215" customWidth="1"/>
    <col min="13084" max="13084" width="4.5703125" style="215" customWidth="1"/>
    <col min="13085" max="13085" width="10.5703125" style="215" customWidth="1"/>
    <col min="13086" max="13086" width="9.140625" style="215" customWidth="1"/>
    <col min="13087" max="13087" width="2.5703125" style="215" customWidth="1"/>
    <col min="13088" max="13088" width="8.42578125" style="215" customWidth="1"/>
    <col min="13089" max="13089" width="9" style="215" customWidth="1"/>
    <col min="13090" max="13092" width="4.5703125" style="215" customWidth="1"/>
    <col min="13093" max="13093" width="7.140625" style="215" customWidth="1"/>
    <col min="13094" max="13094" width="8.5703125" style="215" customWidth="1"/>
    <col min="13095" max="13098" width="4.5703125" style="215" customWidth="1"/>
    <col min="13099" max="13100" width="11.5703125" style="215"/>
    <col min="13101" max="13101" width="7.140625" style="215" customWidth="1"/>
    <col min="13102" max="13102" width="7.42578125" style="215" customWidth="1"/>
    <col min="13103" max="13103" width="6.5703125" style="215" customWidth="1"/>
    <col min="13104" max="13104" width="8.140625" style="215" customWidth="1"/>
    <col min="13105" max="13105" width="1.5703125" style="215" customWidth="1"/>
    <col min="13106" max="13106" width="11.5703125" style="215"/>
    <col min="13107" max="13107" width="4.42578125" style="215" customWidth="1"/>
    <col min="13108" max="13108" width="4.85546875" style="215" customWidth="1"/>
    <col min="13109" max="13109" width="3.5703125" style="215" customWidth="1"/>
    <col min="13110" max="13110" width="4.42578125" style="215" customWidth="1"/>
    <col min="13111" max="13312" width="11.5703125" style="215"/>
    <col min="13313" max="13313" width="1.85546875" style="215" customWidth="1"/>
    <col min="13314" max="13317" width="4.5703125" style="215" customWidth="1"/>
    <col min="13318" max="13318" width="23.42578125" style="215" customWidth="1"/>
    <col min="13319" max="13319" width="13.42578125" style="215" customWidth="1"/>
    <col min="13320" max="13321" width="8.5703125" style="215" customWidth="1"/>
    <col min="13322" max="13322" width="6.140625" style="215" customWidth="1"/>
    <col min="13323" max="13324" width="4.5703125" style="215" customWidth="1"/>
    <col min="13325" max="13325" width="3.85546875" style="215" customWidth="1"/>
    <col min="13326" max="13326" width="8" style="215" customWidth="1"/>
    <col min="13327" max="13327" width="8.42578125" style="215" customWidth="1"/>
    <col min="13328" max="13330" width="4.5703125" style="215" customWidth="1"/>
    <col min="13331" max="13331" width="4.85546875" style="215" customWidth="1"/>
    <col min="13332" max="13332" width="9.140625" style="215" customWidth="1"/>
    <col min="13333" max="13333" width="7.85546875" style="215" customWidth="1"/>
    <col min="13334" max="13334" width="8.42578125" style="215" customWidth="1"/>
    <col min="13335" max="13335" width="4.5703125" style="215" customWidth="1"/>
    <col min="13336" max="13336" width="7.85546875" style="215" customWidth="1"/>
    <col min="13337" max="13337" width="4.28515625" style="215" customWidth="1"/>
    <col min="13338" max="13338" width="8.140625" style="215" customWidth="1"/>
    <col min="13339" max="13339" width="7.85546875" style="215" customWidth="1"/>
    <col min="13340" max="13340" width="4.5703125" style="215" customWidth="1"/>
    <col min="13341" max="13341" width="10.5703125" style="215" customWidth="1"/>
    <col min="13342" max="13342" width="9.140625" style="215" customWidth="1"/>
    <col min="13343" max="13343" width="2.5703125" style="215" customWidth="1"/>
    <col min="13344" max="13344" width="8.42578125" style="215" customWidth="1"/>
    <col min="13345" max="13345" width="9" style="215" customWidth="1"/>
    <col min="13346" max="13348" width="4.5703125" style="215" customWidth="1"/>
    <col min="13349" max="13349" width="7.140625" style="215" customWidth="1"/>
    <col min="13350" max="13350" width="8.5703125" style="215" customWidth="1"/>
    <col min="13351" max="13354" width="4.5703125" style="215" customWidth="1"/>
    <col min="13355" max="13356" width="11.5703125" style="215"/>
    <col min="13357" max="13357" width="7.140625" style="215" customWidth="1"/>
    <col min="13358" max="13358" width="7.42578125" style="215" customWidth="1"/>
    <col min="13359" max="13359" width="6.5703125" style="215" customWidth="1"/>
    <col min="13360" max="13360" width="8.140625" style="215" customWidth="1"/>
    <col min="13361" max="13361" width="1.5703125" style="215" customWidth="1"/>
    <col min="13362" max="13362" width="11.5703125" style="215"/>
    <col min="13363" max="13363" width="4.42578125" style="215" customWidth="1"/>
    <col min="13364" max="13364" width="4.85546875" style="215" customWidth="1"/>
    <col min="13365" max="13365" width="3.5703125" style="215" customWidth="1"/>
    <col min="13366" max="13366" width="4.42578125" style="215" customWidth="1"/>
    <col min="13367" max="13568" width="11.5703125" style="215"/>
    <col min="13569" max="13569" width="1.85546875" style="215" customWidth="1"/>
    <col min="13570" max="13573" width="4.5703125" style="215" customWidth="1"/>
    <col min="13574" max="13574" width="23.42578125" style="215" customWidth="1"/>
    <col min="13575" max="13575" width="13.42578125" style="215" customWidth="1"/>
    <col min="13576" max="13577" width="8.5703125" style="215" customWidth="1"/>
    <col min="13578" max="13578" width="6.140625" style="215" customWidth="1"/>
    <col min="13579" max="13580" width="4.5703125" style="215" customWidth="1"/>
    <col min="13581" max="13581" width="3.85546875" style="215" customWidth="1"/>
    <col min="13582" max="13582" width="8" style="215" customWidth="1"/>
    <col min="13583" max="13583" width="8.42578125" style="215" customWidth="1"/>
    <col min="13584" max="13586" width="4.5703125" style="215" customWidth="1"/>
    <col min="13587" max="13587" width="4.85546875" style="215" customWidth="1"/>
    <col min="13588" max="13588" width="9.140625" style="215" customWidth="1"/>
    <col min="13589" max="13589" width="7.85546875" style="215" customWidth="1"/>
    <col min="13590" max="13590" width="8.42578125" style="215" customWidth="1"/>
    <col min="13591" max="13591" width="4.5703125" style="215" customWidth="1"/>
    <col min="13592" max="13592" width="7.85546875" style="215" customWidth="1"/>
    <col min="13593" max="13593" width="4.28515625" style="215" customWidth="1"/>
    <col min="13594" max="13594" width="8.140625" style="215" customWidth="1"/>
    <col min="13595" max="13595" width="7.85546875" style="215" customWidth="1"/>
    <col min="13596" max="13596" width="4.5703125" style="215" customWidth="1"/>
    <col min="13597" max="13597" width="10.5703125" style="215" customWidth="1"/>
    <col min="13598" max="13598" width="9.140625" style="215" customWidth="1"/>
    <col min="13599" max="13599" width="2.5703125" style="215" customWidth="1"/>
    <col min="13600" max="13600" width="8.42578125" style="215" customWidth="1"/>
    <col min="13601" max="13601" width="9" style="215" customWidth="1"/>
    <col min="13602" max="13604" width="4.5703125" style="215" customWidth="1"/>
    <col min="13605" max="13605" width="7.140625" style="215" customWidth="1"/>
    <col min="13606" max="13606" width="8.5703125" style="215" customWidth="1"/>
    <col min="13607" max="13610" width="4.5703125" style="215" customWidth="1"/>
    <col min="13611" max="13612" width="11.5703125" style="215"/>
    <col min="13613" max="13613" width="7.140625" style="215" customWidth="1"/>
    <col min="13614" max="13614" width="7.42578125" style="215" customWidth="1"/>
    <col min="13615" max="13615" width="6.5703125" style="215" customWidth="1"/>
    <col min="13616" max="13616" width="8.140625" style="215" customWidth="1"/>
    <col min="13617" max="13617" width="1.5703125" style="215" customWidth="1"/>
    <col min="13618" max="13618" width="11.5703125" style="215"/>
    <col min="13619" max="13619" width="4.42578125" style="215" customWidth="1"/>
    <col min="13620" max="13620" width="4.85546875" style="215" customWidth="1"/>
    <col min="13621" max="13621" width="3.5703125" style="215" customWidth="1"/>
    <col min="13622" max="13622" width="4.42578125" style="215" customWidth="1"/>
    <col min="13623" max="13824" width="11.5703125" style="215"/>
    <col min="13825" max="13825" width="1.85546875" style="215" customWidth="1"/>
    <col min="13826" max="13829" width="4.5703125" style="215" customWidth="1"/>
    <col min="13830" max="13830" width="23.42578125" style="215" customWidth="1"/>
    <col min="13831" max="13831" width="13.42578125" style="215" customWidth="1"/>
    <col min="13832" max="13833" width="8.5703125" style="215" customWidth="1"/>
    <col min="13834" max="13834" width="6.140625" style="215" customWidth="1"/>
    <col min="13835" max="13836" width="4.5703125" style="215" customWidth="1"/>
    <col min="13837" max="13837" width="3.85546875" style="215" customWidth="1"/>
    <col min="13838" max="13838" width="8" style="215" customWidth="1"/>
    <col min="13839" max="13839" width="8.42578125" style="215" customWidth="1"/>
    <col min="13840" max="13842" width="4.5703125" style="215" customWidth="1"/>
    <col min="13843" max="13843" width="4.85546875" style="215" customWidth="1"/>
    <col min="13844" max="13844" width="9.140625" style="215" customWidth="1"/>
    <col min="13845" max="13845" width="7.85546875" style="215" customWidth="1"/>
    <col min="13846" max="13846" width="8.42578125" style="215" customWidth="1"/>
    <col min="13847" max="13847" width="4.5703125" style="215" customWidth="1"/>
    <col min="13848" max="13848" width="7.85546875" style="215" customWidth="1"/>
    <col min="13849" max="13849" width="4.28515625" style="215" customWidth="1"/>
    <col min="13850" max="13850" width="8.140625" style="215" customWidth="1"/>
    <col min="13851" max="13851" width="7.85546875" style="215" customWidth="1"/>
    <col min="13852" max="13852" width="4.5703125" style="215" customWidth="1"/>
    <col min="13853" max="13853" width="10.5703125" style="215" customWidth="1"/>
    <col min="13854" max="13854" width="9.140625" style="215" customWidth="1"/>
    <col min="13855" max="13855" width="2.5703125" style="215" customWidth="1"/>
    <col min="13856" max="13856" width="8.42578125" style="215" customWidth="1"/>
    <col min="13857" max="13857" width="9" style="215" customWidth="1"/>
    <col min="13858" max="13860" width="4.5703125" style="215" customWidth="1"/>
    <col min="13861" max="13861" width="7.140625" style="215" customWidth="1"/>
    <col min="13862" max="13862" width="8.5703125" style="215" customWidth="1"/>
    <col min="13863" max="13866" width="4.5703125" style="215" customWidth="1"/>
    <col min="13867" max="13868" width="11.5703125" style="215"/>
    <col min="13869" max="13869" width="7.140625" style="215" customWidth="1"/>
    <col min="13870" max="13870" width="7.42578125" style="215" customWidth="1"/>
    <col min="13871" max="13871" width="6.5703125" style="215" customWidth="1"/>
    <col min="13872" max="13872" width="8.140625" style="215" customWidth="1"/>
    <col min="13873" max="13873" width="1.5703125" style="215" customWidth="1"/>
    <col min="13874" max="13874" width="11.5703125" style="215"/>
    <col min="13875" max="13875" width="4.42578125" style="215" customWidth="1"/>
    <col min="13876" max="13876" width="4.85546875" style="215" customWidth="1"/>
    <col min="13877" max="13877" width="3.5703125" style="215" customWidth="1"/>
    <col min="13878" max="13878" width="4.42578125" style="215" customWidth="1"/>
    <col min="13879" max="14080" width="11.5703125" style="215"/>
    <col min="14081" max="14081" width="1.85546875" style="215" customWidth="1"/>
    <col min="14082" max="14085" width="4.5703125" style="215" customWidth="1"/>
    <col min="14086" max="14086" width="23.42578125" style="215" customWidth="1"/>
    <col min="14087" max="14087" width="13.42578125" style="215" customWidth="1"/>
    <col min="14088" max="14089" width="8.5703125" style="215" customWidth="1"/>
    <col min="14090" max="14090" width="6.140625" style="215" customWidth="1"/>
    <col min="14091" max="14092" width="4.5703125" style="215" customWidth="1"/>
    <col min="14093" max="14093" width="3.85546875" style="215" customWidth="1"/>
    <col min="14094" max="14094" width="8" style="215" customWidth="1"/>
    <col min="14095" max="14095" width="8.42578125" style="215" customWidth="1"/>
    <col min="14096" max="14098" width="4.5703125" style="215" customWidth="1"/>
    <col min="14099" max="14099" width="4.85546875" style="215" customWidth="1"/>
    <col min="14100" max="14100" width="9.140625" style="215" customWidth="1"/>
    <col min="14101" max="14101" width="7.85546875" style="215" customWidth="1"/>
    <col min="14102" max="14102" width="8.42578125" style="215" customWidth="1"/>
    <col min="14103" max="14103" width="4.5703125" style="215" customWidth="1"/>
    <col min="14104" max="14104" width="7.85546875" style="215" customWidth="1"/>
    <col min="14105" max="14105" width="4.28515625" style="215" customWidth="1"/>
    <col min="14106" max="14106" width="8.140625" style="215" customWidth="1"/>
    <col min="14107" max="14107" width="7.85546875" style="215" customWidth="1"/>
    <col min="14108" max="14108" width="4.5703125" style="215" customWidth="1"/>
    <col min="14109" max="14109" width="10.5703125" style="215" customWidth="1"/>
    <col min="14110" max="14110" width="9.140625" style="215" customWidth="1"/>
    <col min="14111" max="14111" width="2.5703125" style="215" customWidth="1"/>
    <col min="14112" max="14112" width="8.42578125" style="215" customWidth="1"/>
    <col min="14113" max="14113" width="9" style="215" customWidth="1"/>
    <col min="14114" max="14116" width="4.5703125" style="215" customWidth="1"/>
    <col min="14117" max="14117" width="7.140625" style="215" customWidth="1"/>
    <col min="14118" max="14118" width="8.5703125" style="215" customWidth="1"/>
    <col min="14119" max="14122" width="4.5703125" style="215" customWidth="1"/>
    <col min="14123" max="14124" width="11.5703125" style="215"/>
    <col min="14125" max="14125" width="7.140625" style="215" customWidth="1"/>
    <col min="14126" max="14126" width="7.42578125" style="215" customWidth="1"/>
    <col min="14127" max="14127" width="6.5703125" style="215" customWidth="1"/>
    <col min="14128" max="14128" width="8.140625" style="215" customWidth="1"/>
    <col min="14129" max="14129" width="1.5703125" style="215" customWidth="1"/>
    <col min="14130" max="14130" width="11.5703125" style="215"/>
    <col min="14131" max="14131" width="4.42578125" style="215" customWidth="1"/>
    <col min="14132" max="14132" width="4.85546875" style="215" customWidth="1"/>
    <col min="14133" max="14133" width="3.5703125" style="215" customWidth="1"/>
    <col min="14134" max="14134" width="4.42578125" style="215" customWidth="1"/>
    <col min="14135" max="14336" width="11.5703125" style="215"/>
    <col min="14337" max="14337" width="1.85546875" style="215" customWidth="1"/>
    <col min="14338" max="14341" width="4.5703125" style="215" customWidth="1"/>
    <col min="14342" max="14342" width="23.42578125" style="215" customWidth="1"/>
    <col min="14343" max="14343" width="13.42578125" style="215" customWidth="1"/>
    <col min="14344" max="14345" width="8.5703125" style="215" customWidth="1"/>
    <col min="14346" max="14346" width="6.140625" style="215" customWidth="1"/>
    <col min="14347" max="14348" width="4.5703125" style="215" customWidth="1"/>
    <col min="14349" max="14349" width="3.85546875" style="215" customWidth="1"/>
    <col min="14350" max="14350" width="8" style="215" customWidth="1"/>
    <col min="14351" max="14351" width="8.42578125" style="215" customWidth="1"/>
    <col min="14352" max="14354" width="4.5703125" style="215" customWidth="1"/>
    <col min="14355" max="14355" width="4.85546875" style="215" customWidth="1"/>
    <col min="14356" max="14356" width="9.140625" style="215" customWidth="1"/>
    <col min="14357" max="14357" width="7.85546875" style="215" customWidth="1"/>
    <col min="14358" max="14358" width="8.42578125" style="215" customWidth="1"/>
    <col min="14359" max="14359" width="4.5703125" style="215" customWidth="1"/>
    <col min="14360" max="14360" width="7.85546875" style="215" customWidth="1"/>
    <col min="14361" max="14361" width="4.28515625" style="215" customWidth="1"/>
    <col min="14362" max="14362" width="8.140625" style="215" customWidth="1"/>
    <col min="14363" max="14363" width="7.85546875" style="215" customWidth="1"/>
    <col min="14364" max="14364" width="4.5703125" style="215" customWidth="1"/>
    <col min="14365" max="14365" width="10.5703125" style="215" customWidth="1"/>
    <col min="14366" max="14366" width="9.140625" style="215" customWidth="1"/>
    <col min="14367" max="14367" width="2.5703125" style="215" customWidth="1"/>
    <col min="14368" max="14368" width="8.42578125" style="215" customWidth="1"/>
    <col min="14369" max="14369" width="9" style="215" customWidth="1"/>
    <col min="14370" max="14372" width="4.5703125" style="215" customWidth="1"/>
    <col min="14373" max="14373" width="7.140625" style="215" customWidth="1"/>
    <col min="14374" max="14374" width="8.5703125" style="215" customWidth="1"/>
    <col min="14375" max="14378" width="4.5703125" style="215" customWidth="1"/>
    <col min="14379" max="14380" width="11.5703125" style="215"/>
    <col min="14381" max="14381" width="7.140625" style="215" customWidth="1"/>
    <col min="14382" max="14382" width="7.42578125" style="215" customWidth="1"/>
    <col min="14383" max="14383" width="6.5703125" style="215" customWidth="1"/>
    <col min="14384" max="14384" width="8.140625" style="215" customWidth="1"/>
    <col min="14385" max="14385" width="1.5703125" style="215" customWidth="1"/>
    <col min="14386" max="14386" width="11.5703125" style="215"/>
    <col min="14387" max="14387" width="4.42578125" style="215" customWidth="1"/>
    <col min="14388" max="14388" width="4.85546875" style="215" customWidth="1"/>
    <col min="14389" max="14389" width="3.5703125" style="215" customWidth="1"/>
    <col min="14390" max="14390" width="4.42578125" style="215" customWidth="1"/>
    <col min="14391" max="14592" width="11.5703125" style="215"/>
    <col min="14593" max="14593" width="1.85546875" style="215" customWidth="1"/>
    <col min="14594" max="14597" width="4.5703125" style="215" customWidth="1"/>
    <col min="14598" max="14598" width="23.42578125" style="215" customWidth="1"/>
    <col min="14599" max="14599" width="13.42578125" style="215" customWidth="1"/>
    <col min="14600" max="14601" width="8.5703125" style="215" customWidth="1"/>
    <col min="14602" max="14602" width="6.140625" style="215" customWidth="1"/>
    <col min="14603" max="14604" width="4.5703125" style="215" customWidth="1"/>
    <col min="14605" max="14605" width="3.85546875" style="215" customWidth="1"/>
    <col min="14606" max="14606" width="8" style="215" customWidth="1"/>
    <col min="14607" max="14607" width="8.42578125" style="215" customWidth="1"/>
    <col min="14608" max="14610" width="4.5703125" style="215" customWidth="1"/>
    <col min="14611" max="14611" width="4.85546875" style="215" customWidth="1"/>
    <col min="14612" max="14612" width="9.140625" style="215" customWidth="1"/>
    <col min="14613" max="14613" width="7.85546875" style="215" customWidth="1"/>
    <col min="14614" max="14614" width="8.42578125" style="215" customWidth="1"/>
    <col min="14615" max="14615" width="4.5703125" style="215" customWidth="1"/>
    <col min="14616" max="14616" width="7.85546875" style="215" customWidth="1"/>
    <col min="14617" max="14617" width="4.28515625" style="215" customWidth="1"/>
    <col min="14618" max="14618" width="8.140625" style="215" customWidth="1"/>
    <col min="14619" max="14619" width="7.85546875" style="215" customWidth="1"/>
    <col min="14620" max="14620" width="4.5703125" style="215" customWidth="1"/>
    <col min="14621" max="14621" width="10.5703125" style="215" customWidth="1"/>
    <col min="14622" max="14622" width="9.140625" style="215" customWidth="1"/>
    <col min="14623" max="14623" width="2.5703125" style="215" customWidth="1"/>
    <col min="14624" max="14624" width="8.42578125" style="215" customWidth="1"/>
    <col min="14625" max="14625" width="9" style="215" customWidth="1"/>
    <col min="14626" max="14628" width="4.5703125" style="215" customWidth="1"/>
    <col min="14629" max="14629" width="7.140625" style="215" customWidth="1"/>
    <col min="14630" max="14630" width="8.5703125" style="215" customWidth="1"/>
    <col min="14631" max="14634" width="4.5703125" style="215" customWidth="1"/>
    <col min="14635" max="14636" width="11.5703125" style="215"/>
    <col min="14637" max="14637" width="7.140625" style="215" customWidth="1"/>
    <col min="14638" max="14638" width="7.42578125" style="215" customWidth="1"/>
    <col min="14639" max="14639" width="6.5703125" style="215" customWidth="1"/>
    <col min="14640" max="14640" width="8.140625" style="215" customWidth="1"/>
    <col min="14641" max="14641" width="1.5703125" style="215" customWidth="1"/>
    <col min="14642" max="14642" width="11.5703125" style="215"/>
    <col min="14643" max="14643" width="4.42578125" style="215" customWidth="1"/>
    <col min="14644" max="14644" width="4.85546875" style="215" customWidth="1"/>
    <col min="14645" max="14645" width="3.5703125" style="215" customWidth="1"/>
    <col min="14646" max="14646" width="4.42578125" style="215" customWidth="1"/>
    <col min="14647" max="14848" width="11.5703125" style="215"/>
    <col min="14849" max="14849" width="1.85546875" style="215" customWidth="1"/>
    <col min="14850" max="14853" width="4.5703125" style="215" customWidth="1"/>
    <col min="14854" max="14854" width="23.42578125" style="215" customWidth="1"/>
    <col min="14855" max="14855" width="13.42578125" style="215" customWidth="1"/>
    <col min="14856" max="14857" width="8.5703125" style="215" customWidth="1"/>
    <col min="14858" max="14858" width="6.140625" style="215" customWidth="1"/>
    <col min="14859" max="14860" width="4.5703125" style="215" customWidth="1"/>
    <col min="14861" max="14861" width="3.85546875" style="215" customWidth="1"/>
    <col min="14862" max="14862" width="8" style="215" customWidth="1"/>
    <col min="14863" max="14863" width="8.42578125" style="215" customWidth="1"/>
    <col min="14864" max="14866" width="4.5703125" style="215" customWidth="1"/>
    <col min="14867" max="14867" width="4.85546875" style="215" customWidth="1"/>
    <col min="14868" max="14868" width="9.140625" style="215" customWidth="1"/>
    <col min="14869" max="14869" width="7.85546875" style="215" customWidth="1"/>
    <col min="14870" max="14870" width="8.42578125" style="215" customWidth="1"/>
    <col min="14871" max="14871" width="4.5703125" style="215" customWidth="1"/>
    <col min="14872" max="14872" width="7.85546875" style="215" customWidth="1"/>
    <col min="14873" max="14873" width="4.28515625" style="215" customWidth="1"/>
    <col min="14874" max="14874" width="8.140625" style="215" customWidth="1"/>
    <col min="14875" max="14875" width="7.85546875" style="215" customWidth="1"/>
    <col min="14876" max="14876" width="4.5703125" style="215" customWidth="1"/>
    <col min="14877" max="14877" width="10.5703125" style="215" customWidth="1"/>
    <col min="14878" max="14878" width="9.140625" style="215" customWidth="1"/>
    <col min="14879" max="14879" width="2.5703125" style="215" customWidth="1"/>
    <col min="14880" max="14880" width="8.42578125" style="215" customWidth="1"/>
    <col min="14881" max="14881" width="9" style="215" customWidth="1"/>
    <col min="14882" max="14884" width="4.5703125" style="215" customWidth="1"/>
    <col min="14885" max="14885" width="7.140625" style="215" customWidth="1"/>
    <col min="14886" max="14886" width="8.5703125" style="215" customWidth="1"/>
    <col min="14887" max="14890" width="4.5703125" style="215" customWidth="1"/>
    <col min="14891" max="14892" width="11.5703125" style="215"/>
    <col min="14893" max="14893" width="7.140625" style="215" customWidth="1"/>
    <col min="14894" max="14894" width="7.42578125" style="215" customWidth="1"/>
    <col min="14895" max="14895" width="6.5703125" style="215" customWidth="1"/>
    <col min="14896" max="14896" width="8.140625" style="215" customWidth="1"/>
    <col min="14897" max="14897" width="1.5703125" style="215" customWidth="1"/>
    <col min="14898" max="14898" width="11.5703125" style="215"/>
    <col min="14899" max="14899" width="4.42578125" style="215" customWidth="1"/>
    <col min="14900" max="14900" width="4.85546875" style="215" customWidth="1"/>
    <col min="14901" max="14901" width="3.5703125" style="215" customWidth="1"/>
    <col min="14902" max="14902" width="4.42578125" style="215" customWidth="1"/>
    <col min="14903" max="15104" width="11.5703125" style="215"/>
    <col min="15105" max="15105" width="1.85546875" style="215" customWidth="1"/>
    <col min="15106" max="15109" width="4.5703125" style="215" customWidth="1"/>
    <col min="15110" max="15110" width="23.42578125" style="215" customWidth="1"/>
    <col min="15111" max="15111" width="13.42578125" style="215" customWidth="1"/>
    <col min="15112" max="15113" width="8.5703125" style="215" customWidth="1"/>
    <col min="15114" max="15114" width="6.140625" style="215" customWidth="1"/>
    <col min="15115" max="15116" width="4.5703125" style="215" customWidth="1"/>
    <col min="15117" max="15117" width="3.85546875" style="215" customWidth="1"/>
    <col min="15118" max="15118" width="8" style="215" customWidth="1"/>
    <col min="15119" max="15119" width="8.42578125" style="215" customWidth="1"/>
    <col min="15120" max="15122" width="4.5703125" style="215" customWidth="1"/>
    <col min="15123" max="15123" width="4.85546875" style="215" customWidth="1"/>
    <col min="15124" max="15124" width="9.140625" style="215" customWidth="1"/>
    <col min="15125" max="15125" width="7.85546875" style="215" customWidth="1"/>
    <col min="15126" max="15126" width="8.42578125" style="215" customWidth="1"/>
    <col min="15127" max="15127" width="4.5703125" style="215" customWidth="1"/>
    <col min="15128" max="15128" width="7.85546875" style="215" customWidth="1"/>
    <col min="15129" max="15129" width="4.28515625" style="215" customWidth="1"/>
    <col min="15130" max="15130" width="8.140625" style="215" customWidth="1"/>
    <col min="15131" max="15131" width="7.85546875" style="215" customWidth="1"/>
    <col min="15132" max="15132" width="4.5703125" style="215" customWidth="1"/>
    <col min="15133" max="15133" width="10.5703125" style="215" customWidth="1"/>
    <col min="15134" max="15134" width="9.140625" style="215" customWidth="1"/>
    <col min="15135" max="15135" width="2.5703125" style="215" customWidth="1"/>
    <col min="15136" max="15136" width="8.42578125" style="215" customWidth="1"/>
    <col min="15137" max="15137" width="9" style="215" customWidth="1"/>
    <col min="15138" max="15140" width="4.5703125" style="215" customWidth="1"/>
    <col min="15141" max="15141" width="7.140625" style="215" customWidth="1"/>
    <col min="15142" max="15142" width="8.5703125" style="215" customWidth="1"/>
    <col min="15143" max="15146" width="4.5703125" style="215" customWidth="1"/>
    <col min="15147" max="15148" width="11.5703125" style="215"/>
    <col min="15149" max="15149" width="7.140625" style="215" customWidth="1"/>
    <col min="15150" max="15150" width="7.42578125" style="215" customWidth="1"/>
    <col min="15151" max="15151" width="6.5703125" style="215" customWidth="1"/>
    <col min="15152" max="15152" width="8.140625" style="215" customWidth="1"/>
    <col min="15153" max="15153" width="1.5703125" style="215" customWidth="1"/>
    <col min="15154" max="15154" width="11.5703125" style="215"/>
    <col min="15155" max="15155" width="4.42578125" style="215" customWidth="1"/>
    <col min="15156" max="15156" width="4.85546875" style="215" customWidth="1"/>
    <col min="15157" max="15157" width="3.5703125" style="215" customWidth="1"/>
    <col min="15158" max="15158" width="4.42578125" style="215" customWidth="1"/>
    <col min="15159" max="15360" width="11.5703125" style="215"/>
    <col min="15361" max="15361" width="1.85546875" style="215" customWidth="1"/>
    <col min="15362" max="15365" width="4.5703125" style="215" customWidth="1"/>
    <col min="15366" max="15366" width="23.42578125" style="215" customWidth="1"/>
    <col min="15367" max="15367" width="13.42578125" style="215" customWidth="1"/>
    <col min="15368" max="15369" width="8.5703125" style="215" customWidth="1"/>
    <col min="15370" max="15370" width="6.140625" style="215" customWidth="1"/>
    <col min="15371" max="15372" width="4.5703125" style="215" customWidth="1"/>
    <col min="15373" max="15373" width="3.85546875" style="215" customWidth="1"/>
    <col min="15374" max="15374" width="8" style="215" customWidth="1"/>
    <col min="15375" max="15375" width="8.42578125" style="215" customWidth="1"/>
    <col min="15376" max="15378" width="4.5703125" style="215" customWidth="1"/>
    <col min="15379" max="15379" width="4.85546875" style="215" customWidth="1"/>
    <col min="15380" max="15380" width="9.140625" style="215" customWidth="1"/>
    <col min="15381" max="15381" width="7.85546875" style="215" customWidth="1"/>
    <col min="15382" max="15382" width="8.42578125" style="215" customWidth="1"/>
    <col min="15383" max="15383" width="4.5703125" style="215" customWidth="1"/>
    <col min="15384" max="15384" width="7.85546875" style="215" customWidth="1"/>
    <col min="15385" max="15385" width="4.28515625" style="215" customWidth="1"/>
    <col min="15386" max="15386" width="8.140625" style="215" customWidth="1"/>
    <col min="15387" max="15387" width="7.85546875" style="215" customWidth="1"/>
    <col min="15388" max="15388" width="4.5703125" style="215" customWidth="1"/>
    <col min="15389" max="15389" width="10.5703125" style="215" customWidth="1"/>
    <col min="15390" max="15390" width="9.140625" style="215" customWidth="1"/>
    <col min="15391" max="15391" width="2.5703125" style="215" customWidth="1"/>
    <col min="15392" max="15392" width="8.42578125" style="215" customWidth="1"/>
    <col min="15393" max="15393" width="9" style="215" customWidth="1"/>
    <col min="15394" max="15396" width="4.5703125" style="215" customWidth="1"/>
    <col min="15397" max="15397" width="7.140625" style="215" customWidth="1"/>
    <col min="15398" max="15398" width="8.5703125" style="215" customWidth="1"/>
    <col min="15399" max="15402" width="4.5703125" style="215" customWidth="1"/>
    <col min="15403" max="15404" width="11.5703125" style="215"/>
    <col min="15405" max="15405" width="7.140625" style="215" customWidth="1"/>
    <col min="15406" max="15406" width="7.42578125" style="215" customWidth="1"/>
    <col min="15407" max="15407" width="6.5703125" style="215" customWidth="1"/>
    <col min="15408" max="15408" width="8.140625" style="215" customWidth="1"/>
    <col min="15409" max="15409" width="1.5703125" style="215" customWidth="1"/>
    <col min="15410" max="15410" width="11.5703125" style="215"/>
    <col min="15411" max="15411" width="4.42578125" style="215" customWidth="1"/>
    <col min="15412" max="15412" width="4.85546875" style="215" customWidth="1"/>
    <col min="15413" max="15413" width="3.5703125" style="215" customWidth="1"/>
    <col min="15414" max="15414" width="4.42578125" style="215" customWidth="1"/>
    <col min="15415" max="15616" width="11.5703125" style="215"/>
    <col min="15617" max="15617" width="1.85546875" style="215" customWidth="1"/>
    <col min="15618" max="15621" width="4.5703125" style="215" customWidth="1"/>
    <col min="15622" max="15622" width="23.42578125" style="215" customWidth="1"/>
    <col min="15623" max="15623" width="13.42578125" style="215" customWidth="1"/>
    <col min="15624" max="15625" width="8.5703125" style="215" customWidth="1"/>
    <col min="15626" max="15626" width="6.140625" style="215" customWidth="1"/>
    <col min="15627" max="15628" width="4.5703125" style="215" customWidth="1"/>
    <col min="15629" max="15629" width="3.85546875" style="215" customWidth="1"/>
    <col min="15630" max="15630" width="8" style="215" customWidth="1"/>
    <col min="15631" max="15631" width="8.42578125" style="215" customWidth="1"/>
    <col min="15632" max="15634" width="4.5703125" style="215" customWidth="1"/>
    <col min="15635" max="15635" width="4.85546875" style="215" customWidth="1"/>
    <col min="15636" max="15636" width="9.140625" style="215" customWidth="1"/>
    <col min="15637" max="15637" width="7.85546875" style="215" customWidth="1"/>
    <col min="15638" max="15638" width="8.42578125" style="215" customWidth="1"/>
    <col min="15639" max="15639" width="4.5703125" style="215" customWidth="1"/>
    <col min="15640" max="15640" width="7.85546875" style="215" customWidth="1"/>
    <col min="15641" max="15641" width="4.28515625" style="215" customWidth="1"/>
    <col min="15642" max="15642" width="8.140625" style="215" customWidth="1"/>
    <col min="15643" max="15643" width="7.85546875" style="215" customWidth="1"/>
    <col min="15644" max="15644" width="4.5703125" style="215" customWidth="1"/>
    <col min="15645" max="15645" width="10.5703125" style="215" customWidth="1"/>
    <col min="15646" max="15646" width="9.140625" style="215" customWidth="1"/>
    <col min="15647" max="15647" width="2.5703125" style="215" customWidth="1"/>
    <col min="15648" max="15648" width="8.42578125" style="215" customWidth="1"/>
    <col min="15649" max="15649" width="9" style="215" customWidth="1"/>
    <col min="15650" max="15652" width="4.5703125" style="215" customWidth="1"/>
    <col min="15653" max="15653" width="7.140625" style="215" customWidth="1"/>
    <col min="15654" max="15654" width="8.5703125" style="215" customWidth="1"/>
    <col min="15655" max="15658" width="4.5703125" style="215" customWidth="1"/>
    <col min="15659" max="15660" width="11.5703125" style="215"/>
    <col min="15661" max="15661" width="7.140625" style="215" customWidth="1"/>
    <col min="15662" max="15662" width="7.42578125" style="215" customWidth="1"/>
    <col min="15663" max="15663" width="6.5703125" style="215" customWidth="1"/>
    <col min="15664" max="15664" width="8.140625" style="215" customWidth="1"/>
    <col min="15665" max="15665" width="1.5703125" style="215" customWidth="1"/>
    <col min="15666" max="15666" width="11.5703125" style="215"/>
    <col min="15667" max="15667" width="4.42578125" style="215" customWidth="1"/>
    <col min="15668" max="15668" width="4.85546875" style="215" customWidth="1"/>
    <col min="15669" max="15669" width="3.5703125" style="215" customWidth="1"/>
    <col min="15670" max="15670" width="4.42578125" style="215" customWidth="1"/>
    <col min="15671" max="15872" width="11.5703125" style="215"/>
    <col min="15873" max="15873" width="1.85546875" style="215" customWidth="1"/>
    <col min="15874" max="15877" width="4.5703125" style="215" customWidth="1"/>
    <col min="15878" max="15878" width="23.42578125" style="215" customWidth="1"/>
    <col min="15879" max="15879" width="13.42578125" style="215" customWidth="1"/>
    <col min="15880" max="15881" width="8.5703125" style="215" customWidth="1"/>
    <col min="15882" max="15882" width="6.140625" style="215" customWidth="1"/>
    <col min="15883" max="15884" width="4.5703125" style="215" customWidth="1"/>
    <col min="15885" max="15885" width="3.85546875" style="215" customWidth="1"/>
    <col min="15886" max="15886" width="8" style="215" customWidth="1"/>
    <col min="15887" max="15887" width="8.42578125" style="215" customWidth="1"/>
    <col min="15888" max="15890" width="4.5703125" style="215" customWidth="1"/>
    <col min="15891" max="15891" width="4.85546875" style="215" customWidth="1"/>
    <col min="15892" max="15892" width="9.140625" style="215" customWidth="1"/>
    <col min="15893" max="15893" width="7.85546875" style="215" customWidth="1"/>
    <col min="15894" max="15894" width="8.42578125" style="215" customWidth="1"/>
    <col min="15895" max="15895" width="4.5703125" style="215" customWidth="1"/>
    <col min="15896" max="15896" width="7.85546875" style="215" customWidth="1"/>
    <col min="15897" max="15897" width="4.28515625" style="215" customWidth="1"/>
    <col min="15898" max="15898" width="8.140625" style="215" customWidth="1"/>
    <col min="15899" max="15899" width="7.85546875" style="215" customWidth="1"/>
    <col min="15900" max="15900" width="4.5703125" style="215" customWidth="1"/>
    <col min="15901" max="15901" width="10.5703125" style="215" customWidth="1"/>
    <col min="15902" max="15902" width="9.140625" style="215" customWidth="1"/>
    <col min="15903" max="15903" width="2.5703125" style="215" customWidth="1"/>
    <col min="15904" max="15904" width="8.42578125" style="215" customWidth="1"/>
    <col min="15905" max="15905" width="9" style="215" customWidth="1"/>
    <col min="15906" max="15908" width="4.5703125" style="215" customWidth="1"/>
    <col min="15909" max="15909" width="7.140625" style="215" customWidth="1"/>
    <col min="15910" max="15910" width="8.5703125" style="215" customWidth="1"/>
    <col min="15911" max="15914" width="4.5703125" style="215" customWidth="1"/>
    <col min="15915" max="15916" width="11.5703125" style="215"/>
    <col min="15917" max="15917" width="7.140625" style="215" customWidth="1"/>
    <col min="15918" max="15918" width="7.42578125" style="215" customWidth="1"/>
    <col min="15919" max="15919" width="6.5703125" style="215" customWidth="1"/>
    <col min="15920" max="15920" width="8.140625" style="215" customWidth="1"/>
    <col min="15921" max="15921" width="1.5703125" style="215" customWidth="1"/>
    <col min="15922" max="15922" width="11.5703125" style="215"/>
    <col min="15923" max="15923" width="4.42578125" style="215" customWidth="1"/>
    <col min="15924" max="15924" width="4.85546875" style="215" customWidth="1"/>
    <col min="15925" max="15925" width="3.5703125" style="215" customWidth="1"/>
    <col min="15926" max="15926" width="4.42578125" style="215" customWidth="1"/>
    <col min="15927" max="16128" width="11.5703125" style="215"/>
    <col min="16129" max="16129" width="1.85546875" style="215" customWidth="1"/>
    <col min="16130" max="16133" width="4.5703125" style="215" customWidth="1"/>
    <col min="16134" max="16134" width="23.42578125" style="215" customWidth="1"/>
    <col min="16135" max="16135" width="13.42578125" style="215" customWidth="1"/>
    <col min="16136" max="16137" width="8.5703125" style="215" customWidth="1"/>
    <col min="16138" max="16138" width="6.140625" style="215" customWidth="1"/>
    <col min="16139" max="16140" width="4.5703125" style="215" customWidth="1"/>
    <col min="16141" max="16141" width="3.85546875" style="215" customWidth="1"/>
    <col min="16142" max="16142" width="8" style="215" customWidth="1"/>
    <col min="16143" max="16143" width="8.42578125" style="215" customWidth="1"/>
    <col min="16144" max="16146" width="4.5703125" style="215" customWidth="1"/>
    <col min="16147" max="16147" width="4.85546875" style="215" customWidth="1"/>
    <col min="16148" max="16148" width="9.140625" style="215" customWidth="1"/>
    <col min="16149" max="16149" width="7.85546875" style="215" customWidth="1"/>
    <col min="16150" max="16150" width="8.42578125" style="215" customWidth="1"/>
    <col min="16151" max="16151" width="4.5703125" style="215" customWidth="1"/>
    <col min="16152" max="16152" width="7.85546875" style="215" customWidth="1"/>
    <col min="16153" max="16153" width="4.28515625" style="215" customWidth="1"/>
    <col min="16154" max="16154" width="8.140625" style="215" customWidth="1"/>
    <col min="16155" max="16155" width="7.85546875" style="215" customWidth="1"/>
    <col min="16156" max="16156" width="4.5703125" style="215" customWidth="1"/>
    <col min="16157" max="16157" width="10.5703125" style="215" customWidth="1"/>
    <col min="16158" max="16158" width="9.140625" style="215" customWidth="1"/>
    <col min="16159" max="16159" width="2.5703125" style="215" customWidth="1"/>
    <col min="16160" max="16160" width="8.42578125" style="215" customWidth="1"/>
    <col min="16161" max="16161" width="9" style="215" customWidth="1"/>
    <col min="16162" max="16164" width="4.5703125" style="215" customWidth="1"/>
    <col min="16165" max="16165" width="7.140625" style="215" customWidth="1"/>
    <col min="16166" max="16166" width="8.5703125" style="215" customWidth="1"/>
    <col min="16167" max="16170" width="4.5703125" style="215" customWidth="1"/>
    <col min="16171" max="16172" width="11.5703125" style="215"/>
    <col min="16173" max="16173" width="7.140625" style="215" customWidth="1"/>
    <col min="16174" max="16174" width="7.42578125" style="215" customWidth="1"/>
    <col min="16175" max="16175" width="6.5703125" style="215" customWidth="1"/>
    <col min="16176" max="16176" width="8.140625" style="215" customWidth="1"/>
    <col min="16177" max="16177" width="1.5703125" style="215" customWidth="1"/>
    <col min="16178" max="16178" width="11.5703125" style="215"/>
    <col min="16179" max="16179" width="4.42578125" style="215" customWidth="1"/>
    <col min="16180" max="16180" width="4.85546875" style="215" customWidth="1"/>
    <col min="16181" max="16181" width="3.5703125" style="215" customWidth="1"/>
    <col min="16182" max="16182" width="4.42578125" style="215" customWidth="1"/>
    <col min="16183" max="16384" width="11.5703125" style="215"/>
  </cols>
  <sheetData>
    <row r="12" spans="2:52" ht="15" thickBot="1"/>
    <row r="13" spans="2:52" ht="15.75" thickBot="1">
      <c r="B13" s="595" t="s">
        <v>359</v>
      </c>
      <c r="C13" s="1458"/>
      <c r="D13" s="1458"/>
      <c r="E13" s="1458"/>
      <c r="F13" s="1458"/>
      <c r="G13" s="1459"/>
      <c r="H13" s="1498" t="s">
        <v>65</v>
      </c>
      <c r="I13" s="1498"/>
      <c r="J13" s="1498"/>
      <c r="K13" s="1498"/>
      <c r="L13" s="1498"/>
      <c r="M13" s="1499"/>
      <c r="N13" s="1502" t="s">
        <v>67</v>
      </c>
      <c r="O13" s="1503"/>
      <c r="P13" s="1503"/>
      <c r="Q13" s="1503"/>
      <c r="R13" s="1503"/>
      <c r="S13" s="1503"/>
      <c r="T13" s="1503"/>
      <c r="U13" s="1503"/>
      <c r="V13" s="1503"/>
      <c r="W13" s="1503"/>
      <c r="X13" s="1503"/>
      <c r="Y13" s="1503"/>
      <c r="Z13" s="1503"/>
      <c r="AA13" s="1503"/>
      <c r="AB13" s="1503"/>
      <c r="AC13" s="1503"/>
      <c r="AD13" s="1503"/>
      <c r="AE13" s="1503"/>
      <c r="AF13" s="1503"/>
      <c r="AG13" s="1503"/>
      <c r="AH13" s="1503"/>
      <c r="AI13" s="1503"/>
      <c r="AJ13" s="1503"/>
      <c r="AK13" s="1503"/>
      <c r="AL13" s="1503"/>
      <c r="AM13" s="1503"/>
      <c r="AN13" s="1503"/>
      <c r="AO13" s="1503"/>
      <c r="AP13" s="1503"/>
      <c r="AQ13" s="1504"/>
      <c r="AR13" s="1505" t="s">
        <v>68</v>
      </c>
      <c r="AS13" s="1506"/>
      <c r="AT13" s="1506"/>
      <c r="AU13" s="1506"/>
      <c r="AV13" s="1506"/>
      <c r="AW13" s="1506"/>
      <c r="AX13" s="216"/>
    </row>
    <row r="14" spans="2:52" ht="24.6" customHeight="1" thickBot="1">
      <c r="B14" s="1495"/>
      <c r="C14" s="1496"/>
      <c r="D14" s="1496"/>
      <c r="E14" s="1496"/>
      <c r="F14" s="1496"/>
      <c r="G14" s="1497"/>
      <c r="H14" s="1500"/>
      <c r="I14" s="1500"/>
      <c r="J14" s="1500"/>
      <c r="K14" s="1500"/>
      <c r="L14" s="1500"/>
      <c r="M14" s="1501"/>
      <c r="N14" s="1511" t="s">
        <v>69</v>
      </c>
      <c r="O14" s="1512"/>
      <c r="P14" s="1512"/>
      <c r="Q14" s="1512"/>
      <c r="R14" s="1512"/>
      <c r="S14" s="1512"/>
      <c r="T14" s="1512"/>
      <c r="U14" s="1512"/>
      <c r="V14" s="1512"/>
      <c r="W14" s="1512"/>
      <c r="X14" s="1512"/>
      <c r="Y14" s="1512"/>
      <c r="Z14" s="1512"/>
      <c r="AA14" s="1512"/>
      <c r="AB14" s="1512"/>
      <c r="AC14" s="1512"/>
      <c r="AD14" s="1512"/>
      <c r="AE14" s="1513"/>
      <c r="AF14" s="1505" t="s">
        <v>70</v>
      </c>
      <c r="AG14" s="1506"/>
      <c r="AH14" s="1506"/>
      <c r="AI14" s="1506"/>
      <c r="AJ14" s="1506"/>
      <c r="AK14" s="1506"/>
      <c r="AL14" s="1505" t="s">
        <v>71</v>
      </c>
      <c r="AM14" s="1506"/>
      <c r="AN14" s="1506"/>
      <c r="AO14" s="1506"/>
      <c r="AP14" s="1506"/>
      <c r="AQ14" s="1514"/>
      <c r="AR14" s="1507"/>
      <c r="AS14" s="1508"/>
      <c r="AT14" s="1508"/>
      <c r="AU14" s="1508"/>
      <c r="AV14" s="1508"/>
      <c r="AW14" s="1508"/>
      <c r="AX14" s="217"/>
    </row>
    <row r="15" spans="2:52" ht="27" customHeight="1" thickBot="1">
      <c r="B15" s="1495"/>
      <c r="C15" s="1496"/>
      <c r="D15" s="1496"/>
      <c r="E15" s="1496"/>
      <c r="F15" s="1496"/>
      <c r="G15" s="1497"/>
      <c r="H15" s="1500"/>
      <c r="I15" s="1500"/>
      <c r="J15" s="1500"/>
      <c r="K15" s="1500"/>
      <c r="L15" s="1500"/>
      <c r="M15" s="1501"/>
      <c r="N15" s="1516" t="s">
        <v>72</v>
      </c>
      <c r="O15" s="1498"/>
      <c r="P15" s="1498"/>
      <c r="Q15" s="1498"/>
      <c r="R15" s="1498"/>
      <c r="S15" s="1499"/>
      <c r="T15" s="1502" t="s">
        <v>73</v>
      </c>
      <c r="U15" s="1503"/>
      <c r="V15" s="1503"/>
      <c r="W15" s="1503"/>
      <c r="X15" s="1503"/>
      <c r="Y15" s="1504"/>
      <c r="Z15" s="1502" t="s">
        <v>74</v>
      </c>
      <c r="AA15" s="1503"/>
      <c r="AB15" s="1503"/>
      <c r="AC15" s="1503"/>
      <c r="AD15" s="1503"/>
      <c r="AE15" s="1504"/>
      <c r="AF15" s="1507"/>
      <c r="AG15" s="1508"/>
      <c r="AH15" s="1508"/>
      <c r="AI15" s="1508"/>
      <c r="AJ15" s="1508"/>
      <c r="AK15" s="1508"/>
      <c r="AL15" s="1509"/>
      <c r="AM15" s="1510"/>
      <c r="AN15" s="1510"/>
      <c r="AO15" s="1510"/>
      <c r="AP15" s="1510"/>
      <c r="AQ15" s="1515"/>
      <c r="AR15" s="1509"/>
      <c r="AS15" s="1510"/>
      <c r="AT15" s="1510"/>
      <c r="AU15" s="1510"/>
      <c r="AV15" s="1510"/>
      <c r="AW15" s="1510"/>
      <c r="AX15" s="218"/>
    </row>
    <row r="16" spans="2:52" ht="27" customHeight="1">
      <c r="B16" s="1530" t="s">
        <v>86</v>
      </c>
      <c r="C16" s="1531"/>
      <c r="D16" s="1531"/>
      <c r="E16" s="1531"/>
      <c r="F16" s="1531"/>
      <c r="G16" s="1532"/>
      <c r="H16" s="219">
        <v>1451</v>
      </c>
      <c r="I16" s="1533">
        <f>+'RREE '!I16</f>
        <v>17954705</v>
      </c>
      <c r="J16" s="1534"/>
      <c r="K16" s="1534"/>
      <c r="L16" s="1534"/>
      <c r="M16" s="1535"/>
      <c r="N16" s="220">
        <v>1452</v>
      </c>
      <c r="O16" s="1517">
        <f>+'RREE '!K16</f>
        <v>0</v>
      </c>
      <c r="P16" s="1518"/>
      <c r="Q16" s="1518"/>
      <c r="R16" s="1518"/>
      <c r="S16" s="1536"/>
      <c r="T16" s="220">
        <v>1752</v>
      </c>
      <c r="U16" s="1517">
        <f>+'RREE '!N16+'RREE '!O16</f>
        <v>0</v>
      </c>
      <c r="V16" s="1518"/>
      <c r="W16" s="1518"/>
      <c r="X16" s="1518"/>
      <c r="Y16" s="1536"/>
      <c r="Z16" s="221">
        <v>1753</v>
      </c>
      <c r="AA16" s="1533">
        <f>+'RREE '!L16+'RREE '!M16</f>
        <v>0</v>
      </c>
      <c r="AB16" s="1534"/>
      <c r="AC16" s="1534"/>
      <c r="AD16" s="1534"/>
      <c r="AE16" s="1535"/>
      <c r="AF16" s="220">
        <v>1453</v>
      </c>
      <c r="AG16" s="1517">
        <f>+'RREE '!P16+'RREE '!Q16</f>
        <v>0</v>
      </c>
      <c r="AH16" s="1518"/>
      <c r="AI16" s="1518"/>
      <c r="AJ16" s="1518"/>
      <c r="AK16" s="1518"/>
      <c r="AL16" s="222">
        <v>1454</v>
      </c>
      <c r="AM16" s="1517">
        <f>+'RREE '!R16</f>
        <v>0</v>
      </c>
      <c r="AN16" s="1518"/>
      <c r="AO16" s="1518"/>
      <c r="AP16" s="1518"/>
      <c r="AQ16" s="1518"/>
      <c r="AR16" s="222">
        <v>1382</v>
      </c>
      <c r="AS16" s="1519">
        <f>+'RREE '!AG16</f>
        <v>0</v>
      </c>
      <c r="AT16" s="1519"/>
      <c r="AU16" s="1519"/>
      <c r="AV16" s="1519"/>
      <c r="AW16" s="1519"/>
      <c r="AX16" s="223" t="s">
        <v>2</v>
      </c>
      <c r="AZ16" s="61" t="s">
        <v>360</v>
      </c>
    </row>
    <row r="17" spans="2:52" ht="27" customHeight="1">
      <c r="B17" s="1520" t="s">
        <v>361</v>
      </c>
      <c r="C17" s="1521"/>
      <c r="D17" s="1521"/>
      <c r="E17" s="1521"/>
      <c r="F17" s="1521"/>
      <c r="G17" s="1522"/>
      <c r="H17" s="224"/>
      <c r="I17" s="1523"/>
      <c r="J17" s="1523"/>
      <c r="K17" s="1523"/>
      <c r="L17" s="1523"/>
      <c r="M17" s="1523"/>
      <c r="N17" s="225">
        <v>1589</v>
      </c>
      <c r="O17" s="1524"/>
      <c r="P17" s="1524"/>
      <c r="Q17" s="1524"/>
      <c r="R17" s="1524"/>
      <c r="S17" s="1524"/>
      <c r="T17" s="226"/>
      <c r="U17" s="1525"/>
      <c r="V17" s="1525"/>
      <c r="W17" s="1525"/>
      <c r="X17" s="1525"/>
      <c r="Y17" s="1525"/>
      <c r="Z17" s="225">
        <v>1754</v>
      </c>
      <c r="AA17" s="1526"/>
      <c r="AB17" s="1526"/>
      <c r="AC17" s="1526"/>
      <c r="AD17" s="1526"/>
      <c r="AE17" s="1526"/>
      <c r="AF17" s="225">
        <v>1455</v>
      </c>
      <c r="AG17" s="1524"/>
      <c r="AH17" s="1524"/>
      <c r="AI17" s="1524"/>
      <c r="AJ17" s="1524"/>
      <c r="AK17" s="1524"/>
      <c r="AL17" s="225">
        <v>1456</v>
      </c>
      <c r="AM17" s="1524"/>
      <c r="AN17" s="1524"/>
      <c r="AO17" s="1524"/>
      <c r="AP17" s="1524"/>
      <c r="AQ17" s="1524"/>
      <c r="AR17" s="227"/>
      <c r="AS17" s="1527"/>
      <c r="AT17" s="1528"/>
      <c r="AU17" s="1528"/>
      <c r="AV17" s="1528"/>
      <c r="AW17" s="1529"/>
      <c r="AX17" s="228" t="s">
        <v>129</v>
      </c>
      <c r="AY17" s="215" t="s">
        <v>7</v>
      </c>
      <c r="AZ17" s="61" t="s">
        <v>360</v>
      </c>
    </row>
    <row r="18" spans="2:52" ht="27" customHeight="1">
      <c r="B18" s="1520" t="s">
        <v>362</v>
      </c>
      <c r="C18" s="1521"/>
      <c r="D18" s="1521"/>
      <c r="E18" s="1521"/>
      <c r="F18" s="1521"/>
      <c r="G18" s="1522"/>
      <c r="H18" s="229">
        <v>1457</v>
      </c>
      <c r="I18" s="1526"/>
      <c r="J18" s="1526"/>
      <c r="K18" s="1526"/>
      <c r="L18" s="1526"/>
      <c r="M18" s="1526"/>
      <c r="N18" s="226"/>
      <c r="O18" s="1525"/>
      <c r="P18" s="1525"/>
      <c r="Q18" s="1525"/>
      <c r="R18" s="1525"/>
      <c r="S18" s="1525"/>
      <c r="T18" s="225">
        <v>1458</v>
      </c>
      <c r="U18" s="1524"/>
      <c r="V18" s="1524"/>
      <c r="W18" s="1524"/>
      <c r="X18" s="1524"/>
      <c r="Y18" s="1524"/>
      <c r="Z18" s="230"/>
      <c r="AA18" s="1523"/>
      <c r="AB18" s="1523"/>
      <c r="AC18" s="1523"/>
      <c r="AD18" s="1523"/>
      <c r="AE18" s="1523"/>
      <c r="AF18" s="226"/>
      <c r="AG18" s="1527"/>
      <c r="AH18" s="1528"/>
      <c r="AI18" s="1528"/>
      <c r="AJ18" s="1528"/>
      <c r="AK18" s="1529"/>
      <c r="AL18" s="226"/>
      <c r="AM18" s="1527"/>
      <c r="AN18" s="1528"/>
      <c r="AO18" s="1528"/>
      <c r="AP18" s="1528"/>
      <c r="AQ18" s="1529"/>
      <c r="AR18" s="231">
        <v>1383</v>
      </c>
      <c r="AS18" s="1524"/>
      <c r="AT18" s="1524"/>
      <c r="AU18" s="1524"/>
      <c r="AV18" s="1524"/>
      <c r="AW18" s="1524"/>
      <c r="AX18" s="228" t="s">
        <v>129</v>
      </c>
    </row>
    <row r="19" spans="2:52" ht="27" customHeight="1">
      <c r="B19" s="1520" t="s">
        <v>59</v>
      </c>
      <c r="C19" s="1521"/>
      <c r="D19" s="1521"/>
      <c r="E19" s="1521"/>
      <c r="F19" s="1521"/>
      <c r="G19" s="1522"/>
      <c r="H19" s="229">
        <v>1392</v>
      </c>
      <c r="I19" s="1526"/>
      <c r="J19" s="1526"/>
      <c r="K19" s="1526"/>
      <c r="L19" s="1526"/>
      <c r="M19" s="1526"/>
      <c r="N19" s="225">
        <v>1393</v>
      </c>
      <c r="O19" s="1524"/>
      <c r="P19" s="1524"/>
      <c r="Q19" s="1524"/>
      <c r="R19" s="1524"/>
      <c r="S19" s="1524"/>
      <c r="T19" s="225">
        <v>1755</v>
      </c>
      <c r="U19" s="1524"/>
      <c r="V19" s="1524"/>
      <c r="W19" s="1524"/>
      <c r="X19" s="1524"/>
      <c r="Y19" s="1524"/>
      <c r="Z19" s="225">
        <v>1756</v>
      </c>
      <c r="AA19" s="1526"/>
      <c r="AB19" s="1526"/>
      <c r="AC19" s="1526"/>
      <c r="AD19" s="1526"/>
      <c r="AE19" s="1526"/>
      <c r="AF19" s="225">
        <v>1394</v>
      </c>
      <c r="AG19" s="1524"/>
      <c r="AH19" s="1524"/>
      <c r="AI19" s="1524"/>
      <c r="AJ19" s="1524"/>
      <c r="AK19" s="1524"/>
      <c r="AL19" s="225">
        <v>1395</v>
      </c>
      <c r="AM19" s="1524"/>
      <c r="AN19" s="1524"/>
      <c r="AO19" s="1524"/>
      <c r="AP19" s="1524"/>
      <c r="AQ19" s="1524"/>
      <c r="AR19" s="231">
        <v>1384</v>
      </c>
      <c r="AS19" s="1524"/>
      <c r="AT19" s="1524"/>
      <c r="AU19" s="1524"/>
      <c r="AV19" s="1524"/>
      <c r="AW19" s="1524"/>
      <c r="AX19" s="232" t="s">
        <v>2</v>
      </c>
    </row>
    <row r="20" spans="2:52" ht="27" customHeight="1">
      <c r="B20" s="1520" t="s">
        <v>60</v>
      </c>
      <c r="C20" s="1521"/>
      <c r="D20" s="1521"/>
      <c r="E20" s="1521"/>
      <c r="F20" s="1521"/>
      <c r="G20" s="1522"/>
      <c r="H20" s="229">
        <v>1396</v>
      </c>
      <c r="I20" s="1526"/>
      <c r="J20" s="1526"/>
      <c r="K20" s="1526"/>
      <c r="L20" s="1526"/>
      <c r="M20" s="1526"/>
      <c r="N20" s="225">
        <v>1397</v>
      </c>
      <c r="O20" s="1524"/>
      <c r="P20" s="1524"/>
      <c r="Q20" s="1524"/>
      <c r="R20" s="1524"/>
      <c r="S20" s="1524"/>
      <c r="T20" s="225">
        <v>1757</v>
      </c>
      <c r="U20" s="1524"/>
      <c r="V20" s="1524"/>
      <c r="W20" s="1524"/>
      <c r="X20" s="1524"/>
      <c r="Y20" s="1524"/>
      <c r="Z20" s="225">
        <v>1758</v>
      </c>
      <c r="AA20" s="1526"/>
      <c r="AB20" s="1526"/>
      <c r="AC20" s="1526"/>
      <c r="AD20" s="1526"/>
      <c r="AE20" s="1526"/>
      <c r="AF20" s="225">
        <v>1398</v>
      </c>
      <c r="AG20" s="1524"/>
      <c r="AH20" s="1524"/>
      <c r="AI20" s="1524"/>
      <c r="AJ20" s="1524"/>
      <c r="AK20" s="1524"/>
      <c r="AL20" s="225">
        <v>1399</v>
      </c>
      <c r="AM20" s="1524"/>
      <c r="AN20" s="1524"/>
      <c r="AO20" s="1524"/>
      <c r="AP20" s="1524"/>
      <c r="AQ20" s="1524"/>
      <c r="AR20" s="231">
        <v>1385</v>
      </c>
      <c r="AS20" s="1524"/>
      <c r="AT20" s="1524"/>
      <c r="AU20" s="1524"/>
      <c r="AV20" s="1524"/>
      <c r="AW20" s="1524"/>
      <c r="AX20" s="228" t="s">
        <v>129</v>
      </c>
    </row>
    <row r="21" spans="2:52" ht="27" customHeight="1">
      <c r="B21" s="1520" t="s">
        <v>363</v>
      </c>
      <c r="C21" s="1521"/>
      <c r="D21" s="1521"/>
      <c r="E21" s="1521"/>
      <c r="F21" s="1521"/>
      <c r="G21" s="1522"/>
      <c r="H21" s="229">
        <v>1459</v>
      </c>
      <c r="I21" s="1526">
        <f>+'RREE '!I17</f>
        <v>17954705</v>
      </c>
      <c r="J21" s="1526"/>
      <c r="K21" s="1526"/>
      <c r="L21" s="1526"/>
      <c r="M21" s="1526"/>
      <c r="N21" s="225">
        <v>1460</v>
      </c>
      <c r="O21" s="1524"/>
      <c r="P21" s="1524"/>
      <c r="Q21" s="1524"/>
      <c r="R21" s="1524"/>
      <c r="S21" s="1524"/>
      <c r="T21" s="225">
        <v>1759</v>
      </c>
      <c r="U21" s="1524"/>
      <c r="V21" s="1524"/>
      <c r="W21" s="1524"/>
      <c r="X21" s="1524"/>
      <c r="Y21" s="1524"/>
      <c r="Z21" s="225">
        <v>1760</v>
      </c>
      <c r="AA21" s="1526"/>
      <c r="AB21" s="1526"/>
      <c r="AC21" s="1526"/>
      <c r="AD21" s="1526"/>
      <c r="AE21" s="1526"/>
      <c r="AF21" s="225">
        <v>1461</v>
      </c>
      <c r="AG21" s="1524"/>
      <c r="AH21" s="1524"/>
      <c r="AI21" s="1524"/>
      <c r="AJ21" s="1524"/>
      <c r="AK21" s="1524"/>
      <c r="AL21" s="225">
        <v>1462</v>
      </c>
      <c r="AM21" s="1524"/>
      <c r="AN21" s="1524"/>
      <c r="AO21" s="1524"/>
      <c r="AP21" s="1524"/>
      <c r="AQ21" s="1524"/>
      <c r="AR21" s="231">
        <v>1386</v>
      </c>
      <c r="AS21" s="1524"/>
      <c r="AT21" s="1524"/>
      <c r="AU21" s="1524"/>
      <c r="AV21" s="1524"/>
      <c r="AW21" s="1524"/>
      <c r="AX21" s="228" t="s">
        <v>129</v>
      </c>
    </row>
    <row r="22" spans="2:52" ht="27" customHeight="1">
      <c r="B22" s="1520" t="s">
        <v>75</v>
      </c>
      <c r="C22" s="1521"/>
      <c r="D22" s="1521"/>
      <c r="E22" s="1521"/>
      <c r="F22" s="1521"/>
      <c r="G22" s="1522"/>
      <c r="H22" s="229">
        <v>1463</v>
      </c>
      <c r="I22" s="1526">
        <f>+'RREE '!I20</f>
        <v>27911769</v>
      </c>
      <c r="J22" s="1526"/>
      <c r="K22" s="1526"/>
      <c r="L22" s="1526"/>
      <c r="M22" s="1526"/>
      <c r="N22" s="225">
        <v>1464</v>
      </c>
      <c r="O22" s="1524"/>
      <c r="P22" s="1524"/>
      <c r="Q22" s="1524"/>
      <c r="R22" s="1524"/>
      <c r="S22" s="1524"/>
      <c r="T22" s="225">
        <v>1761</v>
      </c>
      <c r="U22" s="1524"/>
      <c r="V22" s="1524"/>
      <c r="W22" s="1524"/>
      <c r="X22" s="1524"/>
      <c r="Y22" s="1524"/>
      <c r="Z22" s="225">
        <v>1762</v>
      </c>
      <c r="AA22" s="1526"/>
      <c r="AB22" s="1526"/>
      <c r="AC22" s="1526"/>
      <c r="AD22" s="1526"/>
      <c r="AE22" s="1526"/>
      <c r="AF22" s="225">
        <v>1465</v>
      </c>
      <c r="AG22" s="1524"/>
      <c r="AH22" s="1524"/>
      <c r="AI22" s="1524"/>
      <c r="AJ22" s="1524"/>
      <c r="AK22" s="1524"/>
      <c r="AL22" s="225">
        <v>1466</v>
      </c>
      <c r="AM22" s="1524">
        <f>+'RREE '!R22</f>
        <v>0</v>
      </c>
      <c r="AN22" s="1524"/>
      <c r="AO22" s="1524"/>
      <c r="AP22" s="1524"/>
      <c r="AQ22" s="1524"/>
      <c r="AR22" s="227"/>
      <c r="AS22" s="1527"/>
      <c r="AT22" s="1528"/>
      <c r="AU22" s="1528"/>
      <c r="AV22" s="1528"/>
      <c r="AW22" s="1529"/>
      <c r="AX22" s="232" t="s">
        <v>2</v>
      </c>
    </row>
    <row r="23" spans="2:52" ht="27" customHeight="1">
      <c r="B23" s="1537" t="s">
        <v>76</v>
      </c>
      <c r="C23" s="1538"/>
      <c r="D23" s="1538"/>
      <c r="E23" s="1538"/>
      <c r="F23" s="1538"/>
      <c r="G23" s="1539"/>
      <c r="H23" s="229">
        <v>1467</v>
      </c>
      <c r="I23" s="1526"/>
      <c r="J23" s="1526"/>
      <c r="K23" s="1526"/>
      <c r="L23" s="1526"/>
      <c r="M23" s="1526"/>
      <c r="N23" s="225">
        <v>1468</v>
      </c>
      <c r="O23" s="1524">
        <f>+'RREE '!K21</f>
        <v>0</v>
      </c>
      <c r="P23" s="1524"/>
      <c r="Q23" s="1524"/>
      <c r="R23" s="1524"/>
      <c r="S23" s="1524"/>
      <c r="T23" s="225">
        <v>1763</v>
      </c>
      <c r="U23" s="1524"/>
      <c r="V23" s="1524"/>
      <c r="W23" s="1524"/>
      <c r="X23" s="1524"/>
      <c r="Y23" s="1524"/>
      <c r="Z23" s="225">
        <v>1764</v>
      </c>
      <c r="AA23" s="1526"/>
      <c r="AB23" s="1526"/>
      <c r="AC23" s="1526"/>
      <c r="AD23" s="1526"/>
      <c r="AE23" s="1526"/>
      <c r="AF23" s="225">
        <v>1469</v>
      </c>
      <c r="AG23" s="1524"/>
      <c r="AH23" s="1524"/>
      <c r="AI23" s="1524"/>
      <c r="AJ23" s="1524"/>
      <c r="AK23" s="1524"/>
      <c r="AL23" s="225">
        <v>1470</v>
      </c>
      <c r="AM23" s="1524">
        <f>+'RREE '!R21</f>
        <v>0</v>
      </c>
      <c r="AN23" s="1524"/>
      <c r="AO23" s="1524"/>
      <c r="AP23" s="1524"/>
      <c r="AQ23" s="1524"/>
      <c r="AR23" s="231">
        <v>1387</v>
      </c>
      <c r="AS23" s="1524">
        <f>+'RREE '!AG25</f>
        <v>0</v>
      </c>
      <c r="AT23" s="1524"/>
      <c r="AU23" s="1524"/>
      <c r="AV23" s="1524"/>
      <c r="AW23" s="1524"/>
      <c r="AX23" s="232" t="s">
        <v>2</v>
      </c>
    </row>
    <row r="24" spans="2:52" ht="27" customHeight="1">
      <c r="B24" s="1537" t="s">
        <v>77</v>
      </c>
      <c r="C24" s="1538"/>
      <c r="D24" s="1538"/>
      <c r="E24" s="1538"/>
      <c r="F24" s="1538"/>
      <c r="G24" s="1539"/>
      <c r="H24" s="229">
        <v>1471</v>
      </c>
      <c r="I24" s="1526"/>
      <c r="J24" s="1526"/>
      <c r="K24" s="1526"/>
      <c r="L24" s="1526"/>
      <c r="M24" s="1526"/>
      <c r="N24" s="225">
        <v>1472</v>
      </c>
      <c r="O24" s="1524">
        <f>+'RREE '!K19</f>
        <v>0</v>
      </c>
      <c r="P24" s="1524"/>
      <c r="Q24" s="1524"/>
      <c r="R24" s="1524"/>
      <c r="S24" s="1524"/>
      <c r="T24" s="225">
        <v>1765</v>
      </c>
      <c r="U24" s="1524"/>
      <c r="V24" s="1524"/>
      <c r="W24" s="1524"/>
      <c r="X24" s="1524"/>
      <c r="Y24" s="1524"/>
      <c r="Z24" s="225">
        <v>1766</v>
      </c>
      <c r="AA24" s="1526"/>
      <c r="AB24" s="1526"/>
      <c r="AC24" s="1526"/>
      <c r="AD24" s="1526"/>
      <c r="AE24" s="1526"/>
      <c r="AF24" s="225">
        <v>1473</v>
      </c>
      <c r="AG24" s="1524"/>
      <c r="AH24" s="1524"/>
      <c r="AI24" s="1524"/>
      <c r="AJ24" s="1524"/>
      <c r="AK24" s="1524"/>
      <c r="AL24" s="225">
        <v>1474</v>
      </c>
      <c r="AM24" s="1524"/>
      <c r="AN24" s="1524"/>
      <c r="AO24" s="1524"/>
      <c r="AP24" s="1524"/>
      <c r="AQ24" s="1524"/>
      <c r="AR24" s="231">
        <v>1388</v>
      </c>
      <c r="AS24" s="1524"/>
      <c r="AT24" s="1524"/>
      <c r="AU24" s="1524"/>
      <c r="AV24" s="1524"/>
      <c r="AW24" s="1524"/>
      <c r="AX24" s="228" t="s">
        <v>129</v>
      </c>
    </row>
    <row r="25" spans="2:52" ht="27" customHeight="1">
      <c r="B25" s="1520" t="s">
        <v>364</v>
      </c>
      <c r="C25" s="1521"/>
      <c r="D25" s="1521"/>
      <c r="E25" s="1521"/>
      <c r="F25" s="1521"/>
      <c r="G25" s="1522"/>
      <c r="H25" s="229">
        <v>1475</v>
      </c>
      <c r="I25" s="1526">
        <f>-'RREE '!I101</f>
        <v>7000000</v>
      </c>
      <c r="J25" s="1526"/>
      <c r="K25" s="1526"/>
      <c r="L25" s="1526"/>
      <c r="M25" s="1526"/>
      <c r="N25" s="225">
        <v>1476</v>
      </c>
      <c r="O25" s="1524">
        <f>-'RREE '!K101</f>
        <v>0</v>
      </c>
      <c r="P25" s="1524"/>
      <c r="Q25" s="1524"/>
      <c r="R25" s="1524"/>
      <c r="S25" s="1524"/>
      <c r="T25" s="225">
        <v>1767</v>
      </c>
      <c r="U25" s="1524"/>
      <c r="V25" s="1524"/>
      <c r="W25" s="1524"/>
      <c r="X25" s="1524"/>
      <c r="Y25" s="1524"/>
      <c r="Z25" s="225">
        <v>1768</v>
      </c>
      <c r="AA25" s="1526"/>
      <c r="AB25" s="1526"/>
      <c r="AC25" s="1526"/>
      <c r="AD25" s="1526"/>
      <c r="AE25" s="1526"/>
      <c r="AF25" s="225">
        <v>1477</v>
      </c>
      <c r="AG25" s="1524"/>
      <c r="AH25" s="1524"/>
      <c r="AI25" s="1524"/>
      <c r="AJ25" s="1524"/>
      <c r="AK25" s="1524"/>
      <c r="AL25" s="225">
        <v>1478</v>
      </c>
      <c r="AM25" s="1524"/>
      <c r="AN25" s="1524"/>
      <c r="AO25" s="1524"/>
      <c r="AP25" s="1524"/>
      <c r="AQ25" s="1524"/>
      <c r="AR25" s="231">
        <v>1389</v>
      </c>
      <c r="AS25" s="1524">
        <f>-'RREE '!AG101</f>
        <v>0</v>
      </c>
      <c r="AT25" s="1524"/>
      <c r="AU25" s="1524"/>
      <c r="AV25" s="1524"/>
      <c r="AW25" s="1524"/>
      <c r="AX25" s="228" t="s">
        <v>129</v>
      </c>
    </row>
    <row r="26" spans="2:52" ht="27" customHeight="1">
      <c r="B26" s="1520" t="s">
        <v>365</v>
      </c>
      <c r="C26" s="1521"/>
      <c r="D26" s="1521"/>
      <c r="E26" s="1521"/>
      <c r="F26" s="1521"/>
      <c r="G26" s="1522"/>
      <c r="H26" s="229">
        <v>1480</v>
      </c>
      <c r="I26" s="1526"/>
      <c r="J26" s="1526"/>
      <c r="K26" s="1526"/>
      <c r="L26" s="1526"/>
      <c r="M26" s="1526"/>
      <c r="N26" s="225">
        <v>1481</v>
      </c>
      <c r="O26" s="1524"/>
      <c r="P26" s="1524"/>
      <c r="Q26" s="1524"/>
      <c r="R26" s="1524"/>
      <c r="S26" s="1524"/>
      <c r="T26" s="225">
        <v>1769</v>
      </c>
      <c r="U26" s="1524"/>
      <c r="V26" s="1524"/>
      <c r="W26" s="1524"/>
      <c r="X26" s="1524"/>
      <c r="Y26" s="1524"/>
      <c r="Z26" s="225">
        <v>1770</v>
      </c>
      <c r="AA26" s="1526"/>
      <c r="AB26" s="1526"/>
      <c r="AC26" s="1526"/>
      <c r="AD26" s="1526"/>
      <c r="AE26" s="1526"/>
      <c r="AF26" s="225">
        <v>1482</v>
      </c>
      <c r="AG26" s="1524"/>
      <c r="AH26" s="1524"/>
      <c r="AI26" s="1524"/>
      <c r="AJ26" s="1524"/>
      <c r="AK26" s="1524"/>
      <c r="AL26" s="225">
        <v>1483</v>
      </c>
      <c r="AM26" s="1524"/>
      <c r="AN26" s="1524"/>
      <c r="AO26" s="1524"/>
      <c r="AP26" s="1524"/>
      <c r="AQ26" s="1524"/>
      <c r="AR26" s="231">
        <v>1390</v>
      </c>
      <c r="AS26" s="1524"/>
      <c r="AT26" s="1524"/>
      <c r="AU26" s="1524"/>
      <c r="AV26" s="1524"/>
      <c r="AW26" s="1524"/>
      <c r="AX26" s="228" t="s">
        <v>129</v>
      </c>
    </row>
    <row r="27" spans="2:52" s="237" customFormat="1" ht="27" customHeight="1">
      <c r="B27" s="1556" t="s">
        <v>78</v>
      </c>
      <c r="C27" s="1557"/>
      <c r="D27" s="1557"/>
      <c r="E27" s="1557"/>
      <c r="F27" s="1557"/>
      <c r="G27" s="1558"/>
      <c r="H27" s="233">
        <v>1484</v>
      </c>
      <c r="I27" s="1559">
        <f>+I16-I21+I22-I25</f>
        <v>20911769</v>
      </c>
      <c r="J27" s="1559"/>
      <c r="K27" s="1559"/>
      <c r="L27" s="1559"/>
      <c r="M27" s="1559"/>
      <c r="N27" s="234">
        <v>1485</v>
      </c>
      <c r="O27" s="1560">
        <f>+O16-O21+O22+O23-O24-O25-O26</f>
        <v>0</v>
      </c>
      <c r="P27" s="1560"/>
      <c r="Q27" s="1560"/>
      <c r="R27" s="1560"/>
      <c r="S27" s="1560"/>
      <c r="T27" s="234">
        <v>1771</v>
      </c>
      <c r="U27" s="1560">
        <f>+U16-U18+U19-U20-U21+U22+U23-U24-U25-U26</f>
        <v>0</v>
      </c>
      <c r="V27" s="1560"/>
      <c r="W27" s="1560"/>
      <c r="X27" s="1560"/>
      <c r="Y27" s="1560"/>
      <c r="Z27" s="234">
        <v>1772</v>
      </c>
      <c r="AA27" s="1559">
        <f>+AA16-AA17+AA19-AA20-AA21+AA22+AA23-AA24-AA25-AA26</f>
        <v>0</v>
      </c>
      <c r="AB27" s="1559"/>
      <c r="AC27" s="1559"/>
      <c r="AD27" s="1559"/>
      <c r="AE27" s="1559"/>
      <c r="AF27" s="234">
        <v>1486</v>
      </c>
      <c r="AG27" s="1560">
        <f>+AG16-AG17+AG19-AG20-AG21+AG22+AG23-AG24-AG25-AG26</f>
        <v>0</v>
      </c>
      <c r="AH27" s="1560"/>
      <c r="AI27" s="1560"/>
      <c r="AJ27" s="1560"/>
      <c r="AK27" s="1560"/>
      <c r="AL27" s="234">
        <v>1487</v>
      </c>
      <c r="AM27" s="1560">
        <f>+AM16-AM17+AM19-AM20-AM21+AM22+AM23-AM24-AM25-AM26</f>
        <v>0</v>
      </c>
      <c r="AN27" s="1560"/>
      <c r="AO27" s="1560"/>
      <c r="AP27" s="1560"/>
      <c r="AQ27" s="1560"/>
      <c r="AR27" s="235">
        <v>1391</v>
      </c>
      <c r="AS27" s="1560">
        <f>+AS16-AS18+AS19-AS20-AS21+AS23-AS24-AS25-AS26</f>
        <v>0</v>
      </c>
      <c r="AT27" s="1560"/>
      <c r="AU27" s="1560"/>
      <c r="AV27" s="1560"/>
      <c r="AW27" s="1560"/>
      <c r="AX27" s="236" t="s">
        <v>4</v>
      </c>
    </row>
    <row r="28" spans="2:52" s="237" customFormat="1" ht="27" customHeight="1" thickBot="1">
      <c r="B28" s="1545" t="s">
        <v>79</v>
      </c>
      <c r="C28" s="1546"/>
      <c r="D28" s="1546"/>
      <c r="E28" s="1546"/>
      <c r="F28" s="1546"/>
      <c r="G28" s="1547"/>
      <c r="H28" s="238">
        <v>1488</v>
      </c>
      <c r="I28" s="1548"/>
      <c r="J28" s="1549"/>
      <c r="K28" s="1549"/>
      <c r="L28" s="1549"/>
      <c r="M28" s="1549"/>
      <c r="N28" s="239">
        <v>1489</v>
      </c>
      <c r="O28" s="1550"/>
      <c r="P28" s="1551"/>
      <c r="Q28" s="1551"/>
      <c r="R28" s="1551"/>
      <c r="S28" s="1552"/>
      <c r="T28" s="240"/>
      <c r="U28" s="1553"/>
      <c r="V28" s="1554"/>
      <c r="W28" s="1554"/>
      <c r="X28" s="1554"/>
      <c r="Y28" s="1555"/>
      <c r="Z28" s="241">
        <v>1773</v>
      </c>
      <c r="AA28" s="1550"/>
      <c r="AB28" s="1551"/>
      <c r="AC28" s="1551"/>
      <c r="AD28" s="1551"/>
      <c r="AE28" s="1552"/>
      <c r="AF28" s="242">
        <v>1490</v>
      </c>
      <c r="AG28" s="1540"/>
      <c r="AH28" s="1541"/>
      <c r="AI28" s="1541"/>
      <c r="AJ28" s="1541"/>
      <c r="AK28" s="1541"/>
      <c r="AL28" s="239">
        <v>1491</v>
      </c>
      <c r="AM28" s="1540"/>
      <c r="AN28" s="1541"/>
      <c r="AO28" s="1541"/>
      <c r="AP28" s="1541"/>
      <c r="AQ28" s="1541"/>
      <c r="AR28" s="243"/>
      <c r="AS28" s="1542"/>
      <c r="AT28" s="1543"/>
      <c r="AU28" s="1543"/>
      <c r="AV28" s="1543"/>
      <c r="AW28" s="1544"/>
      <c r="AX28" s="244" t="s">
        <v>4</v>
      </c>
    </row>
    <row r="39" spans="8:29" ht="15">
      <c r="H39" s="237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V39" s="529"/>
      <c r="W39" s="529"/>
      <c r="X39" s="529"/>
      <c r="Y39" s="529"/>
      <c r="Z39" s="529"/>
      <c r="AA39" s="529"/>
      <c r="AB39" s="237"/>
      <c r="AC39" s="237"/>
    </row>
    <row r="40" spans="8:29" ht="15"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</row>
  </sheetData>
  <mergeCells count="114">
    <mergeCell ref="AM28:AQ28"/>
    <mergeCell ref="AS28:AW28"/>
    <mergeCell ref="B28:G28"/>
    <mergeCell ref="I28:M28"/>
    <mergeCell ref="O28:S28"/>
    <mergeCell ref="U28:Y28"/>
    <mergeCell ref="AA28:AE28"/>
    <mergeCell ref="AG28:AK28"/>
    <mergeCell ref="AM26:AQ26"/>
    <mergeCell ref="AS26:AW26"/>
    <mergeCell ref="B27:G27"/>
    <mergeCell ref="I27:M27"/>
    <mergeCell ref="O27:S27"/>
    <mergeCell ref="U27:Y27"/>
    <mergeCell ref="AA27:AE27"/>
    <mergeCell ref="AG27:AK27"/>
    <mergeCell ref="AM27:AQ27"/>
    <mergeCell ref="AS27:AW27"/>
    <mergeCell ref="B26:G26"/>
    <mergeCell ref="I26:M26"/>
    <mergeCell ref="O26:S26"/>
    <mergeCell ref="U26:Y26"/>
    <mergeCell ref="AA26:AE26"/>
    <mergeCell ref="AG26:AK26"/>
    <mergeCell ref="AM24:AQ24"/>
    <mergeCell ref="AS24:AW24"/>
    <mergeCell ref="B25:G25"/>
    <mergeCell ref="I25:M25"/>
    <mergeCell ref="O25:S25"/>
    <mergeCell ref="U25:Y25"/>
    <mergeCell ref="AA25:AE25"/>
    <mergeCell ref="AG25:AK25"/>
    <mergeCell ref="AM25:AQ25"/>
    <mergeCell ref="AS25:AW25"/>
    <mergeCell ref="B24:G24"/>
    <mergeCell ref="I24:M24"/>
    <mergeCell ref="O24:S24"/>
    <mergeCell ref="U24:Y24"/>
    <mergeCell ref="AA24:AE24"/>
    <mergeCell ref="AG24:AK24"/>
    <mergeCell ref="AM22:AQ22"/>
    <mergeCell ref="AS22:AW22"/>
    <mergeCell ref="B23:G23"/>
    <mergeCell ref="I23:M23"/>
    <mergeCell ref="O23:S23"/>
    <mergeCell ref="U23:Y23"/>
    <mergeCell ref="AA23:AE23"/>
    <mergeCell ref="AG23:AK23"/>
    <mergeCell ref="AM23:AQ23"/>
    <mergeCell ref="AS23:AW23"/>
    <mergeCell ref="B22:G22"/>
    <mergeCell ref="I22:M22"/>
    <mergeCell ref="O22:S22"/>
    <mergeCell ref="U22:Y22"/>
    <mergeCell ref="AA22:AE22"/>
    <mergeCell ref="AG22:AK22"/>
    <mergeCell ref="AM20:AQ20"/>
    <mergeCell ref="AS20:AW20"/>
    <mergeCell ref="B21:G21"/>
    <mergeCell ref="I21:M21"/>
    <mergeCell ref="O21:S21"/>
    <mergeCell ref="U21:Y21"/>
    <mergeCell ref="AA21:AE21"/>
    <mergeCell ref="AG21:AK21"/>
    <mergeCell ref="AM21:AQ21"/>
    <mergeCell ref="AS21:AW21"/>
    <mergeCell ref="B20:G20"/>
    <mergeCell ref="I20:M20"/>
    <mergeCell ref="O20:S20"/>
    <mergeCell ref="U20:Y20"/>
    <mergeCell ref="AA20:AE20"/>
    <mergeCell ref="AG20:AK20"/>
    <mergeCell ref="AM18:AQ18"/>
    <mergeCell ref="AS18:AW18"/>
    <mergeCell ref="B19:G19"/>
    <mergeCell ref="I19:M19"/>
    <mergeCell ref="O19:S19"/>
    <mergeCell ref="U19:Y19"/>
    <mergeCell ref="AA19:AE19"/>
    <mergeCell ref="AG19:AK19"/>
    <mergeCell ref="AM19:AQ19"/>
    <mergeCell ref="AS19:AW19"/>
    <mergeCell ref="B18:G18"/>
    <mergeCell ref="I18:M18"/>
    <mergeCell ref="O18:S18"/>
    <mergeCell ref="U18:Y18"/>
    <mergeCell ref="AA18:AE18"/>
    <mergeCell ref="AG18:AK18"/>
    <mergeCell ref="AM16:AQ16"/>
    <mergeCell ref="AS16:AW16"/>
    <mergeCell ref="B17:G17"/>
    <mergeCell ref="I17:M17"/>
    <mergeCell ref="O17:S17"/>
    <mergeCell ref="U17:Y17"/>
    <mergeCell ref="AA17:AE17"/>
    <mergeCell ref="AG17:AK17"/>
    <mergeCell ref="AM17:AQ17"/>
    <mergeCell ref="AS17:AW17"/>
    <mergeCell ref="B16:G16"/>
    <mergeCell ref="I16:M16"/>
    <mergeCell ref="O16:S16"/>
    <mergeCell ref="U16:Y16"/>
    <mergeCell ref="AA16:AE16"/>
    <mergeCell ref="AG16:AK16"/>
    <mergeCell ref="B13:G15"/>
    <mergeCell ref="H13:M15"/>
    <mergeCell ref="N13:AQ13"/>
    <mergeCell ref="AR13:AW15"/>
    <mergeCell ref="N14:AE14"/>
    <mergeCell ref="AF14:AK15"/>
    <mergeCell ref="AL14:AQ15"/>
    <mergeCell ref="N15:S15"/>
    <mergeCell ref="T15:Y15"/>
    <mergeCell ref="Z15:AE15"/>
  </mergeCells>
  <hyperlinks>
    <hyperlink ref="B13:G15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9:AY39"/>
  <sheetViews>
    <sheetView showGridLines="0" topLeftCell="A7" zoomScale="60" zoomScaleNormal="60" workbookViewId="0">
      <selection activeCell="M22" sqref="M22:P22"/>
    </sheetView>
  </sheetViews>
  <sheetFormatPr baseColWidth="10" defaultColWidth="11.5703125" defaultRowHeight="14.25"/>
  <cols>
    <col min="1" max="1" width="1.85546875" style="215" customWidth="1"/>
    <col min="2" max="5" width="4.5703125" style="215" customWidth="1"/>
    <col min="6" max="6" width="23.42578125" style="215" customWidth="1"/>
    <col min="7" max="7" width="13.42578125" style="215" customWidth="1"/>
    <col min="8" max="8" width="7" style="215" customWidth="1"/>
    <col min="9" max="9" width="8.5703125" style="215" customWidth="1"/>
    <col min="10" max="11" width="4.5703125" style="215" customWidth="1"/>
    <col min="12" max="12" width="7.5703125" style="215" customWidth="1"/>
    <col min="13" max="13" width="8" style="215" customWidth="1"/>
    <col min="14" max="16" width="4.5703125" style="215" customWidth="1"/>
    <col min="17" max="17" width="7.140625" style="215" customWidth="1"/>
    <col min="18" max="18" width="7.42578125" style="215" customWidth="1"/>
    <col min="19" max="19" width="7.85546875" style="215" customWidth="1"/>
    <col min="20" max="20" width="4.5703125" style="215" customWidth="1"/>
    <col min="21" max="21" width="3.140625" style="215" customWidth="1"/>
    <col min="22" max="22" width="7.42578125" style="215" customWidth="1"/>
    <col min="23" max="23" width="8.140625" style="215" customWidth="1"/>
    <col min="24" max="24" width="4.5703125" style="215" customWidth="1"/>
    <col min="25" max="25" width="10.5703125" style="215" customWidth="1"/>
    <col min="26" max="26" width="2.5703125" style="215" customWidth="1"/>
    <col min="27" max="28" width="8.42578125" style="215" customWidth="1"/>
    <col min="29" max="31" width="4.5703125" style="215" customWidth="1"/>
    <col min="32" max="32" width="7.140625" style="215" customWidth="1"/>
    <col min="33" max="33" width="8.5703125" style="215" customWidth="1"/>
    <col min="34" max="37" width="4.5703125" style="215" customWidth="1"/>
    <col min="38" max="39" width="11.5703125" style="215"/>
    <col min="40" max="40" width="7.42578125" style="215" customWidth="1"/>
    <col min="41" max="41" width="6.5703125" style="215" customWidth="1"/>
    <col min="42" max="42" width="8.140625" style="215" customWidth="1"/>
    <col min="43" max="43" width="9.140625" style="215" customWidth="1"/>
    <col min="44" max="44" width="11.5703125" style="215"/>
    <col min="45" max="45" width="4.42578125" style="215" customWidth="1"/>
    <col min="46" max="46" width="4.85546875" style="215" customWidth="1"/>
    <col min="47" max="47" width="3.5703125" style="215" customWidth="1"/>
    <col min="48" max="48" width="4.42578125" style="215" customWidth="1"/>
    <col min="49" max="49" width="7.85546875" style="215" customWidth="1"/>
    <col min="50" max="50" width="3.42578125" style="215" customWidth="1"/>
    <col min="51" max="256" width="11.5703125" style="215"/>
    <col min="257" max="257" width="1.85546875" style="215" customWidth="1"/>
    <col min="258" max="261" width="4.5703125" style="215" customWidth="1"/>
    <col min="262" max="262" width="23.42578125" style="215" customWidth="1"/>
    <col min="263" max="263" width="13.42578125" style="215" customWidth="1"/>
    <col min="264" max="264" width="7" style="215" customWidth="1"/>
    <col min="265" max="265" width="8.5703125" style="215" customWidth="1"/>
    <col min="266" max="267" width="4.5703125" style="215" customWidth="1"/>
    <col min="268" max="268" width="7.5703125" style="215" customWidth="1"/>
    <col min="269" max="269" width="8" style="215" customWidth="1"/>
    <col min="270" max="272" width="4.5703125" style="215" customWidth="1"/>
    <col min="273" max="273" width="7.140625" style="215" customWidth="1"/>
    <col min="274" max="274" width="7.42578125" style="215" customWidth="1"/>
    <col min="275" max="275" width="7.85546875" style="215" customWidth="1"/>
    <col min="276" max="276" width="4.5703125" style="215" customWidth="1"/>
    <col min="277" max="277" width="3.140625" style="215" customWidth="1"/>
    <col min="278" max="278" width="7.42578125" style="215" customWidth="1"/>
    <col min="279" max="279" width="8.140625" style="215" customWidth="1"/>
    <col min="280" max="280" width="4.5703125" style="215" customWidth="1"/>
    <col min="281" max="281" width="10.5703125" style="215" customWidth="1"/>
    <col min="282" max="282" width="2.5703125" style="215" customWidth="1"/>
    <col min="283" max="284" width="8.42578125" style="215" customWidth="1"/>
    <col min="285" max="287" width="4.5703125" style="215" customWidth="1"/>
    <col min="288" max="288" width="7.140625" style="215" customWidth="1"/>
    <col min="289" max="289" width="8.5703125" style="215" customWidth="1"/>
    <col min="290" max="293" width="4.5703125" style="215" customWidth="1"/>
    <col min="294" max="295" width="11.5703125" style="215"/>
    <col min="296" max="296" width="7.42578125" style="215" customWidth="1"/>
    <col min="297" max="297" width="6.5703125" style="215" customWidth="1"/>
    <col min="298" max="298" width="8.140625" style="215" customWidth="1"/>
    <col min="299" max="299" width="9.140625" style="215" customWidth="1"/>
    <col min="300" max="300" width="11.5703125" style="215"/>
    <col min="301" max="301" width="4.42578125" style="215" customWidth="1"/>
    <col min="302" max="302" width="4.85546875" style="215" customWidth="1"/>
    <col min="303" max="303" width="3.5703125" style="215" customWidth="1"/>
    <col min="304" max="304" width="4.42578125" style="215" customWidth="1"/>
    <col min="305" max="305" width="7.85546875" style="215" customWidth="1"/>
    <col min="306" max="306" width="3.42578125" style="215" customWidth="1"/>
    <col min="307" max="512" width="11.5703125" style="215"/>
    <col min="513" max="513" width="1.85546875" style="215" customWidth="1"/>
    <col min="514" max="517" width="4.5703125" style="215" customWidth="1"/>
    <col min="518" max="518" width="23.42578125" style="215" customWidth="1"/>
    <col min="519" max="519" width="13.42578125" style="215" customWidth="1"/>
    <col min="520" max="520" width="7" style="215" customWidth="1"/>
    <col min="521" max="521" width="8.5703125" style="215" customWidth="1"/>
    <col min="522" max="523" width="4.5703125" style="215" customWidth="1"/>
    <col min="524" max="524" width="7.5703125" style="215" customWidth="1"/>
    <col min="525" max="525" width="8" style="215" customWidth="1"/>
    <col min="526" max="528" width="4.5703125" style="215" customWidth="1"/>
    <col min="529" max="529" width="7.140625" style="215" customWidth="1"/>
    <col min="530" max="530" width="7.42578125" style="215" customWidth="1"/>
    <col min="531" max="531" width="7.85546875" style="215" customWidth="1"/>
    <col min="532" max="532" width="4.5703125" style="215" customWidth="1"/>
    <col min="533" max="533" width="3.140625" style="215" customWidth="1"/>
    <col min="534" max="534" width="7.42578125" style="215" customWidth="1"/>
    <col min="535" max="535" width="8.140625" style="215" customWidth="1"/>
    <col min="536" max="536" width="4.5703125" style="215" customWidth="1"/>
    <col min="537" max="537" width="10.5703125" style="215" customWidth="1"/>
    <col min="538" max="538" width="2.5703125" style="215" customWidth="1"/>
    <col min="539" max="540" width="8.42578125" style="215" customWidth="1"/>
    <col min="541" max="543" width="4.5703125" style="215" customWidth="1"/>
    <col min="544" max="544" width="7.140625" style="215" customWidth="1"/>
    <col min="545" max="545" width="8.5703125" style="215" customWidth="1"/>
    <col min="546" max="549" width="4.5703125" style="215" customWidth="1"/>
    <col min="550" max="551" width="11.5703125" style="215"/>
    <col min="552" max="552" width="7.42578125" style="215" customWidth="1"/>
    <col min="553" max="553" width="6.5703125" style="215" customWidth="1"/>
    <col min="554" max="554" width="8.140625" style="215" customWidth="1"/>
    <col min="555" max="555" width="9.140625" style="215" customWidth="1"/>
    <col min="556" max="556" width="11.5703125" style="215"/>
    <col min="557" max="557" width="4.42578125" style="215" customWidth="1"/>
    <col min="558" max="558" width="4.85546875" style="215" customWidth="1"/>
    <col min="559" max="559" width="3.5703125" style="215" customWidth="1"/>
    <col min="560" max="560" width="4.42578125" style="215" customWidth="1"/>
    <col min="561" max="561" width="7.85546875" style="215" customWidth="1"/>
    <col min="562" max="562" width="3.42578125" style="215" customWidth="1"/>
    <col min="563" max="768" width="11.5703125" style="215"/>
    <col min="769" max="769" width="1.85546875" style="215" customWidth="1"/>
    <col min="770" max="773" width="4.5703125" style="215" customWidth="1"/>
    <col min="774" max="774" width="23.42578125" style="215" customWidth="1"/>
    <col min="775" max="775" width="13.42578125" style="215" customWidth="1"/>
    <col min="776" max="776" width="7" style="215" customWidth="1"/>
    <col min="777" max="777" width="8.5703125" style="215" customWidth="1"/>
    <col min="778" max="779" width="4.5703125" style="215" customWidth="1"/>
    <col min="780" max="780" width="7.5703125" style="215" customWidth="1"/>
    <col min="781" max="781" width="8" style="215" customWidth="1"/>
    <col min="782" max="784" width="4.5703125" style="215" customWidth="1"/>
    <col min="785" max="785" width="7.140625" style="215" customWidth="1"/>
    <col min="786" max="786" width="7.42578125" style="215" customWidth="1"/>
    <col min="787" max="787" width="7.85546875" style="215" customWidth="1"/>
    <col min="788" max="788" width="4.5703125" style="215" customWidth="1"/>
    <col min="789" max="789" width="3.140625" style="215" customWidth="1"/>
    <col min="790" max="790" width="7.42578125" style="215" customWidth="1"/>
    <col min="791" max="791" width="8.140625" style="215" customWidth="1"/>
    <col min="792" max="792" width="4.5703125" style="215" customWidth="1"/>
    <col min="793" max="793" width="10.5703125" style="215" customWidth="1"/>
    <col min="794" max="794" width="2.5703125" style="215" customWidth="1"/>
    <col min="795" max="796" width="8.42578125" style="215" customWidth="1"/>
    <col min="797" max="799" width="4.5703125" style="215" customWidth="1"/>
    <col min="800" max="800" width="7.140625" style="215" customWidth="1"/>
    <col min="801" max="801" width="8.5703125" style="215" customWidth="1"/>
    <col min="802" max="805" width="4.5703125" style="215" customWidth="1"/>
    <col min="806" max="807" width="11.5703125" style="215"/>
    <col min="808" max="808" width="7.42578125" style="215" customWidth="1"/>
    <col min="809" max="809" width="6.5703125" style="215" customWidth="1"/>
    <col min="810" max="810" width="8.140625" style="215" customWidth="1"/>
    <col min="811" max="811" width="9.140625" style="215" customWidth="1"/>
    <col min="812" max="812" width="11.5703125" style="215"/>
    <col min="813" max="813" width="4.42578125" style="215" customWidth="1"/>
    <col min="814" max="814" width="4.85546875" style="215" customWidth="1"/>
    <col min="815" max="815" width="3.5703125" style="215" customWidth="1"/>
    <col min="816" max="816" width="4.42578125" style="215" customWidth="1"/>
    <col min="817" max="817" width="7.85546875" style="215" customWidth="1"/>
    <col min="818" max="818" width="3.42578125" style="215" customWidth="1"/>
    <col min="819" max="1024" width="11.5703125" style="215"/>
    <col min="1025" max="1025" width="1.85546875" style="215" customWidth="1"/>
    <col min="1026" max="1029" width="4.5703125" style="215" customWidth="1"/>
    <col min="1030" max="1030" width="23.42578125" style="215" customWidth="1"/>
    <col min="1031" max="1031" width="13.42578125" style="215" customWidth="1"/>
    <col min="1032" max="1032" width="7" style="215" customWidth="1"/>
    <col min="1033" max="1033" width="8.5703125" style="215" customWidth="1"/>
    <col min="1034" max="1035" width="4.5703125" style="215" customWidth="1"/>
    <col min="1036" max="1036" width="7.5703125" style="215" customWidth="1"/>
    <col min="1037" max="1037" width="8" style="215" customWidth="1"/>
    <col min="1038" max="1040" width="4.5703125" style="215" customWidth="1"/>
    <col min="1041" max="1041" width="7.140625" style="215" customWidth="1"/>
    <col min="1042" max="1042" width="7.42578125" style="215" customWidth="1"/>
    <col min="1043" max="1043" width="7.85546875" style="215" customWidth="1"/>
    <col min="1044" max="1044" width="4.5703125" style="215" customWidth="1"/>
    <col min="1045" max="1045" width="3.140625" style="215" customWidth="1"/>
    <col min="1046" max="1046" width="7.42578125" style="215" customWidth="1"/>
    <col min="1047" max="1047" width="8.140625" style="215" customWidth="1"/>
    <col min="1048" max="1048" width="4.5703125" style="215" customWidth="1"/>
    <col min="1049" max="1049" width="10.5703125" style="215" customWidth="1"/>
    <col min="1050" max="1050" width="2.5703125" style="215" customWidth="1"/>
    <col min="1051" max="1052" width="8.42578125" style="215" customWidth="1"/>
    <col min="1053" max="1055" width="4.5703125" style="215" customWidth="1"/>
    <col min="1056" max="1056" width="7.140625" style="215" customWidth="1"/>
    <col min="1057" max="1057" width="8.5703125" style="215" customWidth="1"/>
    <col min="1058" max="1061" width="4.5703125" style="215" customWidth="1"/>
    <col min="1062" max="1063" width="11.5703125" style="215"/>
    <col min="1064" max="1064" width="7.42578125" style="215" customWidth="1"/>
    <col min="1065" max="1065" width="6.5703125" style="215" customWidth="1"/>
    <col min="1066" max="1066" width="8.140625" style="215" customWidth="1"/>
    <col min="1067" max="1067" width="9.140625" style="215" customWidth="1"/>
    <col min="1068" max="1068" width="11.5703125" style="215"/>
    <col min="1069" max="1069" width="4.42578125" style="215" customWidth="1"/>
    <col min="1070" max="1070" width="4.85546875" style="215" customWidth="1"/>
    <col min="1071" max="1071" width="3.5703125" style="215" customWidth="1"/>
    <col min="1072" max="1072" width="4.42578125" style="215" customWidth="1"/>
    <col min="1073" max="1073" width="7.85546875" style="215" customWidth="1"/>
    <col min="1074" max="1074" width="3.42578125" style="215" customWidth="1"/>
    <col min="1075" max="1280" width="11.5703125" style="215"/>
    <col min="1281" max="1281" width="1.85546875" style="215" customWidth="1"/>
    <col min="1282" max="1285" width="4.5703125" style="215" customWidth="1"/>
    <col min="1286" max="1286" width="23.42578125" style="215" customWidth="1"/>
    <col min="1287" max="1287" width="13.42578125" style="215" customWidth="1"/>
    <col min="1288" max="1288" width="7" style="215" customWidth="1"/>
    <col min="1289" max="1289" width="8.5703125" style="215" customWidth="1"/>
    <col min="1290" max="1291" width="4.5703125" style="215" customWidth="1"/>
    <col min="1292" max="1292" width="7.5703125" style="215" customWidth="1"/>
    <col min="1293" max="1293" width="8" style="215" customWidth="1"/>
    <col min="1294" max="1296" width="4.5703125" style="215" customWidth="1"/>
    <col min="1297" max="1297" width="7.140625" style="215" customWidth="1"/>
    <col min="1298" max="1298" width="7.42578125" style="215" customWidth="1"/>
    <col min="1299" max="1299" width="7.85546875" style="215" customWidth="1"/>
    <col min="1300" max="1300" width="4.5703125" style="215" customWidth="1"/>
    <col min="1301" max="1301" width="3.140625" style="215" customWidth="1"/>
    <col min="1302" max="1302" width="7.42578125" style="215" customWidth="1"/>
    <col min="1303" max="1303" width="8.140625" style="215" customWidth="1"/>
    <col min="1304" max="1304" width="4.5703125" style="215" customWidth="1"/>
    <col min="1305" max="1305" width="10.5703125" style="215" customWidth="1"/>
    <col min="1306" max="1306" width="2.5703125" style="215" customWidth="1"/>
    <col min="1307" max="1308" width="8.42578125" style="215" customWidth="1"/>
    <col min="1309" max="1311" width="4.5703125" style="215" customWidth="1"/>
    <col min="1312" max="1312" width="7.140625" style="215" customWidth="1"/>
    <col min="1313" max="1313" width="8.5703125" style="215" customWidth="1"/>
    <col min="1314" max="1317" width="4.5703125" style="215" customWidth="1"/>
    <col min="1318" max="1319" width="11.5703125" style="215"/>
    <col min="1320" max="1320" width="7.42578125" style="215" customWidth="1"/>
    <col min="1321" max="1321" width="6.5703125" style="215" customWidth="1"/>
    <col min="1322" max="1322" width="8.140625" style="215" customWidth="1"/>
    <col min="1323" max="1323" width="9.140625" style="215" customWidth="1"/>
    <col min="1324" max="1324" width="11.5703125" style="215"/>
    <col min="1325" max="1325" width="4.42578125" style="215" customWidth="1"/>
    <col min="1326" max="1326" width="4.85546875" style="215" customWidth="1"/>
    <col min="1327" max="1327" width="3.5703125" style="215" customWidth="1"/>
    <col min="1328" max="1328" width="4.42578125" style="215" customWidth="1"/>
    <col min="1329" max="1329" width="7.85546875" style="215" customWidth="1"/>
    <col min="1330" max="1330" width="3.42578125" style="215" customWidth="1"/>
    <col min="1331" max="1536" width="11.5703125" style="215"/>
    <col min="1537" max="1537" width="1.85546875" style="215" customWidth="1"/>
    <col min="1538" max="1541" width="4.5703125" style="215" customWidth="1"/>
    <col min="1542" max="1542" width="23.42578125" style="215" customWidth="1"/>
    <col min="1543" max="1543" width="13.42578125" style="215" customWidth="1"/>
    <col min="1544" max="1544" width="7" style="215" customWidth="1"/>
    <col min="1545" max="1545" width="8.5703125" style="215" customWidth="1"/>
    <col min="1546" max="1547" width="4.5703125" style="215" customWidth="1"/>
    <col min="1548" max="1548" width="7.5703125" style="215" customWidth="1"/>
    <col min="1549" max="1549" width="8" style="215" customWidth="1"/>
    <col min="1550" max="1552" width="4.5703125" style="215" customWidth="1"/>
    <col min="1553" max="1553" width="7.140625" style="215" customWidth="1"/>
    <col min="1554" max="1554" width="7.42578125" style="215" customWidth="1"/>
    <col min="1555" max="1555" width="7.85546875" style="215" customWidth="1"/>
    <col min="1556" max="1556" width="4.5703125" style="215" customWidth="1"/>
    <col min="1557" max="1557" width="3.140625" style="215" customWidth="1"/>
    <col min="1558" max="1558" width="7.42578125" style="215" customWidth="1"/>
    <col min="1559" max="1559" width="8.140625" style="215" customWidth="1"/>
    <col min="1560" max="1560" width="4.5703125" style="215" customWidth="1"/>
    <col min="1561" max="1561" width="10.5703125" style="215" customWidth="1"/>
    <col min="1562" max="1562" width="2.5703125" style="215" customWidth="1"/>
    <col min="1563" max="1564" width="8.42578125" style="215" customWidth="1"/>
    <col min="1565" max="1567" width="4.5703125" style="215" customWidth="1"/>
    <col min="1568" max="1568" width="7.140625" style="215" customWidth="1"/>
    <col min="1569" max="1569" width="8.5703125" style="215" customWidth="1"/>
    <col min="1570" max="1573" width="4.5703125" style="215" customWidth="1"/>
    <col min="1574" max="1575" width="11.5703125" style="215"/>
    <col min="1576" max="1576" width="7.42578125" style="215" customWidth="1"/>
    <col min="1577" max="1577" width="6.5703125" style="215" customWidth="1"/>
    <col min="1578" max="1578" width="8.140625" style="215" customWidth="1"/>
    <col min="1579" max="1579" width="9.140625" style="215" customWidth="1"/>
    <col min="1580" max="1580" width="11.5703125" style="215"/>
    <col min="1581" max="1581" width="4.42578125" style="215" customWidth="1"/>
    <col min="1582" max="1582" width="4.85546875" style="215" customWidth="1"/>
    <col min="1583" max="1583" width="3.5703125" style="215" customWidth="1"/>
    <col min="1584" max="1584" width="4.42578125" style="215" customWidth="1"/>
    <col min="1585" max="1585" width="7.85546875" style="215" customWidth="1"/>
    <col min="1586" max="1586" width="3.42578125" style="215" customWidth="1"/>
    <col min="1587" max="1792" width="11.5703125" style="215"/>
    <col min="1793" max="1793" width="1.85546875" style="215" customWidth="1"/>
    <col min="1794" max="1797" width="4.5703125" style="215" customWidth="1"/>
    <col min="1798" max="1798" width="23.42578125" style="215" customWidth="1"/>
    <col min="1799" max="1799" width="13.42578125" style="215" customWidth="1"/>
    <col min="1800" max="1800" width="7" style="215" customWidth="1"/>
    <col min="1801" max="1801" width="8.5703125" style="215" customWidth="1"/>
    <col min="1802" max="1803" width="4.5703125" style="215" customWidth="1"/>
    <col min="1804" max="1804" width="7.5703125" style="215" customWidth="1"/>
    <col min="1805" max="1805" width="8" style="215" customWidth="1"/>
    <col min="1806" max="1808" width="4.5703125" style="215" customWidth="1"/>
    <col min="1809" max="1809" width="7.140625" style="215" customWidth="1"/>
    <col min="1810" max="1810" width="7.42578125" style="215" customWidth="1"/>
    <col min="1811" max="1811" width="7.85546875" style="215" customWidth="1"/>
    <col min="1812" max="1812" width="4.5703125" style="215" customWidth="1"/>
    <col min="1813" max="1813" width="3.140625" style="215" customWidth="1"/>
    <col min="1814" max="1814" width="7.42578125" style="215" customWidth="1"/>
    <col min="1815" max="1815" width="8.140625" style="215" customWidth="1"/>
    <col min="1816" max="1816" width="4.5703125" style="215" customWidth="1"/>
    <col min="1817" max="1817" width="10.5703125" style="215" customWidth="1"/>
    <col min="1818" max="1818" width="2.5703125" style="215" customWidth="1"/>
    <col min="1819" max="1820" width="8.42578125" style="215" customWidth="1"/>
    <col min="1821" max="1823" width="4.5703125" style="215" customWidth="1"/>
    <col min="1824" max="1824" width="7.140625" style="215" customWidth="1"/>
    <col min="1825" max="1825" width="8.5703125" style="215" customWidth="1"/>
    <col min="1826" max="1829" width="4.5703125" style="215" customWidth="1"/>
    <col min="1830" max="1831" width="11.5703125" style="215"/>
    <col min="1832" max="1832" width="7.42578125" style="215" customWidth="1"/>
    <col min="1833" max="1833" width="6.5703125" style="215" customWidth="1"/>
    <col min="1834" max="1834" width="8.140625" style="215" customWidth="1"/>
    <col min="1835" max="1835" width="9.140625" style="215" customWidth="1"/>
    <col min="1836" max="1836" width="11.5703125" style="215"/>
    <col min="1837" max="1837" width="4.42578125" style="215" customWidth="1"/>
    <col min="1838" max="1838" width="4.85546875" style="215" customWidth="1"/>
    <col min="1839" max="1839" width="3.5703125" style="215" customWidth="1"/>
    <col min="1840" max="1840" width="4.42578125" style="215" customWidth="1"/>
    <col min="1841" max="1841" width="7.85546875" style="215" customWidth="1"/>
    <col min="1842" max="1842" width="3.42578125" style="215" customWidth="1"/>
    <col min="1843" max="2048" width="11.5703125" style="215"/>
    <col min="2049" max="2049" width="1.85546875" style="215" customWidth="1"/>
    <col min="2050" max="2053" width="4.5703125" style="215" customWidth="1"/>
    <col min="2054" max="2054" width="23.42578125" style="215" customWidth="1"/>
    <col min="2055" max="2055" width="13.42578125" style="215" customWidth="1"/>
    <col min="2056" max="2056" width="7" style="215" customWidth="1"/>
    <col min="2057" max="2057" width="8.5703125" style="215" customWidth="1"/>
    <col min="2058" max="2059" width="4.5703125" style="215" customWidth="1"/>
    <col min="2060" max="2060" width="7.5703125" style="215" customWidth="1"/>
    <col min="2061" max="2061" width="8" style="215" customWidth="1"/>
    <col min="2062" max="2064" width="4.5703125" style="215" customWidth="1"/>
    <col min="2065" max="2065" width="7.140625" style="215" customWidth="1"/>
    <col min="2066" max="2066" width="7.42578125" style="215" customWidth="1"/>
    <col min="2067" max="2067" width="7.85546875" style="215" customWidth="1"/>
    <col min="2068" max="2068" width="4.5703125" style="215" customWidth="1"/>
    <col min="2069" max="2069" width="3.140625" style="215" customWidth="1"/>
    <col min="2070" max="2070" width="7.42578125" style="215" customWidth="1"/>
    <col min="2071" max="2071" width="8.140625" style="215" customWidth="1"/>
    <col min="2072" max="2072" width="4.5703125" style="215" customWidth="1"/>
    <col min="2073" max="2073" width="10.5703125" style="215" customWidth="1"/>
    <col min="2074" max="2074" width="2.5703125" style="215" customWidth="1"/>
    <col min="2075" max="2076" width="8.42578125" style="215" customWidth="1"/>
    <col min="2077" max="2079" width="4.5703125" style="215" customWidth="1"/>
    <col min="2080" max="2080" width="7.140625" style="215" customWidth="1"/>
    <col min="2081" max="2081" width="8.5703125" style="215" customWidth="1"/>
    <col min="2082" max="2085" width="4.5703125" style="215" customWidth="1"/>
    <col min="2086" max="2087" width="11.5703125" style="215"/>
    <col min="2088" max="2088" width="7.42578125" style="215" customWidth="1"/>
    <col min="2089" max="2089" width="6.5703125" style="215" customWidth="1"/>
    <col min="2090" max="2090" width="8.140625" style="215" customWidth="1"/>
    <col min="2091" max="2091" width="9.140625" style="215" customWidth="1"/>
    <col min="2092" max="2092" width="11.5703125" style="215"/>
    <col min="2093" max="2093" width="4.42578125" style="215" customWidth="1"/>
    <col min="2094" max="2094" width="4.85546875" style="215" customWidth="1"/>
    <col min="2095" max="2095" width="3.5703125" style="215" customWidth="1"/>
    <col min="2096" max="2096" width="4.42578125" style="215" customWidth="1"/>
    <col min="2097" max="2097" width="7.85546875" style="215" customWidth="1"/>
    <col min="2098" max="2098" width="3.42578125" style="215" customWidth="1"/>
    <col min="2099" max="2304" width="11.5703125" style="215"/>
    <col min="2305" max="2305" width="1.85546875" style="215" customWidth="1"/>
    <col min="2306" max="2309" width="4.5703125" style="215" customWidth="1"/>
    <col min="2310" max="2310" width="23.42578125" style="215" customWidth="1"/>
    <col min="2311" max="2311" width="13.42578125" style="215" customWidth="1"/>
    <col min="2312" max="2312" width="7" style="215" customWidth="1"/>
    <col min="2313" max="2313" width="8.5703125" style="215" customWidth="1"/>
    <col min="2314" max="2315" width="4.5703125" style="215" customWidth="1"/>
    <col min="2316" max="2316" width="7.5703125" style="215" customWidth="1"/>
    <col min="2317" max="2317" width="8" style="215" customWidth="1"/>
    <col min="2318" max="2320" width="4.5703125" style="215" customWidth="1"/>
    <col min="2321" max="2321" width="7.140625" style="215" customWidth="1"/>
    <col min="2322" max="2322" width="7.42578125" style="215" customWidth="1"/>
    <col min="2323" max="2323" width="7.85546875" style="215" customWidth="1"/>
    <col min="2324" max="2324" width="4.5703125" style="215" customWidth="1"/>
    <col min="2325" max="2325" width="3.140625" style="215" customWidth="1"/>
    <col min="2326" max="2326" width="7.42578125" style="215" customWidth="1"/>
    <col min="2327" max="2327" width="8.140625" style="215" customWidth="1"/>
    <col min="2328" max="2328" width="4.5703125" style="215" customWidth="1"/>
    <col min="2329" max="2329" width="10.5703125" style="215" customWidth="1"/>
    <col min="2330" max="2330" width="2.5703125" style="215" customWidth="1"/>
    <col min="2331" max="2332" width="8.42578125" style="215" customWidth="1"/>
    <col min="2333" max="2335" width="4.5703125" style="215" customWidth="1"/>
    <col min="2336" max="2336" width="7.140625" style="215" customWidth="1"/>
    <col min="2337" max="2337" width="8.5703125" style="215" customWidth="1"/>
    <col min="2338" max="2341" width="4.5703125" style="215" customWidth="1"/>
    <col min="2342" max="2343" width="11.5703125" style="215"/>
    <col min="2344" max="2344" width="7.42578125" style="215" customWidth="1"/>
    <col min="2345" max="2345" width="6.5703125" style="215" customWidth="1"/>
    <col min="2346" max="2346" width="8.140625" style="215" customWidth="1"/>
    <col min="2347" max="2347" width="9.140625" style="215" customWidth="1"/>
    <col min="2348" max="2348" width="11.5703125" style="215"/>
    <col min="2349" max="2349" width="4.42578125" style="215" customWidth="1"/>
    <col min="2350" max="2350" width="4.85546875" style="215" customWidth="1"/>
    <col min="2351" max="2351" width="3.5703125" style="215" customWidth="1"/>
    <col min="2352" max="2352" width="4.42578125" style="215" customWidth="1"/>
    <col min="2353" max="2353" width="7.85546875" style="215" customWidth="1"/>
    <col min="2354" max="2354" width="3.42578125" style="215" customWidth="1"/>
    <col min="2355" max="2560" width="11.5703125" style="215"/>
    <col min="2561" max="2561" width="1.85546875" style="215" customWidth="1"/>
    <col min="2562" max="2565" width="4.5703125" style="215" customWidth="1"/>
    <col min="2566" max="2566" width="23.42578125" style="215" customWidth="1"/>
    <col min="2567" max="2567" width="13.42578125" style="215" customWidth="1"/>
    <col min="2568" max="2568" width="7" style="215" customWidth="1"/>
    <col min="2569" max="2569" width="8.5703125" style="215" customWidth="1"/>
    <col min="2570" max="2571" width="4.5703125" style="215" customWidth="1"/>
    <col min="2572" max="2572" width="7.5703125" style="215" customWidth="1"/>
    <col min="2573" max="2573" width="8" style="215" customWidth="1"/>
    <col min="2574" max="2576" width="4.5703125" style="215" customWidth="1"/>
    <col min="2577" max="2577" width="7.140625" style="215" customWidth="1"/>
    <col min="2578" max="2578" width="7.42578125" style="215" customWidth="1"/>
    <col min="2579" max="2579" width="7.85546875" style="215" customWidth="1"/>
    <col min="2580" max="2580" width="4.5703125" style="215" customWidth="1"/>
    <col min="2581" max="2581" width="3.140625" style="215" customWidth="1"/>
    <col min="2582" max="2582" width="7.42578125" style="215" customWidth="1"/>
    <col min="2583" max="2583" width="8.140625" style="215" customWidth="1"/>
    <col min="2584" max="2584" width="4.5703125" style="215" customWidth="1"/>
    <col min="2585" max="2585" width="10.5703125" style="215" customWidth="1"/>
    <col min="2586" max="2586" width="2.5703125" style="215" customWidth="1"/>
    <col min="2587" max="2588" width="8.42578125" style="215" customWidth="1"/>
    <col min="2589" max="2591" width="4.5703125" style="215" customWidth="1"/>
    <col min="2592" max="2592" width="7.140625" style="215" customWidth="1"/>
    <col min="2593" max="2593" width="8.5703125" style="215" customWidth="1"/>
    <col min="2594" max="2597" width="4.5703125" style="215" customWidth="1"/>
    <col min="2598" max="2599" width="11.5703125" style="215"/>
    <col min="2600" max="2600" width="7.42578125" style="215" customWidth="1"/>
    <col min="2601" max="2601" width="6.5703125" style="215" customWidth="1"/>
    <col min="2602" max="2602" width="8.140625" style="215" customWidth="1"/>
    <col min="2603" max="2603" width="9.140625" style="215" customWidth="1"/>
    <col min="2604" max="2604" width="11.5703125" style="215"/>
    <col min="2605" max="2605" width="4.42578125" style="215" customWidth="1"/>
    <col min="2606" max="2606" width="4.85546875" style="215" customWidth="1"/>
    <col min="2607" max="2607" width="3.5703125" style="215" customWidth="1"/>
    <col min="2608" max="2608" width="4.42578125" style="215" customWidth="1"/>
    <col min="2609" max="2609" width="7.85546875" style="215" customWidth="1"/>
    <col min="2610" max="2610" width="3.42578125" style="215" customWidth="1"/>
    <col min="2611" max="2816" width="11.5703125" style="215"/>
    <col min="2817" max="2817" width="1.85546875" style="215" customWidth="1"/>
    <col min="2818" max="2821" width="4.5703125" style="215" customWidth="1"/>
    <col min="2822" max="2822" width="23.42578125" style="215" customWidth="1"/>
    <col min="2823" max="2823" width="13.42578125" style="215" customWidth="1"/>
    <col min="2824" max="2824" width="7" style="215" customWidth="1"/>
    <col min="2825" max="2825" width="8.5703125" style="215" customWidth="1"/>
    <col min="2826" max="2827" width="4.5703125" style="215" customWidth="1"/>
    <col min="2828" max="2828" width="7.5703125" style="215" customWidth="1"/>
    <col min="2829" max="2829" width="8" style="215" customWidth="1"/>
    <col min="2830" max="2832" width="4.5703125" style="215" customWidth="1"/>
    <col min="2833" max="2833" width="7.140625" style="215" customWidth="1"/>
    <col min="2834" max="2834" width="7.42578125" style="215" customWidth="1"/>
    <col min="2835" max="2835" width="7.85546875" style="215" customWidth="1"/>
    <col min="2836" max="2836" width="4.5703125" style="215" customWidth="1"/>
    <col min="2837" max="2837" width="3.140625" style="215" customWidth="1"/>
    <col min="2838" max="2838" width="7.42578125" style="215" customWidth="1"/>
    <col min="2839" max="2839" width="8.140625" style="215" customWidth="1"/>
    <col min="2840" max="2840" width="4.5703125" style="215" customWidth="1"/>
    <col min="2841" max="2841" width="10.5703125" style="215" customWidth="1"/>
    <col min="2842" max="2842" width="2.5703125" style="215" customWidth="1"/>
    <col min="2843" max="2844" width="8.42578125" style="215" customWidth="1"/>
    <col min="2845" max="2847" width="4.5703125" style="215" customWidth="1"/>
    <col min="2848" max="2848" width="7.140625" style="215" customWidth="1"/>
    <col min="2849" max="2849" width="8.5703125" style="215" customWidth="1"/>
    <col min="2850" max="2853" width="4.5703125" style="215" customWidth="1"/>
    <col min="2854" max="2855" width="11.5703125" style="215"/>
    <col min="2856" max="2856" width="7.42578125" style="215" customWidth="1"/>
    <col min="2857" max="2857" width="6.5703125" style="215" customWidth="1"/>
    <col min="2858" max="2858" width="8.140625" style="215" customWidth="1"/>
    <col min="2859" max="2859" width="9.140625" style="215" customWidth="1"/>
    <col min="2860" max="2860" width="11.5703125" style="215"/>
    <col min="2861" max="2861" width="4.42578125" style="215" customWidth="1"/>
    <col min="2862" max="2862" width="4.85546875" style="215" customWidth="1"/>
    <col min="2863" max="2863" width="3.5703125" style="215" customWidth="1"/>
    <col min="2864" max="2864" width="4.42578125" style="215" customWidth="1"/>
    <col min="2865" max="2865" width="7.85546875" style="215" customWidth="1"/>
    <col min="2866" max="2866" width="3.42578125" style="215" customWidth="1"/>
    <col min="2867" max="3072" width="11.5703125" style="215"/>
    <col min="3073" max="3073" width="1.85546875" style="215" customWidth="1"/>
    <col min="3074" max="3077" width="4.5703125" style="215" customWidth="1"/>
    <col min="3078" max="3078" width="23.42578125" style="215" customWidth="1"/>
    <col min="3079" max="3079" width="13.42578125" style="215" customWidth="1"/>
    <col min="3080" max="3080" width="7" style="215" customWidth="1"/>
    <col min="3081" max="3081" width="8.5703125" style="215" customWidth="1"/>
    <col min="3082" max="3083" width="4.5703125" style="215" customWidth="1"/>
    <col min="3084" max="3084" width="7.5703125" style="215" customWidth="1"/>
    <col min="3085" max="3085" width="8" style="215" customWidth="1"/>
    <col min="3086" max="3088" width="4.5703125" style="215" customWidth="1"/>
    <col min="3089" max="3089" width="7.140625" style="215" customWidth="1"/>
    <col min="3090" max="3090" width="7.42578125" style="215" customWidth="1"/>
    <col min="3091" max="3091" width="7.85546875" style="215" customWidth="1"/>
    <col min="3092" max="3092" width="4.5703125" style="215" customWidth="1"/>
    <col min="3093" max="3093" width="3.140625" style="215" customWidth="1"/>
    <col min="3094" max="3094" width="7.42578125" style="215" customWidth="1"/>
    <col min="3095" max="3095" width="8.140625" style="215" customWidth="1"/>
    <col min="3096" max="3096" width="4.5703125" style="215" customWidth="1"/>
    <col min="3097" max="3097" width="10.5703125" style="215" customWidth="1"/>
    <col min="3098" max="3098" width="2.5703125" style="215" customWidth="1"/>
    <col min="3099" max="3100" width="8.42578125" style="215" customWidth="1"/>
    <col min="3101" max="3103" width="4.5703125" style="215" customWidth="1"/>
    <col min="3104" max="3104" width="7.140625" style="215" customWidth="1"/>
    <col min="3105" max="3105" width="8.5703125" style="215" customWidth="1"/>
    <col min="3106" max="3109" width="4.5703125" style="215" customWidth="1"/>
    <col min="3110" max="3111" width="11.5703125" style="215"/>
    <col min="3112" max="3112" width="7.42578125" style="215" customWidth="1"/>
    <col min="3113" max="3113" width="6.5703125" style="215" customWidth="1"/>
    <col min="3114" max="3114" width="8.140625" style="215" customWidth="1"/>
    <col min="3115" max="3115" width="9.140625" style="215" customWidth="1"/>
    <col min="3116" max="3116" width="11.5703125" style="215"/>
    <col min="3117" max="3117" width="4.42578125" style="215" customWidth="1"/>
    <col min="3118" max="3118" width="4.85546875" style="215" customWidth="1"/>
    <col min="3119" max="3119" width="3.5703125" style="215" customWidth="1"/>
    <col min="3120" max="3120" width="4.42578125" style="215" customWidth="1"/>
    <col min="3121" max="3121" width="7.85546875" style="215" customWidth="1"/>
    <col min="3122" max="3122" width="3.42578125" style="215" customWidth="1"/>
    <col min="3123" max="3328" width="11.5703125" style="215"/>
    <col min="3329" max="3329" width="1.85546875" style="215" customWidth="1"/>
    <col min="3330" max="3333" width="4.5703125" style="215" customWidth="1"/>
    <col min="3334" max="3334" width="23.42578125" style="215" customWidth="1"/>
    <col min="3335" max="3335" width="13.42578125" style="215" customWidth="1"/>
    <col min="3336" max="3336" width="7" style="215" customWidth="1"/>
    <col min="3337" max="3337" width="8.5703125" style="215" customWidth="1"/>
    <col min="3338" max="3339" width="4.5703125" style="215" customWidth="1"/>
    <col min="3340" max="3340" width="7.5703125" style="215" customWidth="1"/>
    <col min="3341" max="3341" width="8" style="215" customWidth="1"/>
    <col min="3342" max="3344" width="4.5703125" style="215" customWidth="1"/>
    <col min="3345" max="3345" width="7.140625" style="215" customWidth="1"/>
    <col min="3346" max="3346" width="7.42578125" style="215" customWidth="1"/>
    <col min="3347" max="3347" width="7.85546875" style="215" customWidth="1"/>
    <col min="3348" max="3348" width="4.5703125" style="215" customWidth="1"/>
    <col min="3349" max="3349" width="3.140625" style="215" customWidth="1"/>
    <col min="3350" max="3350" width="7.42578125" style="215" customWidth="1"/>
    <col min="3351" max="3351" width="8.140625" style="215" customWidth="1"/>
    <col min="3352" max="3352" width="4.5703125" style="215" customWidth="1"/>
    <col min="3353" max="3353" width="10.5703125" style="215" customWidth="1"/>
    <col min="3354" max="3354" width="2.5703125" style="215" customWidth="1"/>
    <col min="3355" max="3356" width="8.42578125" style="215" customWidth="1"/>
    <col min="3357" max="3359" width="4.5703125" style="215" customWidth="1"/>
    <col min="3360" max="3360" width="7.140625" style="215" customWidth="1"/>
    <col min="3361" max="3361" width="8.5703125" style="215" customWidth="1"/>
    <col min="3362" max="3365" width="4.5703125" style="215" customWidth="1"/>
    <col min="3366" max="3367" width="11.5703125" style="215"/>
    <col min="3368" max="3368" width="7.42578125" style="215" customWidth="1"/>
    <col min="3369" max="3369" width="6.5703125" style="215" customWidth="1"/>
    <col min="3370" max="3370" width="8.140625" style="215" customWidth="1"/>
    <col min="3371" max="3371" width="9.140625" style="215" customWidth="1"/>
    <col min="3372" max="3372" width="11.5703125" style="215"/>
    <col min="3373" max="3373" width="4.42578125" style="215" customWidth="1"/>
    <col min="3374" max="3374" width="4.85546875" style="215" customWidth="1"/>
    <col min="3375" max="3375" width="3.5703125" style="215" customWidth="1"/>
    <col min="3376" max="3376" width="4.42578125" style="215" customWidth="1"/>
    <col min="3377" max="3377" width="7.85546875" style="215" customWidth="1"/>
    <col min="3378" max="3378" width="3.42578125" style="215" customWidth="1"/>
    <col min="3379" max="3584" width="11.5703125" style="215"/>
    <col min="3585" max="3585" width="1.85546875" style="215" customWidth="1"/>
    <col min="3586" max="3589" width="4.5703125" style="215" customWidth="1"/>
    <col min="3590" max="3590" width="23.42578125" style="215" customWidth="1"/>
    <col min="3591" max="3591" width="13.42578125" style="215" customWidth="1"/>
    <col min="3592" max="3592" width="7" style="215" customWidth="1"/>
    <col min="3593" max="3593" width="8.5703125" style="215" customWidth="1"/>
    <col min="3594" max="3595" width="4.5703125" style="215" customWidth="1"/>
    <col min="3596" max="3596" width="7.5703125" style="215" customWidth="1"/>
    <col min="3597" max="3597" width="8" style="215" customWidth="1"/>
    <col min="3598" max="3600" width="4.5703125" style="215" customWidth="1"/>
    <col min="3601" max="3601" width="7.140625" style="215" customWidth="1"/>
    <col min="3602" max="3602" width="7.42578125" style="215" customWidth="1"/>
    <col min="3603" max="3603" width="7.85546875" style="215" customWidth="1"/>
    <col min="3604" max="3604" width="4.5703125" style="215" customWidth="1"/>
    <col min="3605" max="3605" width="3.140625" style="215" customWidth="1"/>
    <col min="3606" max="3606" width="7.42578125" style="215" customWidth="1"/>
    <col min="3607" max="3607" width="8.140625" style="215" customWidth="1"/>
    <col min="3608" max="3608" width="4.5703125" style="215" customWidth="1"/>
    <col min="3609" max="3609" width="10.5703125" style="215" customWidth="1"/>
    <col min="3610" max="3610" width="2.5703125" style="215" customWidth="1"/>
    <col min="3611" max="3612" width="8.42578125" style="215" customWidth="1"/>
    <col min="3613" max="3615" width="4.5703125" style="215" customWidth="1"/>
    <col min="3616" max="3616" width="7.140625" style="215" customWidth="1"/>
    <col min="3617" max="3617" width="8.5703125" style="215" customWidth="1"/>
    <col min="3618" max="3621" width="4.5703125" style="215" customWidth="1"/>
    <col min="3622" max="3623" width="11.5703125" style="215"/>
    <col min="3624" max="3624" width="7.42578125" style="215" customWidth="1"/>
    <col min="3625" max="3625" width="6.5703125" style="215" customWidth="1"/>
    <col min="3626" max="3626" width="8.140625" style="215" customWidth="1"/>
    <col min="3627" max="3627" width="9.140625" style="215" customWidth="1"/>
    <col min="3628" max="3628" width="11.5703125" style="215"/>
    <col min="3629" max="3629" width="4.42578125" style="215" customWidth="1"/>
    <col min="3630" max="3630" width="4.85546875" style="215" customWidth="1"/>
    <col min="3631" max="3631" width="3.5703125" style="215" customWidth="1"/>
    <col min="3632" max="3632" width="4.42578125" style="215" customWidth="1"/>
    <col min="3633" max="3633" width="7.85546875" style="215" customWidth="1"/>
    <col min="3634" max="3634" width="3.42578125" style="215" customWidth="1"/>
    <col min="3635" max="3840" width="11.5703125" style="215"/>
    <col min="3841" max="3841" width="1.85546875" style="215" customWidth="1"/>
    <col min="3842" max="3845" width="4.5703125" style="215" customWidth="1"/>
    <col min="3846" max="3846" width="23.42578125" style="215" customWidth="1"/>
    <col min="3847" max="3847" width="13.42578125" style="215" customWidth="1"/>
    <col min="3848" max="3848" width="7" style="215" customWidth="1"/>
    <col min="3849" max="3849" width="8.5703125" style="215" customWidth="1"/>
    <col min="3850" max="3851" width="4.5703125" style="215" customWidth="1"/>
    <col min="3852" max="3852" width="7.5703125" style="215" customWidth="1"/>
    <col min="3853" max="3853" width="8" style="215" customWidth="1"/>
    <col min="3854" max="3856" width="4.5703125" style="215" customWidth="1"/>
    <col min="3857" max="3857" width="7.140625" style="215" customWidth="1"/>
    <col min="3858" max="3858" width="7.42578125" style="215" customWidth="1"/>
    <col min="3859" max="3859" width="7.85546875" style="215" customWidth="1"/>
    <col min="3860" max="3860" width="4.5703125" style="215" customWidth="1"/>
    <col min="3861" max="3861" width="3.140625" style="215" customWidth="1"/>
    <col min="3862" max="3862" width="7.42578125" style="215" customWidth="1"/>
    <col min="3863" max="3863" width="8.140625" style="215" customWidth="1"/>
    <col min="3864" max="3864" width="4.5703125" style="215" customWidth="1"/>
    <col min="3865" max="3865" width="10.5703125" style="215" customWidth="1"/>
    <col min="3866" max="3866" width="2.5703125" style="215" customWidth="1"/>
    <col min="3867" max="3868" width="8.42578125" style="215" customWidth="1"/>
    <col min="3869" max="3871" width="4.5703125" style="215" customWidth="1"/>
    <col min="3872" max="3872" width="7.140625" style="215" customWidth="1"/>
    <col min="3873" max="3873" width="8.5703125" style="215" customWidth="1"/>
    <col min="3874" max="3877" width="4.5703125" style="215" customWidth="1"/>
    <col min="3878" max="3879" width="11.5703125" style="215"/>
    <col min="3880" max="3880" width="7.42578125" style="215" customWidth="1"/>
    <col min="3881" max="3881" width="6.5703125" style="215" customWidth="1"/>
    <col min="3882" max="3882" width="8.140625" style="215" customWidth="1"/>
    <col min="3883" max="3883" width="9.140625" style="215" customWidth="1"/>
    <col min="3884" max="3884" width="11.5703125" style="215"/>
    <col min="3885" max="3885" width="4.42578125" style="215" customWidth="1"/>
    <col min="3886" max="3886" width="4.85546875" style="215" customWidth="1"/>
    <col min="3887" max="3887" width="3.5703125" style="215" customWidth="1"/>
    <col min="3888" max="3888" width="4.42578125" style="215" customWidth="1"/>
    <col min="3889" max="3889" width="7.85546875" style="215" customWidth="1"/>
    <col min="3890" max="3890" width="3.42578125" style="215" customWidth="1"/>
    <col min="3891" max="4096" width="11.5703125" style="215"/>
    <col min="4097" max="4097" width="1.85546875" style="215" customWidth="1"/>
    <col min="4098" max="4101" width="4.5703125" style="215" customWidth="1"/>
    <col min="4102" max="4102" width="23.42578125" style="215" customWidth="1"/>
    <col min="4103" max="4103" width="13.42578125" style="215" customWidth="1"/>
    <col min="4104" max="4104" width="7" style="215" customWidth="1"/>
    <col min="4105" max="4105" width="8.5703125" style="215" customWidth="1"/>
    <col min="4106" max="4107" width="4.5703125" style="215" customWidth="1"/>
    <col min="4108" max="4108" width="7.5703125" style="215" customWidth="1"/>
    <col min="4109" max="4109" width="8" style="215" customWidth="1"/>
    <col min="4110" max="4112" width="4.5703125" style="215" customWidth="1"/>
    <col min="4113" max="4113" width="7.140625" style="215" customWidth="1"/>
    <col min="4114" max="4114" width="7.42578125" style="215" customWidth="1"/>
    <col min="4115" max="4115" width="7.85546875" style="215" customWidth="1"/>
    <col min="4116" max="4116" width="4.5703125" style="215" customWidth="1"/>
    <col min="4117" max="4117" width="3.140625" style="215" customWidth="1"/>
    <col min="4118" max="4118" width="7.42578125" style="215" customWidth="1"/>
    <col min="4119" max="4119" width="8.140625" style="215" customWidth="1"/>
    <col min="4120" max="4120" width="4.5703125" style="215" customWidth="1"/>
    <col min="4121" max="4121" width="10.5703125" style="215" customWidth="1"/>
    <col min="4122" max="4122" width="2.5703125" style="215" customWidth="1"/>
    <col min="4123" max="4124" width="8.42578125" style="215" customWidth="1"/>
    <col min="4125" max="4127" width="4.5703125" style="215" customWidth="1"/>
    <col min="4128" max="4128" width="7.140625" style="215" customWidth="1"/>
    <col min="4129" max="4129" width="8.5703125" style="215" customWidth="1"/>
    <col min="4130" max="4133" width="4.5703125" style="215" customWidth="1"/>
    <col min="4134" max="4135" width="11.5703125" style="215"/>
    <col min="4136" max="4136" width="7.42578125" style="215" customWidth="1"/>
    <col min="4137" max="4137" width="6.5703125" style="215" customWidth="1"/>
    <col min="4138" max="4138" width="8.140625" style="215" customWidth="1"/>
    <col min="4139" max="4139" width="9.140625" style="215" customWidth="1"/>
    <col min="4140" max="4140" width="11.5703125" style="215"/>
    <col min="4141" max="4141" width="4.42578125" style="215" customWidth="1"/>
    <col min="4142" max="4142" width="4.85546875" style="215" customWidth="1"/>
    <col min="4143" max="4143" width="3.5703125" style="215" customWidth="1"/>
    <col min="4144" max="4144" width="4.42578125" style="215" customWidth="1"/>
    <col min="4145" max="4145" width="7.85546875" style="215" customWidth="1"/>
    <col min="4146" max="4146" width="3.42578125" style="215" customWidth="1"/>
    <col min="4147" max="4352" width="11.5703125" style="215"/>
    <col min="4353" max="4353" width="1.85546875" style="215" customWidth="1"/>
    <col min="4354" max="4357" width="4.5703125" style="215" customWidth="1"/>
    <col min="4358" max="4358" width="23.42578125" style="215" customWidth="1"/>
    <col min="4359" max="4359" width="13.42578125" style="215" customWidth="1"/>
    <col min="4360" max="4360" width="7" style="215" customWidth="1"/>
    <col min="4361" max="4361" width="8.5703125" style="215" customWidth="1"/>
    <col min="4362" max="4363" width="4.5703125" style="215" customWidth="1"/>
    <col min="4364" max="4364" width="7.5703125" style="215" customWidth="1"/>
    <col min="4365" max="4365" width="8" style="215" customWidth="1"/>
    <col min="4366" max="4368" width="4.5703125" style="215" customWidth="1"/>
    <col min="4369" max="4369" width="7.140625" style="215" customWidth="1"/>
    <col min="4370" max="4370" width="7.42578125" style="215" customWidth="1"/>
    <col min="4371" max="4371" width="7.85546875" style="215" customWidth="1"/>
    <col min="4372" max="4372" width="4.5703125" style="215" customWidth="1"/>
    <col min="4373" max="4373" width="3.140625" style="215" customWidth="1"/>
    <col min="4374" max="4374" width="7.42578125" style="215" customWidth="1"/>
    <col min="4375" max="4375" width="8.140625" style="215" customWidth="1"/>
    <col min="4376" max="4376" width="4.5703125" style="215" customWidth="1"/>
    <col min="4377" max="4377" width="10.5703125" style="215" customWidth="1"/>
    <col min="4378" max="4378" width="2.5703125" style="215" customWidth="1"/>
    <col min="4379" max="4380" width="8.42578125" style="215" customWidth="1"/>
    <col min="4381" max="4383" width="4.5703125" style="215" customWidth="1"/>
    <col min="4384" max="4384" width="7.140625" style="215" customWidth="1"/>
    <col min="4385" max="4385" width="8.5703125" style="215" customWidth="1"/>
    <col min="4386" max="4389" width="4.5703125" style="215" customWidth="1"/>
    <col min="4390" max="4391" width="11.5703125" style="215"/>
    <col min="4392" max="4392" width="7.42578125" style="215" customWidth="1"/>
    <col min="4393" max="4393" width="6.5703125" style="215" customWidth="1"/>
    <col min="4394" max="4394" width="8.140625" style="215" customWidth="1"/>
    <col min="4395" max="4395" width="9.140625" style="215" customWidth="1"/>
    <col min="4396" max="4396" width="11.5703125" style="215"/>
    <col min="4397" max="4397" width="4.42578125" style="215" customWidth="1"/>
    <col min="4398" max="4398" width="4.85546875" style="215" customWidth="1"/>
    <col min="4399" max="4399" width="3.5703125" style="215" customWidth="1"/>
    <col min="4400" max="4400" width="4.42578125" style="215" customWidth="1"/>
    <col min="4401" max="4401" width="7.85546875" style="215" customWidth="1"/>
    <col min="4402" max="4402" width="3.42578125" style="215" customWidth="1"/>
    <col min="4403" max="4608" width="11.5703125" style="215"/>
    <col min="4609" max="4609" width="1.85546875" style="215" customWidth="1"/>
    <col min="4610" max="4613" width="4.5703125" style="215" customWidth="1"/>
    <col min="4614" max="4614" width="23.42578125" style="215" customWidth="1"/>
    <col min="4615" max="4615" width="13.42578125" style="215" customWidth="1"/>
    <col min="4616" max="4616" width="7" style="215" customWidth="1"/>
    <col min="4617" max="4617" width="8.5703125" style="215" customWidth="1"/>
    <col min="4618" max="4619" width="4.5703125" style="215" customWidth="1"/>
    <col min="4620" max="4620" width="7.5703125" style="215" customWidth="1"/>
    <col min="4621" max="4621" width="8" style="215" customWidth="1"/>
    <col min="4622" max="4624" width="4.5703125" style="215" customWidth="1"/>
    <col min="4625" max="4625" width="7.140625" style="215" customWidth="1"/>
    <col min="4626" max="4626" width="7.42578125" style="215" customWidth="1"/>
    <col min="4627" max="4627" width="7.85546875" style="215" customWidth="1"/>
    <col min="4628" max="4628" width="4.5703125" style="215" customWidth="1"/>
    <col min="4629" max="4629" width="3.140625" style="215" customWidth="1"/>
    <col min="4630" max="4630" width="7.42578125" style="215" customWidth="1"/>
    <col min="4631" max="4631" width="8.140625" style="215" customWidth="1"/>
    <col min="4632" max="4632" width="4.5703125" style="215" customWidth="1"/>
    <col min="4633" max="4633" width="10.5703125" style="215" customWidth="1"/>
    <col min="4634" max="4634" width="2.5703125" style="215" customWidth="1"/>
    <col min="4635" max="4636" width="8.42578125" style="215" customWidth="1"/>
    <col min="4637" max="4639" width="4.5703125" style="215" customWidth="1"/>
    <col min="4640" max="4640" width="7.140625" style="215" customWidth="1"/>
    <col min="4641" max="4641" width="8.5703125" style="215" customWidth="1"/>
    <col min="4642" max="4645" width="4.5703125" style="215" customWidth="1"/>
    <col min="4646" max="4647" width="11.5703125" style="215"/>
    <col min="4648" max="4648" width="7.42578125" style="215" customWidth="1"/>
    <col min="4649" max="4649" width="6.5703125" style="215" customWidth="1"/>
    <col min="4650" max="4650" width="8.140625" style="215" customWidth="1"/>
    <col min="4651" max="4651" width="9.140625" style="215" customWidth="1"/>
    <col min="4652" max="4652" width="11.5703125" style="215"/>
    <col min="4653" max="4653" width="4.42578125" style="215" customWidth="1"/>
    <col min="4654" max="4654" width="4.85546875" style="215" customWidth="1"/>
    <col min="4655" max="4655" width="3.5703125" style="215" customWidth="1"/>
    <col min="4656" max="4656" width="4.42578125" style="215" customWidth="1"/>
    <col min="4657" max="4657" width="7.85546875" style="215" customWidth="1"/>
    <col min="4658" max="4658" width="3.42578125" style="215" customWidth="1"/>
    <col min="4659" max="4864" width="11.5703125" style="215"/>
    <col min="4865" max="4865" width="1.85546875" style="215" customWidth="1"/>
    <col min="4866" max="4869" width="4.5703125" style="215" customWidth="1"/>
    <col min="4870" max="4870" width="23.42578125" style="215" customWidth="1"/>
    <col min="4871" max="4871" width="13.42578125" style="215" customWidth="1"/>
    <col min="4872" max="4872" width="7" style="215" customWidth="1"/>
    <col min="4873" max="4873" width="8.5703125" style="215" customWidth="1"/>
    <col min="4874" max="4875" width="4.5703125" style="215" customWidth="1"/>
    <col min="4876" max="4876" width="7.5703125" style="215" customWidth="1"/>
    <col min="4877" max="4877" width="8" style="215" customWidth="1"/>
    <col min="4878" max="4880" width="4.5703125" style="215" customWidth="1"/>
    <col min="4881" max="4881" width="7.140625" style="215" customWidth="1"/>
    <col min="4882" max="4882" width="7.42578125" style="215" customWidth="1"/>
    <col min="4883" max="4883" width="7.85546875" style="215" customWidth="1"/>
    <col min="4884" max="4884" width="4.5703125" style="215" customWidth="1"/>
    <col min="4885" max="4885" width="3.140625" style="215" customWidth="1"/>
    <col min="4886" max="4886" width="7.42578125" style="215" customWidth="1"/>
    <col min="4887" max="4887" width="8.140625" style="215" customWidth="1"/>
    <col min="4888" max="4888" width="4.5703125" style="215" customWidth="1"/>
    <col min="4889" max="4889" width="10.5703125" style="215" customWidth="1"/>
    <col min="4890" max="4890" width="2.5703125" style="215" customWidth="1"/>
    <col min="4891" max="4892" width="8.42578125" style="215" customWidth="1"/>
    <col min="4893" max="4895" width="4.5703125" style="215" customWidth="1"/>
    <col min="4896" max="4896" width="7.140625" style="215" customWidth="1"/>
    <col min="4897" max="4897" width="8.5703125" style="215" customWidth="1"/>
    <col min="4898" max="4901" width="4.5703125" style="215" customWidth="1"/>
    <col min="4902" max="4903" width="11.5703125" style="215"/>
    <col min="4904" max="4904" width="7.42578125" style="215" customWidth="1"/>
    <col min="4905" max="4905" width="6.5703125" style="215" customWidth="1"/>
    <col min="4906" max="4906" width="8.140625" style="215" customWidth="1"/>
    <col min="4907" max="4907" width="9.140625" style="215" customWidth="1"/>
    <col min="4908" max="4908" width="11.5703125" style="215"/>
    <col min="4909" max="4909" width="4.42578125" style="215" customWidth="1"/>
    <col min="4910" max="4910" width="4.85546875" style="215" customWidth="1"/>
    <col min="4911" max="4911" width="3.5703125" style="215" customWidth="1"/>
    <col min="4912" max="4912" width="4.42578125" style="215" customWidth="1"/>
    <col min="4913" max="4913" width="7.85546875" style="215" customWidth="1"/>
    <col min="4914" max="4914" width="3.42578125" style="215" customWidth="1"/>
    <col min="4915" max="5120" width="11.5703125" style="215"/>
    <col min="5121" max="5121" width="1.85546875" style="215" customWidth="1"/>
    <col min="5122" max="5125" width="4.5703125" style="215" customWidth="1"/>
    <col min="5126" max="5126" width="23.42578125" style="215" customWidth="1"/>
    <col min="5127" max="5127" width="13.42578125" style="215" customWidth="1"/>
    <col min="5128" max="5128" width="7" style="215" customWidth="1"/>
    <col min="5129" max="5129" width="8.5703125" style="215" customWidth="1"/>
    <col min="5130" max="5131" width="4.5703125" style="215" customWidth="1"/>
    <col min="5132" max="5132" width="7.5703125" style="215" customWidth="1"/>
    <col min="5133" max="5133" width="8" style="215" customWidth="1"/>
    <col min="5134" max="5136" width="4.5703125" style="215" customWidth="1"/>
    <col min="5137" max="5137" width="7.140625" style="215" customWidth="1"/>
    <col min="5138" max="5138" width="7.42578125" style="215" customWidth="1"/>
    <col min="5139" max="5139" width="7.85546875" style="215" customWidth="1"/>
    <col min="5140" max="5140" width="4.5703125" style="215" customWidth="1"/>
    <col min="5141" max="5141" width="3.140625" style="215" customWidth="1"/>
    <col min="5142" max="5142" width="7.42578125" style="215" customWidth="1"/>
    <col min="5143" max="5143" width="8.140625" style="215" customWidth="1"/>
    <col min="5144" max="5144" width="4.5703125" style="215" customWidth="1"/>
    <col min="5145" max="5145" width="10.5703125" style="215" customWidth="1"/>
    <col min="5146" max="5146" width="2.5703125" style="215" customWidth="1"/>
    <col min="5147" max="5148" width="8.42578125" style="215" customWidth="1"/>
    <col min="5149" max="5151" width="4.5703125" style="215" customWidth="1"/>
    <col min="5152" max="5152" width="7.140625" style="215" customWidth="1"/>
    <col min="5153" max="5153" width="8.5703125" style="215" customWidth="1"/>
    <col min="5154" max="5157" width="4.5703125" style="215" customWidth="1"/>
    <col min="5158" max="5159" width="11.5703125" style="215"/>
    <col min="5160" max="5160" width="7.42578125" style="215" customWidth="1"/>
    <col min="5161" max="5161" width="6.5703125" style="215" customWidth="1"/>
    <col min="5162" max="5162" width="8.140625" style="215" customWidth="1"/>
    <col min="5163" max="5163" width="9.140625" style="215" customWidth="1"/>
    <col min="5164" max="5164" width="11.5703125" style="215"/>
    <col min="5165" max="5165" width="4.42578125" style="215" customWidth="1"/>
    <col min="5166" max="5166" width="4.85546875" style="215" customWidth="1"/>
    <col min="5167" max="5167" width="3.5703125" style="215" customWidth="1"/>
    <col min="5168" max="5168" width="4.42578125" style="215" customWidth="1"/>
    <col min="5169" max="5169" width="7.85546875" style="215" customWidth="1"/>
    <col min="5170" max="5170" width="3.42578125" style="215" customWidth="1"/>
    <col min="5171" max="5376" width="11.5703125" style="215"/>
    <col min="5377" max="5377" width="1.85546875" style="215" customWidth="1"/>
    <col min="5378" max="5381" width="4.5703125" style="215" customWidth="1"/>
    <col min="5382" max="5382" width="23.42578125" style="215" customWidth="1"/>
    <col min="5383" max="5383" width="13.42578125" style="215" customWidth="1"/>
    <col min="5384" max="5384" width="7" style="215" customWidth="1"/>
    <col min="5385" max="5385" width="8.5703125" style="215" customWidth="1"/>
    <col min="5386" max="5387" width="4.5703125" style="215" customWidth="1"/>
    <col min="5388" max="5388" width="7.5703125" style="215" customWidth="1"/>
    <col min="5389" max="5389" width="8" style="215" customWidth="1"/>
    <col min="5390" max="5392" width="4.5703125" style="215" customWidth="1"/>
    <col min="5393" max="5393" width="7.140625" style="215" customWidth="1"/>
    <col min="5394" max="5394" width="7.42578125" style="215" customWidth="1"/>
    <col min="5395" max="5395" width="7.85546875" style="215" customWidth="1"/>
    <col min="5396" max="5396" width="4.5703125" style="215" customWidth="1"/>
    <col min="5397" max="5397" width="3.140625" style="215" customWidth="1"/>
    <col min="5398" max="5398" width="7.42578125" style="215" customWidth="1"/>
    <col min="5399" max="5399" width="8.140625" style="215" customWidth="1"/>
    <col min="5400" max="5400" width="4.5703125" style="215" customWidth="1"/>
    <col min="5401" max="5401" width="10.5703125" style="215" customWidth="1"/>
    <col min="5402" max="5402" width="2.5703125" style="215" customWidth="1"/>
    <col min="5403" max="5404" width="8.42578125" style="215" customWidth="1"/>
    <col min="5405" max="5407" width="4.5703125" style="215" customWidth="1"/>
    <col min="5408" max="5408" width="7.140625" style="215" customWidth="1"/>
    <col min="5409" max="5409" width="8.5703125" style="215" customWidth="1"/>
    <col min="5410" max="5413" width="4.5703125" style="215" customWidth="1"/>
    <col min="5414" max="5415" width="11.5703125" style="215"/>
    <col min="5416" max="5416" width="7.42578125" style="215" customWidth="1"/>
    <col min="5417" max="5417" width="6.5703125" style="215" customWidth="1"/>
    <col min="5418" max="5418" width="8.140625" style="215" customWidth="1"/>
    <col min="5419" max="5419" width="9.140625" style="215" customWidth="1"/>
    <col min="5420" max="5420" width="11.5703125" style="215"/>
    <col min="5421" max="5421" width="4.42578125" style="215" customWidth="1"/>
    <col min="5422" max="5422" width="4.85546875" style="215" customWidth="1"/>
    <col min="5423" max="5423" width="3.5703125" style="215" customWidth="1"/>
    <col min="5424" max="5424" width="4.42578125" style="215" customWidth="1"/>
    <col min="5425" max="5425" width="7.85546875" style="215" customWidth="1"/>
    <col min="5426" max="5426" width="3.42578125" style="215" customWidth="1"/>
    <col min="5427" max="5632" width="11.5703125" style="215"/>
    <col min="5633" max="5633" width="1.85546875" style="215" customWidth="1"/>
    <col min="5634" max="5637" width="4.5703125" style="215" customWidth="1"/>
    <col min="5638" max="5638" width="23.42578125" style="215" customWidth="1"/>
    <col min="5639" max="5639" width="13.42578125" style="215" customWidth="1"/>
    <col min="5640" max="5640" width="7" style="215" customWidth="1"/>
    <col min="5641" max="5641" width="8.5703125" style="215" customWidth="1"/>
    <col min="5642" max="5643" width="4.5703125" style="215" customWidth="1"/>
    <col min="5644" max="5644" width="7.5703125" style="215" customWidth="1"/>
    <col min="5645" max="5645" width="8" style="215" customWidth="1"/>
    <col min="5646" max="5648" width="4.5703125" style="215" customWidth="1"/>
    <col min="5649" max="5649" width="7.140625" style="215" customWidth="1"/>
    <col min="5650" max="5650" width="7.42578125" style="215" customWidth="1"/>
    <col min="5651" max="5651" width="7.85546875" style="215" customWidth="1"/>
    <col min="5652" max="5652" width="4.5703125" style="215" customWidth="1"/>
    <col min="5653" max="5653" width="3.140625" style="215" customWidth="1"/>
    <col min="5654" max="5654" width="7.42578125" style="215" customWidth="1"/>
    <col min="5655" max="5655" width="8.140625" style="215" customWidth="1"/>
    <col min="5656" max="5656" width="4.5703125" style="215" customWidth="1"/>
    <col min="5657" max="5657" width="10.5703125" style="215" customWidth="1"/>
    <col min="5658" max="5658" width="2.5703125" style="215" customWidth="1"/>
    <col min="5659" max="5660" width="8.42578125" style="215" customWidth="1"/>
    <col min="5661" max="5663" width="4.5703125" style="215" customWidth="1"/>
    <col min="5664" max="5664" width="7.140625" style="215" customWidth="1"/>
    <col min="5665" max="5665" width="8.5703125" style="215" customWidth="1"/>
    <col min="5666" max="5669" width="4.5703125" style="215" customWidth="1"/>
    <col min="5670" max="5671" width="11.5703125" style="215"/>
    <col min="5672" max="5672" width="7.42578125" style="215" customWidth="1"/>
    <col min="5673" max="5673" width="6.5703125" style="215" customWidth="1"/>
    <col min="5674" max="5674" width="8.140625" style="215" customWidth="1"/>
    <col min="5675" max="5675" width="9.140625" style="215" customWidth="1"/>
    <col min="5676" max="5676" width="11.5703125" style="215"/>
    <col min="5677" max="5677" width="4.42578125" style="215" customWidth="1"/>
    <col min="5678" max="5678" width="4.85546875" style="215" customWidth="1"/>
    <col min="5679" max="5679" width="3.5703125" style="215" customWidth="1"/>
    <col min="5680" max="5680" width="4.42578125" style="215" customWidth="1"/>
    <col min="5681" max="5681" width="7.85546875" style="215" customWidth="1"/>
    <col min="5682" max="5682" width="3.42578125" style="215" customWidth="1"/>
    <col min="5683" max="5888" width="11.5703125" style="215"/>
    <col min="5889" max="5889" width="1.85546875" style="215" customWidth="1"/>
    <col min="5890" max="5893" width="4.5703125" style="215" customWidth="1"/>
    <col min="5894" max="5894" width="23.42578125" style="215" customWidth="1"/>
    <col min="5895" max="5895" width="13.42578125" style="215" customWidth="1"/>
    <col min="5896" max="5896" width="7" style="215" customWidth="1"/>
    <col min="5897" max="5897" width="8.5703125" style="215" customWidth="1"/>
    <col min="5898" max="5899" width="4.5703125" style="215" customWidth="1"/>
    <col min="5900" max="5900" width="7.5703125" style="215" customWidth="1"/>
    <col min="5901" max="5901" width="8" style="215" customWidth="1"/>
    <col min="5902" max="5904" width="4.5703125" style="215" customWidth="1"/>
    <col min="5905" max="5905" width="7.140625" style="215" customWidth="1"/>
    <col min="5906" max="5906" width="7.42578125" style="215" customWidth="1"/>
    <col min="5907" max="5907" width="7.85546875" style="215" customWidth="1"/>
    <col min="5908" max="5908" width="4.5703125" style="215" customWidth="1"/>
    <col min="5909" max="5909" width="3.140625" style="215" customWidth="1"/>
    <col min="5910" max="5910" width="7.42578125" style="215" customWidth="1"/>
    <col min="5911" max="5911" width="8.140625" style="215" customWidth="1"/>
    <col min="5912" max="5912" width="4.5703125" style="215" customWidth="1"/>
    <col min="5913" max="5913" width="10.5703125" style="215" customWidth="1"/>
    <col min="5914" max="5914" width="2.5703125" style="215" customWidth="1"/>
    <col min="5915" max="5916" width="8.42578125" style="215" customWidth="1"/>
    <col min="5917" max="5919" width="4.5703125" style="215" customWidth="1"/>
    <col min="5920" max="5920" width="7.140625" style="215" customWidth="1"/>
    <col min="5921" max="5921" width="8.5703125" style="215" customWidth="1"/>
    <col min="5922" max="5925" width="4.5703125" style="215" customWidth="1"/>
    <col min="5926" max="5927" width="11.5703125" style="215"/>
    <col min="5928" max="5928" width="7.42578125" style="215" customWidth="1"/>
    <col min="5929" max="5929" width="6.5703125" style="215" customWidth="1"/>
    <col min="5930" max="5930" width="8.140625" style="215" customWidth="1"/>
    <col min="5931" max="5931" width="9.140625" style="215" customWidth="1"/>
    <col min="5932" max="5932" width="11.5703125" style="215"/>
    <col min="5933" max="5933" width="4.42578125" style="215" customWidth="1"/>
    <col min="5934" max="5934" width="4.85546875" style="215" customWidth="1"/>
    <col min="5935" max="5935" width="3.5703125" style="215" customWidth="1"/>
    <col min="5936" max="5936" width="4.42578125" style="215" customWidth="1"/>
    <col min="5937" max="5937" width="7.85546875" style="215" customWidth="1"/>
    <col min="5938" max="5938" width="3.42578125" style="215" customWidth="1"/>
    <col min="5939" max="6144" width="11.5703125" style="215"/>
    <col min="6145" max="6145" width="1.85546875" style="215" customWidth="1"/>
    <col min="6146" max="6149" width="4.5703125" style="215" customWidth="1"/>
    <col min="6150" max="6150" width="23.42578125" style="215" customWidth="1"/>
    <col min="6151" max="6151" width="13.42578125" style="215" customWidth="1"/>
    <col min="6152" max="6152" width="7" style="215" customWidth="1"/>
    <col min="6153" max="6153" width="8.5703125" style="215" customWidth="1"/>
    <col min="6154" max="6155" width="4.5703125" style="215" customWidth="1"/>
    <col min="6156" max="6156" width="7.5703125" style="215" customWidth="1"/>
    <col min="6157" max="6157" width="8" style="215" customWidth="1"/>
    <col min="6158" max="6160" width="4.5703125" style="215" customWidth="1"/>
    <col min="6161" max="6161" width="7.140625" style="215" customWidth="1"/>
    <col min="6162" max="6162" width="7.42578125" style="215" customWidth="1"/>
    <col min="6163" max="6163" width="7.85546875" style="215" customWidth="1"/>
    <col min="6164" max="6164" width="4.5703125" style="215" customWidth="1"/>
    <col min="6165" max="6165" width="3.140625" style="215" customWidth="1"/>
    <col min="6166" max="6166" width="7.42578125" style="215" customWidth="1"/>
    <col min="6167" max="6167" width="8.140625" style="215" customWidth="1"/>
    <col min="6168" max="6168" width="4.5703125" style="215" customWidth="1"/>
    <col min="6169" max="6169" width="10.5703125" style="215" customWidth="1"/>
    <col min="6170" max="6170" width="2.5703125" style="215" customWidth="1"/>
    <col min="6171" max="6172" width="8.42578125" style="215" customWidth="1"/>
    <col min="6173" max="6175" width="4.5703125" style="215" customWidth="1"/>
    <col min="6176" max="6176" width="7.140625" style="215" customWidth="1"/>
    <col min="6177" max="6177" width="8.5703125" style="215" customWidth="1"/>
    <col min="6178" max="6181" width="4.5703125" style="215" customWidth="1"/>
    <col min="6182" max="6183" width="11.5703125" style="215"/>
    <col min="6184" max="6184" width="7.42578125" style="215" customWidth="1"/>
    <col min="6185" max="6185" width="6.5703125" style="215" customWidth="1"/>
    <col min="6186" max="6186" width="8.140625" style="215" customWidth="1"/>
    <col min="6187" max="6187" width="9.140625" style="215" customWidth="1"/>
    <col min="6188" max="6188" width="11.5703125" style="215"/>
    <col min="6189" max="6189" width="4.42578125" style="215" customWidth="1"/>
    <col min="6190" max="6190" width="4.85546875" style="215" customWidth="1"/>
    <col min="6191" max="6191" width="3.5703125" style="215" customWidth="1"/>
    <col min="6192" max="6192" width="4.42578125" style="215" customWidth="1"/>
    <col min="6193" max="6193" width="7.85546875" style="215" customWidth="1"/>
    <col min="6194" max="6194" width="3.42578125" style="215" customWidth="1"/>
    <col min="6195" max="6400" width="11.5703125" style="215"/>
    <col min="6401" max="6401" width="1.85546875" style="215" customWidth="1"/>
    <col min="6402" max="6405" width="4.5703125" style="215" customWidth="1"/>
    <col min="6406" max="6406" width="23.42578125" style="215" customWidth="1"/>
    <col min="6407" max="6407" width="13.42578125" style="215" customWidth="1"/>
    <col min="6408" max="6408" width="7" style="215" customWidth="1"/>
    <col min="6409" max="6409" width="8.5703125" style="215" customWidth="1"/>
    <col min="6410" max="6411" width="4.5703125" style="215" customWidth="1"/>
    <col min="6412" max="6412" width="7.5703125" style="215" customWidth="1"/>
    <col min="6413" max="6413" width="8" style="215" customWidth="1"/>
    <col min="6414" max="6416" width="4.5703125" style="215" customWidth="1"/>
    <col min="6417" max="6417" width="7.140625" style="215" customWidth="1"/>
    <col min="6418" max="6418" width="7.42578125" style="215" customWidth="1"/>
    <col min="6419" max="6419" width="7.85546875" style="215" customWidth="1"/>
    <col min="6420" max="6420" width="4.5703125" style="215" customWidth="1"/>
    <col min="6421" max="6421" width="3.140625" style="215" customWidth="1"/>
    <col min="6422" max="6422" width="7.42578125" style="215" customWidth="1"/>
    <col min="6423" max="6423" width="8.140625" style="215" customWidth="1"/>
    <col min="6424" max="6424" width="4.5703125" style="215" customWidth="1"/>
    <col min="6425" max="6425" width="10.5703125" style="215" customWidth="1"/>
    <col min="6426" max="6426" width="2.5703125" style="215" customWidth="1"/>
    <col min="6427" max="6428" width="8.42578125" style="215" customWidth="1"/>
    <col min="6429" max="6431" width="4.5703125" style="215" customWidth="1"/>
    <col min="6432" max="6432" width="7.140625" style="215" customWidth="1"/>
    <col min="6433" max="6433" width="8.5703125" style="215" customWidth="1"/>
    <col min="6434" max="6437" width="4.5703125" style="215" customWidth="1"/>
    <col min="6438" max="6439" width="11.5703125" style="215"/>
    <col min="6440" max="6440" width="7.42578125" style="215" customWidth="1"/>
    <col min="6441" max="6441" width="6.5703125" style="215" customWidth="1"/>
    <col min="6442" max="6442" width="8.140625" style="215" customWidth="1"/>
    <col min="6443" max="6443" width="9.140625" style="215" customWidth="1"/>
    <col min="6444" max="6444" width="11.5703125" style="215"/>
    <col min="6445" max="6445" width="4.42578125" style="215" customWidth="1"/>
    <col min="6446" max="6446" width="4.85546875" style="215" customWidth="1"/>
    <col min="6447" max="6447" width="3.5703125" style="215" customWidth="1"/>
    <col min="6448" max="6448" width="4.42578125" style="215" customWidth="1"/>
    <col min="6449" max="6449" width="7.85546875" style="215" customWidth="1"/>
    <col min="6450" max="6450" width="3.42578125" style="215" customWidth="1"/>
    <col min="6451" max="6656" width="11.5703125" style="215"/>
    <col min="6657" max="6657" width="1.85546875" style="215" customWidth="1"/>
    <col min="6658" max="6661" width="4.5703125" style="215" customWidth="1"/>
    <col min="6662" max="6662" width="23.42578125" style="215" customWidth="1"/>
    <col min="6663" max="6663" width="13.42578125" style="215" customWidth="1"/>
    <col min="6664" max="6664" width="7" style="215" customWidth="1"/>
    <col min="6665" max="6665" width="8.5703125" style="215" customWidth="1"/>
    <col min="6666" max="6667" width="4.5703125" style="215" customWidth="1"/>
    <col min="6668" max="6668" width="7.5703125" style="215" customWidth="1"/>
    <col min="6669" max="6669" width="8" style="215" customWidth="1"/>
    <col min="6670" max="6672" width="4.5703125" style="215" customWidth="1"/>
    <col min="6673" max="6673" width="7.140625" style="215" customWidth="1"/>
    <col min="6674" max="6674" width="7.42578125" style="215" customWidth="1"/>
    <col min="6675" max="6675" width="7.85546875" style="215" customWidth="1"/>
    <col min="6676" max="6676" width="4.5703125" style="215" customWidth="1"/>
    <col min="6677" max="6677" width="3.140625" style="215" customWidth="1"/>
    <col min="6678" max="6678" width="7.42578125" style="215" customWidth="1"/>
    <col min="6679" max="6679" width="8.140625" style="215" customWidth="1"/>
    <col min="6680" max="6680" width="4.5703125" style="215" customWidth="1"/>
    <col min="6681" max="6681" width="10.5703125" style="215" customWidth="1"/>
    <col min="6682" max="6682" width="2.5703125" style="215" customWidth="1"/>
    <col min="6683" max="6684" width="8.42578125" style="215" customWidth="1"/>
    <col min="6685" max="6687" width="4.5703125" style="215" customWidth="1"/>
    <col min="6688" max="6688" width="7.140625" style="215" customWidth="1"/>
    <col min="6689" max="6689" width="8.5703125" style="215" customWidth="1"/>
    <col min="6690" max="6693" width="4.5703125" style="215" customWidth="1"/>
    <col min="6694" max="6695" width="11.5703125" style="215"/>
    <col min="6696" max="6696" width="7.42578125" style="215" customWidth="1"/>
    <col min="6697" max="6697" width="6.5703125" style="215" customWidth="1"/>
    <col min="6698" max="6698" width="8.140625" style="215" customWidth="1"/>
    <col min="6699" max="6699" width="9.140625" style="215" customWidth="1"/>
    <col min="6700" max="6700" width="11.5703125" style="215"/>
    <col min="6701" max="6701" width="4.42578125" style="215" customWidth="1"/>
    <col min="6702" max="6702" width="4.85546875" style="215" customWidth="1"/>
    <col min="6703" max="6703" width="3.5703125" style="215" customWidth="1"/>
    <col min="6704" max="6704" width="4.42578125" style="215" customWidth="1"/>
    <col min="6705" max="6705" width="7.85546875" style="215" customWidth="1"/>
    <col min="6706" max="6706" width="3.42578125" style="215" customWidth="1"/>
    <col min="6707" max="6912" width="11.5703125" style="215"/>
    <col min="6913" max="6913" width="1.85546875" style="215" customWidth="1"/>
    <col min="6914" max="6917" width="4.5703125" style="215" customWidth="1"/>
    <col min="6918" max="6918" width="23.42578125" style="215" customWidth="1"/>
    <col min="6919" max="6919" width="13.42578125" style="215" customWidth="1"/>
    <col min="6920" max="6920" width="7" style="215" customWidth="1"/>
    <col min="6921" max="6921" width="8.5703125" style="215" customWidth="1"/>
    <col min="6922" max="6923" width="4.5703125" style="215" customWidth="1"/>
    <col min="6924" max="6924" width="7.5703125" style="215" customWidth="1"/>
    <col min="6925" max="6925" width="8" style="215" customWidth="1"/>
    <col min="6926" max="6928" width="4.5703125" style="215" customWidth="1"/>
    <col min="6929" max="6929" width="7.140625" style="215" customWidth="1"/>
    <col min="6930" max="6930" width="7.42578125" style="215" customWidth="1"/>
    <col min="6931" max="6931" width="7.85546875" style="215" customWidth="1"/>
    <col min="6932" max="6932" width="4.5703125" style="215" customWidth="1"/>
    <col min="6933" max="6933" width="3.140625" style="215" customWidth="1"/>
    <col min="6934" max="6934" width="7.42578125" style="215" customWidth="1"/>
    <col min="6935" max="6935" width="8.140625" style="215" customWidth="1"/>
    <col min="6936" max="6936" width="4.5703125" style="215" customWidth="1"/>
    <col min="6937" max="6937" width="10.5703125" style="215" customWidth="1"/>
    <col min="6938" max="6938" width="2.5703125" style="215" customWidth="1"/>
    <col min="6939" max="6940" width="8.42578125" style="215" customWidth="1"/>
    <col min="6941" max="6943" width="4.5703125" style="215" customWidth="1"/>
    <col min="6944" max="6944" width="7.140625" style="215" customWidth="1"/>
    <col min="6945" max="6945" width="8.5703125" style="215" customWidth="1"/>
    <col min="6946" max="6949" width="4.5703125" style="215" customWidth="1"/>
    <col min="6950" max="6951" width="11.5703125" style="215"/>
    <col min="6952" max="6952" width="7.42578125" style="215" customWidth="1"/>
    <col min="6953" max="6953" width="6.5703125" style="215" customWidth="1"/>
    <col min="6954" max="6954" width="8.140625" style="215" customWidth="1"/>
    <col min="6955" max="6955" width="9.140625" style="215" customWidth="1"/>
    <col min="6956" max="6956" width="11.5703125" style="215"/>
    <col min="6957" max="6957" width="4.42578125" style="215" customWidth="1"/>
    <col min="6958" max="6958" width="4.85546875" style="215" customWidth="1"/>
    <col min="6959" max="6959" width="3.5703125" style="215" customWidth="1"/>
    <col min="6960" max="6960" width="4.42578125" style="215" customWidth="1"/>
    <col min="6961" max="6961" width="7.85546875" style="215" customWidth="1"/>
    <col min="6962" max="6962" width="3.42578125" style="215" customWidth="1"/>
    <col min="6963" max="7168" width="11.5703125" style="215"/>
    <col min="7169" max="7169" width="1.85546875" style="215" customWidth="1"/>
    <col min="7170" max="7173" width="4.5703125" style="215" customWidth="1"/>
    <col min="7174" max="7174" width="23.42578125" style="215" customWidth="1"/>
    <col min="7175" max="7175" width="13.42578125" style="215" customWidth="1"/>
    <col min="7176" max="7176" width="7" style="215" customWidth="1"/>
    <col min="7177" max="7177" width="8.5703125" style="215" customWidth="1"/>
    <col min="7178" max="7179" width="4.5703125" style="215" customWidth="1"/>
    <col min="7180" max="7180" width="7.5703125" style="215" customWidth="1"/>
    <col min="7181" max="7181" width="8" style="215" customWidth="1"/>
    <col min="7182" max="7184" width="4.5703125" style="215" customWidth="1"/>
    <col min="7185" max="7185" width="7.140625" style="215" customWidth="1"/>
    <col min="7186" max="7186" width="7.42578125" style="215" customWidth="1"/>
    <col min="7187" max="7187" width="7.85546875" style="215" customWidth="1"/>
    <col min="7188" max="7188" width="4.5703125" style="215" customWidth="1"/>
    <col min="7189" max="7189" width="3.140625" style="215" customWidth="1"/>
    <col min="7190" max="7190" width="7.42578125" style="215" customWidth="1"/>
    <col min="7191" max="7191" width="8.140625" style="215" customWidth="1"/>
    <col min="7192" max="7192" width="4.5703125" style="215" customWidth="1"/>
    <col min="7193" max="7193" width="10.5703125" style="215" customWidth="1"/>
    <col min="7194" max="7194" width="2.5703125" style="215" customWidth="1"/>
    <col min="7195" max="7196" width="8.42578125" style="215" customWidth="1"/>
    <col min="7197" max="7199" width="4.5703125" style="215" customWidth="1"/>
    <col min="7200" max="7200" width="7.140625" style="215" customWidth="1"/>
    <col min="7201" max="7201" width="8.5703125" style="215" customWidth="1"/>
    <col min="7202" max="7205" width="4.5703125" style="215" customWidth="1"/>
    <col min="7206" max="7207" width="11.5703125" style="215"/>
    <col min="7208" max="7208" width="7.42578125" style="215" customWidth="1"/>
    <col min="7209" max="7209" width="6.5703125" style="215" customWidth="1"/>
    <col min="7210" max="7210" width="8.140625" style="215" customWidth="1"/>
    <col min="7211" max="7211" width="9.140625" style="215" customWidth="1"/>
    <col min="7212" max="7212" width="11.5703125" style="215"/>
    <col min="7213" max="7213" width="4.42578125" style="215" customWidth="1"/>
    <col min="7214" max="7214" width="4.85546875" style="215" customWidth="1"/>
    <col min="7215" max="7215" width="3.5703125" style="215" customWidth="1"/>
    <col min="7216" max="7216" width="4.42578125" style="215" customWidth="1"/>
    <col min="7217" max="7217" width="7.85546875" style="215" customWidth="1"/>
    <col min="7218" max="7218" width="3.42578125" style="215" customWidth="1"/>
    <col min="7219" max="7424" width="11.5703125" style="215"/>
    <col min="7425" max="7425" width="1.85546875" style="215" customWidth="1"/>
    <col min="7426" max="7429" width="4.5703125" style="215" customWidth="1"/>
    <col min="7430" max="7430" width="23.42578125" style="215" customWidth="1"/>
    <col min="7431" max="7431" width="13.42578125" style="215" customWidth="1"/>
    <col min="7432" max="7432" width="7" style="215" customWidth="1"/>
    <col min="7433" max="7433" width="8.5703125" style="215" customWidth="1"/>
    <col min="7434" max="7435" width="4.5703125" style="215" customWidth="1"/>
    <col min="7436" max="7436" width="7.5703125" style="215" customWidth="1"/>
    <col min="7437" max="7437" width="8" style="215" customWidth="1"/>
    <col min="7438" max="7440" width="4.5703125" style="215" customWidth="1"/>
    <col min="7441" max="7441" width="7.140625" style="215" customWidth="1"/>
    <col min="7442" max="7442" width="7.42578125" style="215" customWidth="1"/>
    <col min="7443" max="7443" width="7.85546875" style="215" customWidth="1"/>
    <col min="7444" max="7444" width="4.5703125" style="215" customWidth="1"/>
    <col min="7445" max="7445" width="3.140625" style="215" customWidth="1"/>
    <col min="7446" max="7446" width="7.42578125" style="215" customWidth="1"/>
    <col min="7447" max="7447" width="8.140625" style="215" customWidth="1"/>
    <col min="7448" max="7448" width="4.5703125" style="215" customWidth="1"/>
    <col min="7449" max="7449" width="10.5703125" style="215" customWidth="1"/>
    <col min="7450" max="7450" width="2.5703125" style="215" customWidth="1"/>
    <col min="7451" max="7452" width="8.42578125" style="215" customWidth="1"/>
    <col min="7453" max="7455" width="4.5703125" style="215" customWidth="1"/>
    <col min="7456" max="7456" width="7.140625" style="215" customWidth="1"/>
    <col min="7457" max="7457" width="8.5703125" style="215" customWidth="1"/>
    <col min="7458" max="7461" width="4.5703125" style="215" customWidth="1"/>
    <col min="7462" max="7463" width="11.5703125" style="215"/>
    <col min="7464" max="7464" width="7.42578125" style="215" customWidth="1"/>
    <col min="7465" max="7465" width="6.5703125" style="215" customWidth="1"/>
    <col min="7466" max="7466" width="8.140625" style="215" customWidth="1"/>
    <col min="7467" max="7467" width="9.140625" style="215" customWidth="1"/>
    <col min="7468" max="7468" width="11.5703125" style="215"/>
    <col min="7469" max="7469" width="4.42578125" style="215" customWidth="1"/>
    <col min="7470" max="7470" width="4.85546875" style="215" customWidth="1"/>
    <col min="7471" max="7471" width="3.5703125" style="215" customWidth="1"/>
    <col min="7472" max="7472" width="4.42578125" style="215" customWidth="1"/>
    <col min="7473" max="7473" width="7.85546875" style="215" customWidth="1"/>
    <col min="7474" max="7474" width="3.42578125" style="215" customWidth="1"/>
    <col min="7475" max="7680" width="11.5703125" style="215"/>
    <col min="7681" max="7681" width="1.85546875" style="215" customWidth="1"/>
    <col min="7682" max="7685" width="4.5703125" style="215" customWidth="1"/>
    <col min="7686" max="7686" width="23.42578125" style="215" customWidth="1"/>
    <col min="7687" max="7687" width="13.42578125" style="215" customWidth="1"/>
    <col min="7688" max="7688" width="7" style="215" customWidth="1"/>
    <col min="7689" max="7689" width="8.5703125" style="215" customWidth="1"/>
    <col min="7690" max="7691" width="4.5703125" style="215" customWidth="1"/>
    <col min="7692" max="7692" width="7.5703125" style="215" customWidth="1"/>
    <col min="7693" max="7693" width="8" style="215" customWidth="1"/>
    <col min="7694" max="7696" width="4.5703125" style="215" customWidth="1"/>
    <col min="7697" max="7697" width="7.140625" style="215" customWidth="1"/>
    <col min="7698" max="7698" width="7.42578125" style="215" customWidth="1"/>
    <col min="7699" max="7699" width="7.85546875" style="215" customWidth="1"/>
    <col min="7700" max="7700" width="4.5703125" style="215" customWidth="1"/>
    <col min="7701" max="7701" width="3.140625" style="215" customWidth="1"/>
    <col min="7702" max="7702" width="7.42578125" style="215" customWidth="1"/>
    <col min="7703" max="7703" width="8.140625" style="215" customWidth="1"/>
    <col min="7704" max="7704" width="4.5703125" style="215" customWidth="1"/>
    <col min="7705" max="7705" width="10.5703125" style="215" customWidth="1"/>
    <col min="7706" max="7706" width="2.5703125" style="215" customWidth="1"/>
    <col min="7707" max="7708" width="8.42578125" style="215" customWidth="1"/>
    <col min="7709" max="7711" width="4.5703125" style="215" customWidth="1"/>
    <col min="7712" max="7712" width="7.140625" style="215" customWidth="1"/>
    <col min="7713" max="7713" width="8.5703125" style="215" customWidth="1"/>
    <col min="7714" max="7717" width="4.5703125" style="215" customWidth="1"/>
    <col min="7718" max="7719" width="11.5703125" style="215"/>
    <col min="7720" max="7720" width="7.42578125" style="215" customWidth="1"/>
    <col min="7721" max="7721" width="6.5703125" style="215" customWidth="1"/>
    <col min="7722" max="7722" width="8.140625" style="215" customWidth="1"/>
    <col min="7723" max="7723" width="9.140625" style="215" customWidth="1"/>
    <col min="7724" max="7724" width="11.5703125" style="215"/>
    <col min="7725" max="7725" width="4.42578125" style="215" customWidth="1"/>
    <col min="7726" max="7726" width="4.85546875" style="215" customWidth="1"/>
    <col min="7727" max="7727" width="3.5703125" style="215" customWidth="1"/>
    <col min="7728" max="7728" width="4.42578125" style="215" customWidth="1"/>
    <col min="7729" max="7729" width="7.85546875" style="215" customWidth="1"/>
    <col min="7730" max="7730" width="3.42578125" style="215" customWidth="1"/>
    <col min="7731" max="7936" width="11.5703125" style="215"/>
    <col min="7937" max="7937" width="1.85546875" style="215" customWidth="1"/>
    <col min="7938" max="7941" width="4.5703125" style="215" customWidth="1"/>
    <col min="7942" max="7942" width="23.42578125" style="215" customWidth="1"/>
    <col min="7943" max="7943" width="13.42578125" style="215" customWidth="1"/>
    <col min="7944" max="7944" width="7" style="215" customWidth="1"/>
    <col min="7945" max="7945" width="8.5703125" style="215" customWidth="1"/>
    <col min="7946" max="7947" width="4.5703125" style="215" customWidth="1"/>
    <col min="7948" max="7948" width="7.5703125" style="215" customWidth="1"/>
    <col min="7949" max="7949" width="8" style="215" customWidth="1"/>
    <col min="7950" max="7952" width="4.5703125" style="215" customWidth="1"/>
    <col min="7953" max="7953" width="7.140625" style="215" customWidth="1"/>
    <col min="7954" max="7954" width="7.42578125" style="215" customWidth="1"/>
    <col min="7955" max="7955" width="7.85546875" style="215" customWidth="1"/>
    <col min="7956" max="7956" width="4.5703125" style="215" customWidth="1"/>
    <col min="7957" max="7957" width="3.140625" style="215" customWidth="1"/>
    <col min="7958" max="7958" width="7.42578125" style="215" customWidth="1"/>
    <col min="7959" max="7959" width="8.140625" style="215" customWidth="1"/>
    <col min="7960" max="7960" width="4.5703125" style="215" customWidth="1"/>
    <col min="7961" max="7961" width="10.5703125" style="215" customWidth="1"/>
    <col min="7962" max="7962" width="2.5703125" style="215" customWidth="1"/>
    <col min="7963" max="7964" width="8.42578125" style="215" customWidth="1"/>
    <col min="7965" max="7967" width="4.5703125" style="215" customWidth="1"/>
    <col min="7968" max="7968" width="7.140625" style="215" customWidth="1"/>
    <col min="7969" max="7969" width="8.5703125" style="215" customWidth="1"/>
    <col min="7970" max="7973" width="4.5703125" style="215" customWidth="1"/>
    <col min="7974" max="7975" width="11.5703125" style="215"/>
    <col min="7976" max="7976" width="7.42578125" style="215" customWidth="1"/>
    <col min="7977" max="7977" width="6.5703125" style="215" customWidth="1"/>
    <col min="7978" max="7978" width="8.140625" style="215" customWidth="1"/>
    <col min="7979" max="7979" width="9.140625" style="215" customWidth="1"/>
    <col min="7980" max="7980" width="11.5703125" style="215"/>
    <col min="7981" max="7981" width="4.42578125" style="215" customWidth="1"/>
    <col min="7982" max="7982" width="4.85546875" style="215" customWidth="1"/>
    <col min="7983" max="7983" width="3.5703125" style="215" customWidth="1"/>
    <col min="7984" max="7984" width="4.42578125" style="215" customWidth="1"/>
    <col min="7985" max="7985" width="7.85546875" style="215" customWidth="1"/>
    <col min="7986" max="7986" width="3.42578125" style="215" customWidth="1"/>
    <col min="7987" max="8192" width="11.5703125" style="215"/>
    <col min="8193" max="8193" width="1.85546875" style="215" customWidth="1"/>
    <col min="8194" max="8197" width="4.5703125" style="215" customWidth="1"/>
    <col min="8198" max="8198" width="23.42578125" style="215" customWidth="1"/>
    <col min="8199" max="8199" width="13.42578125" style="215" customWidth="1"/>
    <col min="8200" max="8200" width="7" style="215" customWidth="1"/>
    <col min="8201" max="8201" width="8.5703125" style="215" customWidth="1"/>
    <col min="8202" max="8203" width="4.5703125" style="215" customWidth="1"/>
    <col min="8204" max="8204" width="7.5703125" style="215" customWidth="1"/>
    <col min="8205" max="8205" width="8" style="215" customWidth="1"/>
    <col min="8206" max="8208" width="4.5703125" style="215" customWidth="1"/>
    <col min="8209" max="8209" width="7.140625" style="215" customWidth="1"/>
    <col min="8210" max="8210" width="7.42578125" style="215" customWidth="1"/>
    <col min="8211" max="8211" width="7.85546875" style="215" customWidth="1"/>
    <col min="8212" max="8212" width="4.5703125" style="215" customWidth="1"/>
    <col min="8213" max="8213" width="3.140625" style="215" customWidth="1"/>
    <col min="8214" max="8214" width="7.42578125" style="215" customWidth="1"/>
    <col min="8215" max="8215" width="8.140625" style="215" customWidth="1"/>
    <col min="8216" max="8216" width="4.5703125" style="215" customWidth="1"/>
    <col min="8217" max="8217" width="10.5703125" style="215" customWidth="1"/>
    <col min="8218" max="8218" width="2.5703125" style="215" customWidth="1"/>
    <col min="8219" max="8220" width="8.42578125" style="215" customWidth="1"/>
    <col min="8221" max="8223" width="4.5703125" style="215" customWidth="1"/>
    <col min="8224" max="8224" width="7.140625" style="215" customWidth="1"/>
    <col min="8225" max="8225" width="8.5703125" style="215" customWidth="1"/>
    <col min="8226" max="8229" width="4.5703125" style="215" customWidth="1"/>
    <col min="8230" max="8231" width="11.5703125" style="215"/>
    <col min="8232" max="8232" width="7.42578125" style="215" customWidth="1"/>
    <col min="8233" max="8233" width="6.5703125" style="215" customWidth="1"/>
    <col min="8234" max="8234" width="8.140625" style="215" customWidth="1"/>
    <col min="8235" max="8235" width="9.140625" style="215" customWidth="1"/>
    <col min="8236" max="8236" width="11.5703125" style="215"/>
    <col min="8237" max="8237" width="4.42578125" style="215" customWidth="1"/>
    <col min="8238" max="8238" width="4.85546875" style="215" customWidth="1"/>
    <col min="8239" max="8239" width="3.5703125" style="215" customWidth="1"/>
    <col min="8240" max="8240" width="4.42578125" style="215" customWidth="1"/>
    <col min="8241" max="8241" width="7.85546875" style="215" customWidth="1"/>
    <col min="8242" max="8242" width="3.42578125" style="215" customWidth="1"/>
    <col min="8243" max="8448" width="11.5703125" style="215"/>
    <col min="8449" max="8449" width="1.85546875" style="215" customWidth="1"/>
    <col min="8450" max="8453" width="4.5703125" style="215" customWidth="1"/>
    <col min="8454" max="8454" width="23.42578125" style="215" customWidth="1"/>
    <col min="8455" max="8455" width="13.42578125" style="215" customWidth="1"/>
    <col min="8456" max="8456" width="7" style="215" customWidth="1"/>
    <col min="8457" max="8457" width="8.5703125" style="215" customWidth="1"/>
    <col min="8458" max="8459" width="4.5703125" style="215" customWidth="1"/>
    <col min="8460" max="8460" width="7.5703125" style="215" customWidth="1"/>
    <col min="8461" max="8461" width="8" style="215" customWidth="1"/>
    <col min="8462" max="8464" width="4.5703125" style="215" customWidth="1"/>
    <col min="8465" max="8465" width="7.140625" style="215" customWidth="1"/>
    <col min="8466" max="8466" width="7.42578125" style="215" customWidth="1"/>
    <col min="8467" max="8467" width="7.85546875" style="215" customWidth="1"/>
    <col min="8468" max="8468" width="4.5703125" style="215" customWidth="1"/>
    <col min="8469" max="8469" width="3.140625" style="215" customWidth="1"/>
    <col min="8470" max="8470" width="7.42578125" style="215" customWidth="1"/>
    <col min="8471" max="8471" width="8.140625" style="215" customWidth="1"/>
    <col min="8472" max="8472" width="4.5703125" style="215" customWidth="1"/>
    <col min="8473" max="8473" width="10.5703125" style="215" customWidth="1"/>
    <col min="8474" max="8474" width="2.5703125" style="215" customWidth="1"/>
    <col min="8475" max="8476" width="8.42578125" style="215" customWidth="1"/>
    <col min="8477" max="8479" width="4.5703125" style="215" customWidth="1"/>
    <col min="8480" max="8480" width="7.140625" style="215" customWidth="1"/>
    <col min="8481" max="8481" width="8.5703125" style="215" customWidth="1"/>
    <col min="8482" max="8485" width="4.5703125" style="215" customWidth="1"/>
    <col min="8486" max="8487" width="11.5703125" style="215"/>
    <col min="8488" max="8488" width="7.42578125" style="215" customWidth="1"/>
    <col min="8489" max="8489" width="6.5703125" style="215" customWidth="1"/>
    <col min="8490" max="8490" width="8.140625" style="215" customWidth="1"/>
    <col min="8491" max="8491" width="9.140625" style="215" customWidth="1"/>
    <col min="8492" max="8492" width="11.5703125" style="215"/>
    <col min="8493" max="8493" width="4.42578125" style="215" customWidth="1"/>
    <col min="8494" max="8494" width="4.85546875" style="215" customWidth="1"/>
    <col min="8495" max="8495" width="3.5703125" style="215" customWidth="1"/>
    <col min="8496" max="8496" width="4.42578125" style="215" customWidth="1"/>
    <col min="8497" max="8497" width="7.85546875" style="215" customWidth="1"/>
    <col min="8498" max="8498" width="3.42578125" style="215" customWidth="1"/>
    <col min="8499" max="8704" width="11.5703125" style="215"/>
    <col min="8705" max="8705" width="1.85546875" style="215" customWidth="1"/>
    <col min="8706" max="8709" width="4.5703125" style="215" customWidth="1"/>
    <col min="8710" max="8710" width="23.42578125" style="215" customWidth="1"/>
    <col min="8711" max="8711" width="13.42578125" style="215" customWidth="1"/>
    <col min="8712" max="8712" width="7" style="215" customWidth="1"/>
    <col min="8713" max="8713" width="8.5703125" style="215" customWidth="1"/>
    <col min="8714" max="8715" width="4.5703125" style="215" customWidth="1"/>
    <col min="8716" max="8716" width="7.5703125" style="215" customWidth="1"/>
    <col min="8717" max="8717" width="8" style="215" customWidth="1"/>
    <col min="8718" max="8720" width="4.5703125" style="215" customWidth="1"/>
    <col min="8721" max="8721" width="7.140625" style="215" customWidth="1"/>
    <col min="8722" max="8722" width="7.42578125" style="215" customWidth="1"/>
    <col min="8723" max="8723" width="7.85546875" style="215" customWidth="1"/>
    <col min="8724" max="8724" width="4.5703125" style="215" customWidth="1"/>
    <col min="8725" max="8725" width="3.140625" style="215" customWidth="1"/>
    <col min="8726" max="8726" width="7.42578125" style="215" customWidth="1"/>
    <col min="8727" max="8727" width="8.140625" style="215" customWidth="1"/>
    <col min="8728" max="8728" width="4.5703125" style="215" customWidth="1"/>
    <col min="8729" max="8729" width="10.5703125" style="215" customWidth="1"/>
    <col min="8730" max="8730" width="2.5703125" style="215" customWidth="1"/>
    <col min="8731" max="8732" width="8.42578125" style="215" customWidth="1"/>
    <col min="8733" max="8735" width="4.5703125" style="215" customWidth="1"/>
    <col min="8736" max="8736" width="7.140625" style="215" customWidth="1"/>
    <col min="8737" max="8737" width="8.5703125" style="215" customWidth="1"/>
    <col min="8738" max="8741" width="4.5703125" style="215" customWidth="1"/>
    <col min="8742" max="8743" width="11.5703125" style="215"/>
    <col min="8744" max="8744" width="7.42578125" style="215" customWidth="1"/>
    <col min="8745" max="8745" width="6.5703125" style="215" customWidth="1"/>
    <col min="8746" max="8746" width="8.140625" style="215" customWidth="1"/>
    <col min="8747" max="8747" width="9.140625" style="215" customWidth="1"/>
    <col min="8748" max="8748" width="11.5703125" style="215"/>
    <col min="8749" max="8749" width="4.42578125" style="215" customWidth="1"/>
    <col min="8750" max="8750" width="4.85546875" style="215" customWidth="1"/>
    <col min="8751" max="8751" width="3.5703125" style="215" customWidth="1"/>
    <col min="8752" max="8752" width="4.42578125" style="215" customWidth="1"/>
    <col min="8753" max="8753" width="7.85546875" style="215" customWidth="1"/>
    <col min="8754" max="8754" width="3.42578125" style="215" customWidth="1"/>
    <col min="8755" max="8960" width="11.5703125" style="215"/>
    <col min="8961" max="8961" width="1.85546875" style="215" customWidth="1"/>
    <col min="8962" max="8965" width="4.5703125" style="215" customWidth="1"/>
    <col min="8966" max="8966" width="23.42578125" style="215" customWidth="1"/>
    <col min="8967" max="8967" width="13.42578125" style="215" customWidth="1"/>
    <col min="8968" max="8968" width="7" style="215" customWidth="1"/>
    <col min="8969" max="8969" width="8.5703125" style="215" customWidth="1"/>
    <col min="8970" max="8971" width="4.5703125" style="215" customWidth="1"/>
    <col min="8972" max="8972" width="7.5703125" style="215" customWidth="1"/>
    <col min="8973" max="8973" width="8" style="215" customWidth="1"/>
    <col min="8974" max="8976" width="4.5703125" style="215" customWidth="1"/>
    <col min="8977" max="8977" width="7.140625" style="215" customWidth="1"/>
    <col min="8978" max="8978" width="7.42578125" style="215" customWidth="1"/>
    <col min="8979" max="8979" width="7.85546875" style="215" customWidth="1"/>
    <col min="8980" max="8980" width="4.5703125" style="215" customWidth="1"/>
    <col min="8981" max="8981" width="3.140625" style="215" customWidth="1"/>
    <col min="8982" max="8982" width="7.42578125" style="215" customWidth="1"/>
    <col min="8983" max="8983" width="8.140625" style="215" customWidth="1"/>
    <col min="8984" max="8984" width="4.5703125" style="215" customWidth="1"/>
    <col min="8985" max="8985" width="10.5703125" style="215" customWidth="1"/>
    <col min="8986" max="8986" width="2.5703125" style="215" customWidth="1"/>
    <col min="8987" max="8988" width="8.42578125" style="215" customWidth="1"/>
    <col min="8989" max="8991" width="4.5703125" style="215" customWidth="1"/>
    <col min="8992" max="8992" width="7.140625" style="215" customWidth="1"/>
    <col min="8993" max="8993" width="8.5703125" style="215" customWidth="1"/>
    <col min="8994" max="8997" width="4.5703125" style="215" customWidth="1"/>
    <col min="8998" max="8999" width="11.5703125" style="215"/>
    <col min="9000" max="9000" width="7.42578125" style="215" customWidth="1"/>
    <col min="9001" max="9001" width="6.5703125" style="215" customWidth="1"/>
    <col min="9002" max="9002" width="8.140625" style="215" customWidth="1"/>
    <col min="9003" max="9003" width="9.140625" style="215" customWidth="1"/>
    <col min="9004" max="9004" width="11.5703125" style="215"/>
    <col min="9005" max="9005" width="4.42578125" style="215" customWidth="1"/>
    <col min="9006" max="9006" width="4.85546875" style="215" customWidth="1"/>
    <col min="9007" max="9007" width="3.5703125" style="215" customWidth="1"/>
    <col min="9008" max="9008" width="4.42578125" style="215" customWidth="1"/>
    <col min="9009" max="9009" width="7.85546875" style="215" customWidth="1"/>
    <col min="9010" max="9010" width="3.42578125" style="215" customWidth="1"/>
    <col min="9011" max="9216" width="11.5703125" style="215"/>
    <col min="9217" max="9217" width="1.85546875" style="215" customWidth="1"/>
    <col min="9218" max="9221" width="4.5703125" style="215" customWidth="1"/>
    <col min="9222" max="9222" width="23.42578125" style="215" customWidth="1"/>
    <col min="9223" max="9223" width="13.42578125" style="215" customWidth="1"/>
    <col min="9224" max="9224" width="7" style="215" customWidth="1"/>
    <col min="9225" max="9225" width="8.5703125" style="215" customWidth="1"/>
    <col min="9226" max="9227" width="4.5703125" style="215" customWidth="1"/>
    <col min="9228" max="9228" width="7.5703125" style="215" customWidth="1"/>
    <col min="9229" max="9229" width="8" style="215" customWidth="1"/>
    <col min="9230" max="9232" width="4.5703125" style="215" customWidth="1"/>
    <col min="9233" max="9233" width="7.140625" style="215" customWidth="1"/>
    <col min="9234" max="9234" width="7.42578125" style="215" customWidth="1"/>
    <col min="9235" max="9235" width="7.85546875" style="215" customWidth="1"/>
    <col min="9236" max="9236" width="4.5703125" style="215" customWidth="1"/>
    <col min="9237" max="9237" width="3.140625" style="215" customWidth="1"/>
    <col min="9238" max="9238" width="7.42578125" style="215" customWidth="1"/>
    <col min="9239" max="9239" width="8.140625" style="215" customWidth="1"/>
    <col min="9240" max="9240" width="4.5703125" style="215" customWidth="1"/>
    <col min="9241" max="9241" width="10.5703125" style="215" customWidth="1"/>
    <col min="9242" max="9242" width="2.5703125" style="215" customWidth="1"/>
    <col min="9243" max="9244" width="8.42578125" style="215" customWidth="1"/>
    <col min="9245" max="9247" width="4.5703125" style="215" customWidth="1"/>
    <col min="9248" max="9248" width="7.140625" style="215" customWidth="1"/>
    <col min="9249" max="9249" width="8.5703125" style="215" customWidth="1"/>
    <col min="9250" max="9253" width="4.5703125" style="215" customWidth="1"/>
    <col min="9254" max="9255" width="11.5703125" style="215"/>
    <col min="9256" max="9256" width="7.42578125" style="215" customWidth="1"/>
    <col min="9257" max="9257" width="6.5703125" style="215" customWidth="1"/>
    <col min="9258" max="9258" width="8.140625" style="215" customWidth="1"/>
    <col min="9259" max="9259" width="9.140625" style="215" customWidth="1"/>
    <col min="9260" max="9260" width="11.5703125" style="215"/>
    <col min="9261" max="9261" width="4.42578125" style="215" customWidth="1"/>
    <col min="9262" max="9262" width="4.85546875" style="215" customWidth="1"/>
    <col min="9263" max="9263" width="3.5703125" style="215" customWidth="1"/>
    <col min="9264" max="9264" width="4.42578125" style="215" customWidth="1"/>
    <col min="9265" max="9265" width="7.85546875" style="215" customWidth="1"/>
    <col min="9266" max="9266" width="3.42578125" style="215" customWidth="1"/>
    <col min="9267" max="9472" width="11.5703125" style="215"/>
    <col min="9473" max="9473" width="1.85546875" style="215" customWidth="1"/>
    <col min="9474" max="9477" width="4.5703125" style="215" customWidth="1"/>
    <col min="9478" max="9478" width="23.42578125" style="215" customWidth="1"/>
    <col min="9479" max="9479" width="13.42578125" style="215" customWidth="1"/>
    <col min="9480" max="9480" width="7" style="215" customWidth="1"/>
    <col min="9481" max="9481" width="8.5703125" style="215" customWidth="1"/>
    <col min="9482" max="9483" width="4.5703125" style="215" customWidth="1"/>
    <col min="9484" max="9484" width="7.5703125" style="215" customWidth="1"/>
    <col min="9485" max="9485" width="8" style="215" customWidth="1"/>
    <col min="9486" max="9488" width="4.5703125" style="215" customWidth="1"/>
    <col min="9489" max="9489" width="7.140625" style="215" customWidth="1"/>
    <col min="9490" max="9490" width="7.42578125" style="215" customWidth="1"/>
    <col min="9491" max="9491" width="7.85546875" style="215" customWidth="1"/>
    <col min="9492" max="9492" width="4.5703125" style="215" customWidth="1"/>
    <col min="9493" max="9493" width="3.140625" style="215" customWidth="1"/>
    <col min="9494" max="9494" width="7.42578125" style="215" customWidth="1"/>
    <col min="9495" max="9495" width="8.140625" style="215" customWidth="1"/>
    <col min="9496" max="9496" width="4.5703125" style="215" customWidth="1"/>
    <col min="9497" max="9497" width="10.5703125" style="215" customWidth="1"/>
    <col min="9498" max="9498" width="2.5703125" style="215" customWidth="1"/>
    <col min="9499" max="9500" width="8.42578125" style="215" customWidth="1"/>
    <col min="9501" max="9503" width="4.5703125" style="215" customWidth="1"/>
    <col min="9504" max="9504" width="7.140625" style="215" customWidth="1"/>
    <col min="9505" max="9505" width="8.5703125" style="215" customWidth="1"/>
    <col min="9506" max="9509" width="4.5703125" style="215" customWidth="1"/>
    <col min="9510" max="9511" width="11.5703125" style="215"/>
    <col min="9512" max="9512" width="7.42578125" style="215" customWidth="1"/>
    <col min="9513" max="9513" width="6.5703125" style="215" customWidth="1"/>
    <col min="9514" max="9514" width="8.140625" style="215" customWidth="1"/>
    <col min="9515" max="9515" width="9.140625" style="215" customWidth="1"/>
    <col min="9516" max="9516" width="11.5703125" style="215"/>
    <col min="9517" max="9517" width="4.42578125" style="215" customWidth="1"/>
    <col min="9518" max="9518" width="4.85546875" style="215" customWidth="1"/>
    <col min="9519" max="9519" width="3.5703125" style="215" customWidth="1"/>
    <col min="9520" max="9520" width="4.42578125" style="215" customWidth="1"/>
    <col min="9521" max="9521" width="7.85546875" style="215" customWidth="1"/>
    <col min="9522" max="9522" width="3.42578125" style="215" customWidth="1"/>
    <col min="9523" max="9728" width="11.5703125" style="215"/>
    <col min="9729" max="9729" width="1.85546875" style="215" customWidth="1"/>
    <col min="9730" max="9733" width="4.5703125" style="215" customWidth="1"/>
    <col min="9734" max="9734" width="23.42578125" style="215" customWidth="1"/>
    <col min="9735" max="9735" width="13.42578125" style="215" customWidth="1"/>
    <col min="9736" max="9736" width="7" style="215" customWidth="1"/>
    <col min="9737" max="9737" width="8.5703125" style="215" customWidth="1"/>
    <col min="9738" max="9739" width="4.5703125" style="215" customWidth="1"/>
    <col min="9740" max="9740" width="7.5703125" style="215" customWidth="1"/>
    <col min="9741" max="9741" width="8" style="215" customWidth="1"/>
    <col min="9742" max="9744" width="4.5703125" style="215" customWidth="1"/>
    <col min="9745" max="9745" width="7.140625" style="215" customWidth="1"/>
    <col min="9746" max="9746" width="7.42578125" style="215" customWidth="1"/>
    <col min="9747" max="9747" width="7.85546875" style="215" customWidth="1"/>
    <col min="9748" max="9748" width="4.5703125" style="215" customWidth="1"/>
    <col min="9749" max="9749" width="3.140625" style="215" customWidth="1"/>
    <col min="9750" max="9750" width="7.42578125" style="215" customWidth="1"/>
    <col min="9751" max="9751" width="8.140625" style="215" customWidth="1"/>
    <col min="9752" max="9752" width="4.5703125" style="215" customWidth="1"/>
    <col min="9753" max="9753" width="10.5703125" style="215" customWidth="1"/>
    <col min="9754" max="9754" width="2.5703125" style="215" customWidth="1"/>
    <col min="9755" max="9756" width="8.42578125" style="215" customWidth="1"/>
    <col min="9757" max="9759" width="4.5703125" style="215" customWidth="1"/>
    <col min="9760" max="9760" width="7.140625" style="215" customWidth="1"/>
    <col min="9761" max="9761" width="8.5703125" style="215" customWidth="1"/>
    <col min="9762" max="9765" width="4.5703125" style="215" customWidth="1"/>
    <col min="9766" max="9767" width="11.5703125" style="215"/>
    <col min="9768" max="9768" width="7.42578125" style="215" customWidth="1"/>
    <col min="9769" max="9769" width="6.5703125" style="215" customWidth="1"/>
    <col min="9770" max="9770" width="8.140625" style="215" customWidth="1"/>
    <col min="9771" max="9771" width="9.140625" style="215" customWidth="1"/>
    <col min="9772" max="9772" width="11.5703125" style="215"/>
    <col min="9773" max="9773" width="4.42578125" style="215" customWidth="1"/>
    <col min="9774" max="9774" width="4.85546875" style="215" customWidth="1"/>
    <col min="9775" max="9775" width="3.5703125" style="215" customWidth="1"/>
    <col min="9776" max="9776" width="4.42578125" style="215" customWidth="1"/>
    <col min="9777" max="9777" width="7.85546875" style="215" customWidth="1"/>
    <col min="9778" max="9778" width="3.42578125" style="215" customWidth="1"/>
    <col min="9779" max="9984" width="11.5703125" style="215"/>
    <col min="9985" max="9985" width="1.85546875" style="215" customWidth="1"/>
    <col min="9986" max="9989" width="4.5703125" style="215" customWidth="1"/>
    <col min="9990" max="9990" width="23.42578125" style="215" customWidth="1"/>
    <col min="9991" max="9991" width="13.42578125" style="215" customWidth="1"/>
    <col min="9992" max="9992" width="7" style="215" customWidth="1"/>
    <col min="9993" max="9993" width="8.5703125" style="215" customWidth="1"/>
    <col min="9994" max="9995" width="4.5703125" style="215" customWidth="1"/>
    <col min="9996" max="9996" width="7.5703125" style="215" customWidth="1"/>
    <col min="9997" max="9997" width="8" style="215" customWidth="1"/>
    <col min="9998" max="10000" width="4.5703125" style="215" customWidth="1"/>
    <col min="10001" max="10001" width="7.140625" style="215" customWidth="1"/>
    <col min="10002" max="10002" width="7.42578125" style="215" customWidth="1"/>
    <col min="10003" max="10003" width="7.85546875" style="215" customWidth="1"/>
    <col min="10004" max="10004" width="4.5703125" style="215" customWidth="1"/>
    <col min="10005" max="10005" width="3.140625" style="215" customWidth="1"/>
    <col min="10006" max="10006" width="7.42578125" style="215" customWidth="1"/>
    <col min="10007" max="10007" width="8.140625" style="215" customWidth="1"/>
    <col min="10008" max="10008" width="4.5703125" style="215" customWidth="1"/>
    <col min="10009" max="10009" width="10.5703125" style="215" customWidth="1"/>
    <col min="10010" max="10010" width="2.5703125" style="215" customWidth="1"/>
    <col min="10011" max="10012" width="8.42578125" style="215" customWidth="1"/>
    <col min="10013" max="10015" width="4.5703125" style="215" customWidth="1"/>
    <col min="10016" max="10016" width="7.140625" style="215" customWidth="1"/>
    <col min="10017" max="10017" width="8.5703125" style="215" customWidth="1"/>
    <col min="10018" max="10021" width="4.5703125" style="215" customWidth="1"/>
    <col min="10022" max="10023" width="11.5703125" style="215"/>
    <col min="10024" max="10024" width="7.42578125" style="215" customWidth="1"/>
    <col min="10025" max="10025" width="6.5703125" style="215" customWidth="1"/>
    <col min="10026" max="10026" width="8.140625" style="215" customWidth="1"/>
    <col min="10027" max="10027" width="9.140625" style="215" customWidth="1"/>
    <col min="10028" max="10028" width="11.5703125" style="215"/>
    <col min="10029" max="10029" width="4.42578125" style="215" customWidth="1"/>
    <col min="10030" max="10030" width="4.85546875" style="215" customWidth="1"/>
    <col min="10031" max="10031" width="3.5703125" style="215" customWidth="1"/>
    <col min="10032" max="10032" width="4.42578125" style="215" customWidth="1"/>
    <col min="10033" max="10033" width="7.85546875" style="215" customWidth="1"/>
    <col min="10034" max="10034" width="3.42578125" style="215" customWidth="1"/>
    <col min="10035" max="10240" width="11.5703125" style="215"/>
    <col min="10241" max="10241" width="1.85546875" style="215" customWidth="1"/>
    <col min="10242" max="10245" width="4.5703125" style="215" customWidth="1"/>
    <col min="10246" max="10246" width="23.42578125" style="215" customWidth="1"/>
    <col min="10247" max="10247" width="13.42578125" style="215" customWidth="1"/>
    <col min="10248" max="10248" width="7" style="215" customWidth="1"/>
    <col min="10249" max="10249" width="8.5703125" style="215" customWidth="1"/>
    <col min="10250" max="10251" width="4.5703125" style="215" customWidth="1"/>
    <col min="10252" max="10252" width="7.5703125" style="215" customWidth="1"/>
    <col min="10253" max="10253" width="8" style="215" customWidth="1"/>
    <col min="10254" max="10256" width="4.5703125" style="215" customWidth="1"/>
    <col min="10257" max="10257" width="7.140625" style="215" customWidth="1"/>
    <col min="10258" max="10258" width="7.42578125" style="215" customWidth="1"/>
    <col min="10259" max="10259" width="7.85546875" style="215" customWidth="1"/>
    <col min="10260" max="10260" width="4.5703125" style="215" customWidth="1"/>
    <col min="10261" max="10261" width="3.140625" style="215" customWidth="1"/>
    <col min="10262" max="10262" width="7.42578125" style="215" customWidth="1"/>
    <col min="10263" max="10263" width="8.140625" style="215" customWidth="1"/>
    <col min="10264" max="10264" width="4.5703125" style="215" customWidth="1"/>
    <col min="10265" max="10265" width="10.5703125" style="215" customWidth="1"/>
    <col min="10266" max="10266" width="2.5703125" style="215" customWidth="1"/>
    <col min="10267" max="10268" width="8.42578125" style="215" customWidth="1"/>
    <col min="10269" max="10271" width="4.5703125" style="215" customWidth="1"/>
    <col min="10272" max="10272" width="7.140625" style="215" customWidth="1"/>
    <col min="10273" max="10273" width="8.5703125" style="215" customWidth="1"/>
    <col min="10274" max="10277" width="4.5703125" style="215" customWidth="1"/>
    <col min="10278" max="10279" width="11.5703125" style="215"/>
    <col min="10280" max="10280" width="7.42578125" style="215" customWidth="1"/>
    <col min="10281" max="10281" width="6.5703125" style="215" customWidth="1"/>
    <col min="10282" max="10282" width="8.140625" style="215" customWidth="1"/>
    <col min="10283" max="10283" width="9.140625" style="215" customWidth="1"/>
    <col min="10284" max="10284" width="11.5703125" style="215"/>
    <col min="10285" max="10285" width="4.42578125" style="215" customWidth="1"/>
    <col min="10286" max="10286" width="4.85546875" style="215" customWidth="1"/>
    <col min="10287" max="10287" width="3.5703125" style="215" customWidth="1"/>
    <col min="10288" max="10288" width="4.42578125" style="215" customWidth="1"/>
    <col min="10289" max="10289" width="7.85546875" style="215" customWidth="1"/>
    <col min="10290" max="10290" width="3.42578125" style="215" customWidth="1"/>
    <col min="10291" max="10496" width="11.5703125" style="215"/>
    <col min="10497" max="10497" width="1.85546875" style="215" customWidth="1"/>
    <col min="10498" max="10501" width="4.5703125" style="215" customWidth="1"/>
    <col min="10502" max="10502" width="23.42578125" style="215" customWidth="1"/>
    <col min="10503" max="10503" width="13.42578125" style="215" customWidth="1"/>
    <col min="10504" max="10504" width="7" style="215" customWidth="1"/>
    <col min="10505" max="10505" width="8.5703125" style="215" customWidth="1"/>
    <col min="10506" max="10507" width="4.5703125" style="215" customWidth="1"/>
    <col min="10508" max="10508" width="7.5703125" style="215" customWidth="1"/>
    <col min="10509" max="10509" width="8" style="215" customWidth="1"/>
    <col min="10510" max="10512" width="4.5703125" style="215" customWidth="1"/>
    <col min="10513" max="10513" width="7.140625" style="215" customWidth="1"/>
    <col min="10514" max="10514" width="7.42578125" style="215" customWidth="1"/>
    <col min="10515" max="10515" width="7.85546875" style="215" customWidth="1"/>
    <col min="10516" max="10516" width="4.5703125" style="215" customWidth="1"/>
    <col min="10517" max="10517" width="3.140625" style="215" customWidth="1"/>
    <col min="10518" max="10518" width="7.42578125" style="215" customWidth="1"/>
    <col min="10519" max="10519" width="8.140625" style="215" customWidth="1"/>
    <col min="10520" max="10520" width="4.5703125" style="215" customWidth="1"/>
    <col min="10521" max="10521" width="10.5703125" style="215" customWidth="1"/>
    <col min="10522" max="10522" width="2.5703125" style="215" customWidth="1"/>
    <col min="10523" max="10524" width="8.42578125" style="215" customWidth="1"/>
    <col min="10525" max="10527" width="4.5703125" style="215" customWidth="1"/>
    <col min="10528" max="10528" width="7.140625" style="215" customWidth="1"/>
    <col min="10529" max="10529" width="8.5703125" style="215" customWidth="1"/>
    <col min="10530" max="10533" width="4.5703125" style="215" customWidth="1"/>
    <col min="10534" max="10535" width="11.5703125" style="215"/>
    <col min="10536" max="10536" width="7.42578125" style="215" customWidth="1"/>
    <col min="10537" max="10537" width="6.5703125" style="215" customWidth="1"/>
    <col min="10538" max="10538" width="8.140625" style="215" customWidth="1"/>
    <col min="10539" max="10539" width="9.140625" style="215" customWidth="1"/>
    <col min="10540" max="10540" width="11.5703125" style="215"/>
    <col min="10541" max="10541" width="4.42578125" style="215" customWidth="1"/>
    <col min="10542" max="10542" width="4.85546875" style="215" customWidth="1"/>
    <col min="10543" max="10543" width="3.5703125" style="215" customWidth="1"/>
    <col min="10544" max="10544" width="4.42578125" style="215" customWidth="1"/>
    <col min="10545" max="10545" width="7.85546875" style="215" customWidth="1"/>
    <col min="10546" max="10546" width="3.42578125" style="215" customWidth="1"/>
    <col min="10547" max="10752" width="11.5703125" style="215"/>
    <col min="10753" max="10753" width="1.85546875" style="215" customWidth="1"/>
    <col min="10754" max="10757" width="4.5703125" style="215" customWidth="1"/>
    <col min="10758" max="10758" width="23.42578125" style="215" customWidth="1"/>
    <col min="10759" max="10759" width="13.42578125" style="215" customWidth="1"/>
    <col min="10760" max="10760" width="7" style="215" customWidth="1"/>
    <col min="10761" max="10761" width="8.5703125" style="215" customWidth="1"/>
    <col min="10762" max="10763" width="4.5703125" style="215" customWidth="1"/>
    <col min="10764" max="10764" width="7.5703125" style="215" customWidth="1"/>
    <col min="10765" max="10765" width="8" style="215" customWidth="1"/>
    <col min="10766" max="10768" width="4.5703125" style="215" customWidth="1"/>
    <col min="10769" max="10769" width="7.140625" style="215" customWidth="1"/>
    <col min="10770" max="10770" width="7.42578125" style="215" customWidth="1"/>
    <col min="10771" max="10771" width="7.85546875" style="215" customWidth="1"/>
    <col min="10772" max="10772" width="4.5703125" style="215" customWidth="1"/>
    <col min="10773" max="10773" width="3.140625" style="215" customWidth="1"/>
    <col min="10774" max="10774" width="7.42578125" style="215" customWidth="1"/>
    <col min="10775" max="10775" width="8.140625" style="215" customWidth="1"/>
    <col min="10776" max="10776" width="4.5703125" style="215" customWidth="1"/>
    <col min="10777" max="10777" width="10.5703125" style="215" customWidth="1"/>
    <col min="10778" max="10778" width="2.5703125" style="215" customWidth="1"/>
    <col min="10779" max="10780" width="8.42578125" style="215" customWidth="1"/>
    <col min="10781" max="10783" width="4.5703125" style="215" customWidth="1"/>
    <col min="10784" max="10784" width="7.140625" style="215" customWidth="1"/>
    <col min="10785" max="10785" width="8.5703125" style="215" customWidth="1"/>
    <col min="10786" max="10789" width="4.5703125" style="215" customWidth="1"/>
    <col min="10790" max="10791" width="11.5703125" style="215"/>
    <col min="10792" max="10792" width="7.42578125" style="215" customWidth="1"/>
    <col min="10793" max="10793" width="6.5703125" style="215" customWidth="1"/>
    <col min="10794" max="10794" width="8.140625" style="215" customWidth="1"/>
    <col min="10795" max="10795" width="9.140625" style="215" customWidth="1"/>
    <col min="10796" max="10796" width="11.5703125" style="215"/>
    <col min="10797" max="10797" width="4.42578125" style="215" customWidth="1"/>
    <col min="10798" max="10798" width="4.85546875" style="215" customWidth="1"/>
    <col min="10799" max="10799" width="3.5703125" style="215" customWidth="1"/>
    <col min="10800" max="10800" width="4.42578125" style="215" customWidth="1"/>
    <col min="10801" max="10801" width="7.85546875" style="215" customWidth="1"/>
    <col min="10802" max="10802" width="3.42578125" style="215" customWidth="1"/>
    <col min="10803" max="11008" width="11.5703125" style="215"/>
    <col min="11009" max="11009" width="1.85546875" style="215" customWidth="1"/>
    <col min="11010" max="11013" width="4.5703125" style="215" customWidth="1"/>
    <col min="11014" max="11014" width="23.42578125" style="215" customWidth="1"/>
    <col min="11015" max="11015" width="13.42578125" style="215" customWidth="1"/>
    <col min="11016" max="11016" width="7" style="215" customWidth="1"/>
    <col min="11017" max="11017" width="8.5703125" style="215" customWidth="1"/>
    <col min="11018" max="11019" width="4.5703125" style="215" customWidth="1"/>
    <col min="11020" max="11020" width="7.5703125" style="215" customWidth="1"/>
    <col min="11021" max="11021" width="8" style="215" customWidth="1"/>
    <col min="11022" max="11024" width="4.5703125" style="215" customWidth="1"/>
    <col min="11025" max="11025" width="7.140625" style="215" customWidth="1"/>
    <col min="11026" max="11026" width="7.42578125" style="215" customWidth="1"/>
    <col min="11027" max="11027" width="7.85546875" style="215" customWidth="1"/>
    <col min="11028" max="11028" width="4.5703125" style="215" customWidth="1"/>
    <col min="11029" max="11029" width="3.140625" style="215" customWidth="1"/>
    <col min="11030" max="11030" width="7.42578125" style="215" customWidth="1"/>
    <col min="11031" max="11031" width="8.140625" style="215" customWidth="1"/>
    <col min="11032" max="11032" width="4.5703125" style="215" customWidth="1"/>
    <col min="11033" max="11033" width="10.5703125" style="215" customWidth="1"/>
    <col min="11034" max="11034" width="2.5703125" style="215" customWidth="1"/>
    <col min="11035" max="11036" width="8.42578125" style="215" customWidth="1"/>
    <col min="11037" max="11039" width="4.5703125" style="215" customWidth="1"/>
    <col min="11040" max="11040" width="7.140625" style="215" customWidth="1"/>
    <col min="11041" max="11041" width="8.5703125" style="215" customWidth="1"/>
    <col min="11042" max="11045" width="4.5703125" style="215" customWidth="1"/>
    <col min="11046" max="11047" width="11.5703125" style="215"/>
    <col min="11048" max="11048" width="7.42578125" style="215" customWidth="1"/>
    <col min="11049" max="11049" width="6.5703125" style="215" customWidth="1"/>
    <col min="11050" max="11050" width="8.140625" style="215" customWidth="1"/>
    <col min="11051" max="11051" width="9.140625" style="215" customWidth="1"/>
    <col min="11052" max="11052" width="11.5703125" style="215"/>
    <col min="11053" max="11053" width="4.42578125" style="215" customWidth="1"/>
    <col min="11054" max="11054" width="4.85546875" style="215" customWidth="1"/>
    <col min="11055" max="11055" width="3.5703125" style="215" customWidth="1"/>
    <col min="11056" max="11056" width="4.42578125" style="215" customWidth="1"/>
    <col min="11057" max="11057" width="7.85546875" style="215" customWidth="1"/>
    <col min="11058" max="11058" width="3.42578125" style="215" customWidth="1"/>
    <col min="11059" max="11264" width="11.5703125" style="215"/>
    <col min="11265" max="11265" width="1.85546875" style="215" customWidth="1"/>
    <col min="11266" max="11269" width="4.5703125" style="215" customWidth="1"/>
    <col min="11270" max="11270" width="23.42578125" style="215" customWidth="1"/>
    <col min="11271" max="11271" width="13.42578125" style="215" customWidth="1"/>
    <col min="11272" max="11272" width="7" style="215" customWidth="1"/>
    <col min="11273" max="11273" width="8.5703125" style="215" customWidth="1"/>
    <col min="11274" max="11275" width="4.5703125" style="215" customWidth="1"/>
    <col min="11276" max="11276" width="7.5703125" style="215" customWidth="1"/>
    <col min="11277" max="11277" width="8" style="215" customWidth="1"/>
    <col min="11278" max="11280" width="4.5703125" style="215" customWidth="1"/>
    <col min="11281" max="11281" width="7.140625" style="215" customWidth="1"/>
    <col min="11282" max="11282" width="7.42578125" style="215" customWidth="1"/>
    <col min="11283" max="11283" width="7.85546875" style="215" customWidth="1"/>
    <col min="11284" max="11284" width="4.5703125" style="215" customWidth="1"/>
    <col min="11285" max="11285" width="3.140625" style="215" customWidth="1"/>
    <col min="11286" max="11286" width="7.42578125" style="215" customWidth="1"/>
    <col min="11287" max="11287" width="8.140625" style="215" customWidth="1"/>
    <col min="11288" max="11288" width="4.5703125" style="215" customWidth="1"/>
    <col min="11289" max="11289" width="10.5703125" style="215" customWidth="1"/>
    <col min="11290" max="11290" width="2.5703125" style="215" customWidth="1"/>
    <col min="11291" max="11292" width="8.42578125" style="215" customWidth="1"/>
    <col min="11293" max="11295" width="4.5703125" style="215" customWidth="1"/>
    <col min="11296" max="11296" width="7.140625" style="215" customWidth="1"/>
    <col min="11297" max="11297" width="8.5703125" style="215" customWidth="1"/>
    <col min="11298" max="11301" width="4.5703125" style="215" customWidth="1"/>
    <col min="11302" max="11303" width="11.5703125" style="215"/>
    <col min="11304" max="11304" width="7.42578125" style="215" customWidth="1"/>
    <col min="11305" max="11305" width="6.5703125" style="215" customWidth="1"/>
    <col min="11306" max="11306" width="8.140625" style="215" customWidth="1"/>
    <col min="11307" max="11307" width="9.140625" style="215" customWidth="1"/>
    <col min="11308" max="11308" width="11.5703125" style="215"/>
    <col min="11309" max="11309" width="4.42578125" style="215" customWidth="1"/>
    <col min="11310" max="11310" width="4.85546875" style="215" customWidth="1"/>
    <col min="11311" max="11311" width="3.5703125" style="215" customWidth="1"/>
    <col min="11312" max="11312" width="4.42578125" style="215" customWidth="1"/>
    <col min="11313" max="11313" width="7.85546875" style="215" customWidth="1"/>
    <col min="11314" max="11314" width="3.42578125" style="215" customWidth="1"/>
    <col min="11315" max="11520" width="11.5703125" style="215"/>
    <col min="11521" max="11521" width="1.85546875" style="215" customWidth="1"/>
    <col min="11522" max="11525" width="4.5703125" style="215" customWidth="1"/>
    <col min="11526" max="11526" width="23.42578125" style="215" customWidth="1"/>
    <col min="11527" max="11527" width="13.42578125" style="215" customWidth="1"/>
    <col min="11528" max="11528" width="7" style="215" customWidth="1"/>
    <col min="11529" max="11529" width="8.5703125" style="215" customWidth="1"/>
    <col min="11530" max="11531" width="4.5703125" style="215" customWidth="1"/>
    <col min="11532" max="11532" width="7.5703125" style="215" customWidth="1"/>
    <col min="11533" max="11533" width="8" style="215" customWidth="1"/>
    <col min="11534" max="11536" width="4.5703125" style="215" customWidth="1"/>
    <col min="11537" max="11537" width="7.140625" style="215" customWidth="1"/>
    <col min="11538" max="11538" width="7.42578125" style="215" customWidth="1"/>
    <col min="11539" max="11539" width="7.85546875" style="215" customWidth="1"/>
    <col min="11540" max="11540" width="4.5703125" style="215" customWidth="1"/>
    <col min="11541" max="11541" width="3.140625" style="215" customWidth="1"/>
    <col min="11542" max="11542" width="7.42578125" style="215" customWidth="1"/>
    <col min="11543" max="11543" width="8.140625" style="215" customWidth="1"/>
    <col min="11544" max="11544" width="4.5703125" style="215" customWidth="1"/>
    <col min="11545" max="11545" width="10.5703125" style="215" customWidth="1"/>
    <col min="11546" max="11546" width="2.5703125" style="215" customWidth="1"/>
    <col min="11547" max="11548" width="8.42578125" style="215" customWidth="1"/>
    <col min="11549" max="11551" width="4.5703125" style="215" customWidth="1"/>
    <col min="11552" max="11552" width="7.140625" style="215" customWidth="1"/>
    <col min="11553" max="11553" width="8.5703125" style="215" customWidth="1"/>
    <col min="11554" max="11557" width="4.5703125" style="215" customWidth="1"/>
    <col min="11558" max="11559" width="11.5703125" style="215"/>
    <col min="11560" max="11560" width="7.42578125" style="215" customWidth="1"/>
    <col min="11561" max="11561" width="6.5703125" style="215" customWidth="1"/>
    <col min="11562" max="11562" width="8.140625" style="215" customWidth="1"/>
    <col min="11563" max="11563" width="9.140625" style="215" customWidth="1"/>
    <col min="11564" max="11564" width="11.5703125" style="215"/>
    <col min="11565" max="11565" width="4.42578125" style="215" customWidth="1"/>
    <col min="11566" max="11566" width="4.85546875" style="215" customWidth="1"/>
    <col min="11567" max="11567" width="3.5703125" style="215" customWidth="1"/>
    <col min="11568" max="11568" width="4.42578125" style="215" customWidth="1"/>
    <col min="11569" max="11569" width="7.85546875" style="215" customWidth="1"/>
    <col min="11570" max="11570" width="3.42578125" style="215" customWidth="1"/>
    <col min="11571" max="11776" width="11.5703125" style="215"/>
    <col min="11777" max="11777" width="1.85546875" style="215" customWidth="1"/>
    <col min="11778" max="11781" width="4.5703125" style="215" customWidth="1"/>
    <col min="11782" max="11782" width="23.42578125" style="215" customWidth="1"/>
    <col min="11783" max="11783" width="13.42578125" style="215" customWidth="1"/>
    <col min="11784" max="11784" width="7" style="215" customWidth="1"/>
    <col min="11785" max="11785" width="8.5703125" style="215" customWidth="1"/>
    <col min="11786" max="11787" width="4.5703125" style="215" customWidth="1"/>
    <col min="11788" max="11788" width="7.5703125" style="215" customWidth="1"/>
    <col min="11789" max="11789" width="8" style="215" customWidth="1"/>
    <col min="11790" max="11792" width="4.5703125" style="215" customWidth="1"/>
    <col min="11793" max="11793" width="7.140625" style="215" customWidth="1"/>
    <col min="11794" max="11794" width="7.42578125" style="215" customWidth="1"/>
    <col min="11795" max="11795" width="7.85546875" style="215" customWidth="1"/>
    <col min="11796" max="11796" width="4.5703125" style="215" customWidth="1"/>
    <col min="11797" max="11797" width="3.140625" style="215" customWidth="1"/>
    <col min="11798" max="11798" width="7.42578125" style="215" customWidth="1"/>
    <col min="11799" max="11799" width="8.140625" style="215" customWidth="1"/>
    <col min="11800" max="11800" width="4.5703125" style="215" customWidth="1"/>
    <col min="11801" max="11801" width="10.5703125" style="215" customWidth="1"/>
    <col min="11802" max="11802" width="2.5703125" style="215" customWidth="1"/>
    <col min="11803" max="11804" width="8.42578125" style="215" customWidth="1"/>
    <col min="11805" max="11807" width="4.5703125" style="215" customWidth="1"/>
    <col min="11808" max="11808" width="7.140625" style="215" customWidth="1"/>
    <col min="11809" max="11809" width="8.5703125" style="215" customWidth="1"/>
    <col min="11810" max="11813" width="4.5703125" style="215" customWidth="1"/>
    <col min="11814" max="11815" width="11.5703125" style="215"/>
    <col min="11816" max="11816" width="7.42578125" style="215" customWidth="1"/>
    <col min="11817" max="11817" width="6.5703125" style="215" customWidth="1"/>
    <col min="11818" max="11818" width="8.140625" style="215" customWidth="1"/>
    <col min="11819" max="11819" width="9.140625" style="215" customWidth="1"/>
    <col min="11820" max="11820" width="11.5703125" style="215"/>
    <col min="11821" max="11821" width="4.42578125" style="215" customWidth="1"/>
    <col min="11822" max="11822" width="4.85546875" style="215" customWidth="1"/>
    <col min="11823" max="11823" width="3.5703125" style="215" customWidth="1"/>
    <col min="11824" max="11824" width="4.42578125" style="215" customWidth="1"/>
    <col min="11825" max="11825" width="7.85546875" style="215" customWidth="1"/>
    <col min="11826" max="11826" width="3.42578125" style="215" customWidth="1"/>
    <col min="11827" max="12032" width="11.5703125" style="215"/>
    <col min="12033" max="12033" width="1.85546875" style="215" customWidth="1"/>
    <col min="12034" max="12037" width="4.5703125" style="215" customWidth="1"/>
    <col min="12038" max="12038" width="23.42578125" style="215" customWidth="1"/>
    <col min="12039" max="12039" width="13.42578125" style="215" customWidth="1"/>
    <col min="12040" max="12040" width="7" style="215" customWidth="1"/>
    <col min="12041" max="12041" width="8.5703125" style="215" customWidth="1"/>
    <col min="12042" max="12043" width="4.5703125" style="215" customWidth="1"/>
    <col min="12044" max="12044" width="7.5703125" style="215" customWidth="1"/>
    <col min="12045" max="12045" width="8" style="215" customWidth="1"/>
    <col min="12046" max="12048" width="4.5703125" style="215" customWidth="1"/>
    <col min="12049" max="12049" width="7.140625" style="215" customWidth="1"/>
    <col min="12050" max="12050" width="7.42578125" style="215" customWidth="1"/>
    <col min="12051" max="12051" width="7.85546875" style="215" customWidth="1"/>
    <col min="12052" max="12052" width="4.5703125" style="215" customWidth="1"/>
    <col min="12053" max="12053" width="3.140625" style="215" customWidth="1"/>
    <col min="12054" max="12054" width="7.42578125" style="215" customWidth="1"/>
    <col min="12055" max="12055" width="8.140625" style="215" customWidth="1"/>
    <col min="12056" max="12056" width="4.5703125" style="215" customWidth="1"/>
    <col min="12057" max="12057" width="10.5703125" style="215" customWidth="1"/>
    <col min="12058" max="12058" width="2.5703125" style="215" customWidth="1"/>
    <col min="12059" max="12060" width="8.42578125" style="215" customWidth="1"/>
    <col min="12061" max="12063" width="4.5703125" style="215" customWidth="1"/>
    <col min="12064" max="12064" width="7.140625" style="215" customWidth="1"/>
    <col min="12065" max="12065" width="8.5703125" style="215" customWidth="1"/>
    <col min="12066" max="12069" width="4.5703125" style="215" customWidth="1"/>
    <col min="12070" max="12071" width="11.5703125" style="215"/>
    <col min="12072" max="12072" width="7.42578125" style="215" customWidth="1"/>
    <col min="12073" max="12073" width="6.5703125" style="215" customWidth="1"/>
    <col min="12074" max="12074" width="8.140625" style="215" customWidth="1"/>
    <col min="12075" max="12075" width="9.140625" style="215" customWidth="1"/>
    <col min="12076" max="12076" width="11.5703125" style="215"/>
    <col min="12077" max="12077" width="4.42578125" style="215" customWidth="1"/>
    <col min="12078" max="12078" width="4.85546875" style="215" customWidth="1"/>
    <col min="12079" max="12079" width="3.5703125" style="215" customWidth="1"/>
    <col min="12080" max="12080" width="4.42578125" style="215" customWidth="1"/>
    <col min="12081" max="12081" width="7.85546875" style="215" customWidth="1"/>
    <col min="12082" max="12082" width="3.42578125" style="215" customWidth="1"/>
    <col min="12083" max="12288" width="11.5703125" style="215"/>
    <col min="12289" max="12289" width="1.85546875" style="215" customWidth="1"/>
    <col min="12290" max="12293" width="4.5703125" style="215" customWidth="1"/>
    <col min="12294" max="12294" width="23.42578125" style="215" customWidth="1"/>
    <col min="12295" max="12295" width="13.42578125" style="215" customWidth="1"/>
    <col min="12296" max="12296" width="7" style="215" customWidth="1"/>
    <col min="12297" max="12297" width="8.5703125" style="215" customWidth="1"/>
    <col min="12298" max="12299" width="4.5703125" style="215" customWidth="1"/>
    <col min="12300" max="12300" width="7.5703125" style="215" customWidth="1"/>
    <col min="12301" max="12301" width="8" style="215" customWidth="1"/>
    <col min="12302" max="12304" width="4.5703125" style="215" customWidth="1"/>
    <col min="12305" max="12305" width="7.140625" style="215" customWidth="1"/>
    <col min="12306" max="12306" width="7.42578125" style="215" customWidth="1"/>
    <col min="12307" max="12307" width="7.85546875" style="215" customWidth="1"/>
    <col min="12308" max="12308" width="4.5703125" style="215" customWidth="1"/>
    <col min="12309" max="12309" width="3.140625" style="215" customWidth="1"/>
    <col min="12310" max="12310" width="7.42578125" style="215" customWidth="1"/>
    <col min="12311" max="12311" width="8.140625" style="215" customWidth="1"/>
    <col min="12312" max="12312" width="4.5703125" style="215" customWidth="1"/>
    <col min="12313" max="12313" width="10.5703125" style="215" customWidth="1"/>
    <col min="12314" max="12314" width="2.5703125" style="215" customWidth="1"/>
    <col min="12315" max="12316" width="8.42578125" style="215" customWidth="1"/>
    <col min="12317" max="12319" width="4.5703125" style="215" customWidth="1"/>
    <col min="12320" max="12320" width="7.140625" style="215" customWidth="1"/>
    <col min="12321" max="12321" width="8.5703125" style="215" customWidth="1"/>
    <col min="12322" max="12325" width="4.5703125" style="215" customWidth="1"/>
    <col min="12326" max="12327" width="11.5703125" style="215"/>
    <col min="12328" max="12328" width="7.42578125" style="215" customWidth="1"/>
    <col min="12329" max="12329" width="6.5703125" style="215" customWidth="1"/>
    <col min="12330" max="12330" width="8.140625" style="215" customWidth="1"/>
    <col min="12331" max="12331" width="9.140625" style="215" customWidth="1"/>
    <col min="12332" max="12332" width="11.5703125" style="215"/>
    <col min="12333" max="12333" width="4.42578125" style="215" customWidth="1"/>
    <col min="12334" max="12334" width="4.85546875" style="215" customWidth="1"/>
    <col min="12335" max="12335" width="3.5703125" style="215" customWidth="1"/>
    <col min="12336" max="12336" width="4.42578125" style="215" customWidth="1"/>
    <col min="12337" max="12337" width="7.85546875" style="215" customWidth="1"/>
    <col min="12338" max="12338" width="3.42578125" style="215" customWidth="1"/>
    <col min="12339" max="12544" width="11.5703125" style="215"/>
    <col min="12545" max="12545" width="1.85546875" style="215" customWidth="1"/>
    <col min="12546" max="12549" width="4.5703125" style="215" customWidth="1"/>
    <col min="12550" max="12550" width="23.42578125" style="215" customWidth="1"/>
    <col min="12551" max="12551" width="13.42578125" style="215" customWidth="1"/>
    <col min="12552" max="12552" width="7" style="215" customWidth="1"/>
    <col min="12553" max="12553" width="8.5703125" style="215" customWidth="1"/>
    <col min="12554" max="12555" width="4.5703125" style="215" customWidth="1"/>
    <col min="12556" max="12556" width="7.5703125" style="215" customWidth="1"/>
    <col min="12557" max="12557" width="8" style="215" customWidth="1"/>
    <col min="12558" max="12560" width="4.5703125" style="215" customWidth="1"/>
    <col min="12561" max="12561" width="7.140625" style="215" customWidth="1"/>
    <col min="12562" max="12562" width="7.42578125" style="215" customWidth="1"/>
    <col min="12563" max="12563" width="7.85546875" style="215" customWidth="1"/>
    <col min="12564" max="12564" width="4.5703125" style="215" customWidth="1"/>
    <col min="12565" max="12565" width="3.140625" style="215" customWidth="1"/>
    <col min="12566" max="12566" width="7.42578125" style="215" customWidth="1"/>
    <col min="12567" max="12567" width="8.140625" style="215" customWidth="1"/>
    <col min="12568" max="12568" width="4.5703125" style="215" customWidth="1"/>
    <col min="12569" max="12569" width="10.5703125" style="215" customWidth="1"/>
    <col min="12570" max="12570" width="2.5703125" style="215" customWidth="1"/>
    <col min="12571" max="12572" width="8.42578125" style="215" customWidth="1"/>
    <col min="12573" max="12575" width="4.5703125" style="215" customWidth="1"/>
    <col min="12576" max="12576" width="7.140625" style="215" customWidth="1"/>
    <col min="12577" max="12577" width="8.5703125" style="215" customWidth="1"/>
    <col min="12578" max="12581" width="4.5703125" style="215" customWidth="1"/>
    <col min="12582" max="12583" width="11.5703125" style="215"/>
    <col min="12584" max="12584" width="7.42578125" style="215" customWidth="1"/>
    <col min="12585" max="12585" width="6.5703125" style="215" customWidth="1"/>
    <col min="12586" max="12586" width="8.140625" style="215" customWidth="1"/>
    <col min="12587" max="12587" width="9.140625" style="215" customWidth="1"/>
    <col min="12588" max="12588" width="11.5703125" style="215"/>
    <col min="12589" max="12589" width="4.42578125" style="215" customWidth="1"/>
    <col min="12590" max="12590" width="4.85546875" style="215" customWidth="1"/>
    <col min="12591" max="12591" width="3.5703125" style="215" customWidth="1"/>
    <col min="12592" max="12592" width="4.42578125" style="215" customWidth="1"/>
    <col min="12593" max="12593" width="7.85546875" style="215" customWidth="1"/>
    <col min="12594" max="12594" width="3.42578125" style="215" customWidth="1"/>
    <col min="12595" max="12800" width="11.5703125" style="215"/>
    <col min="12801" max="12801" width="1.85546875" style="215" customWidth="1"/>
    <col min="12802" max="12805" width="4.5703125" style="215" customWidth="1"/>
    <col min="12806" max="12806" width="23.42578125" style="215" customWidth="1"/>
    <col min="12807" max="12807" width="13.42578125" style="215" customWidth="1"/>
    <col min="12808" max="12808" width="7" style="215" customWidth="1"/>
    <col min="12809" max="12809" width="8.5703125" style="215" customWidth="1"/>
    <col min="12810" max="12811" width="4.5703125" style="215" customWidth="1"/>
    <col min="12812" max="12812" width="7.5703125" style="215" customWidth="1"/>
    <col min="12813" max="12813" width="8" style="215" customWidth="1"/>
    <col min="12814" max="12816" width="4.5703125" style="215" customWidth="1"/>
    <col min="12817" max="12817" width="7.140625" style="215" customWidth="1"/>
    <col min="12818" max="12818" width="7.42578125" style="215" customWidth="1"/>
    <col min="12819" max="12819" width="7.85546875" style="215" customWidth="1"/>
    <col min="12820" max="12820" width="4.5703125" style="215" customWidth="1"/>
    <col min="12821" max="12821" width="3.140625" style="215" customWidth="1"/>
    <col min="12822" max="12822" width="7.42578125" style="215" customWidth="1"/>
    <col min="12823" max="12823" width="8.140625" style="215" customWidth="1"/>
    <col min="12824" max="12824" width="4.5703125" style="215" customWidth="1"/>
    <col min="12825" max="12825" width="10.5703125" style="215" customWidth="1"/>
    <col min="12826" max="12826" width="2.5703125" style="215" customWidth="1"/>
    <col min="12827" max="12828" width="8.42578125" style="215" customWidth="1"/>
    <col min="12829" max="12831" width="4.5703125" style="215" customWidth="1"/>
    <col min="12832" max="12832" width="7.140625" style="215" customWidth="1"/>
    <col min="12833" max="12833" width="8.5703125" style="215" customWidth="1"/>
    <col min="12834" max="12837" width="4.5703125" style="215" customWidth="1"/>
    <col min="12838" max="12839" width="11.5703125" style="215"/>
    <col min="12840" max="12840" width="7.42578125" style="215" customWidth="1"/>
    <col min="12841" max="12841" width="6.5703125" style="215" customWidth="1"/>
    <col min="12842" max="12842" width="8.140625" style="215" customWidth="1"/>
    <col min="12843" max="12843" width="9.140625" style="215" customWidth="1"/>
    <col min="12844" max="12844" width="11.5703125" style="215"/>
    <col min="12845" max="12845" width="4.42578125" style="215" customWidth="1"/>
    <col min="12846" max="12846" width="4.85546875" style="215" customWidth="1"/>
    <col min="12847" max="12847" width="3.5703125" style="215" customWidth="1"/>
    <col min="12848" max="12848" width="4.42578125" style="215" customWidth="1"/>
    <col min="12849" max="12849" width="7.85546875" style="215" customWidth="1"/>
    <col min="12850" max="12850" width="3.42578125" style="215" customWidth="1"/>
    <col min="12851" max="13056" width="11.5703125" style="215"/>
    <col min="13057" max="13057" width="1.85546875" style="215" customWidth="1"/>
    <col min="13058" max="13061" width="4.5703125" style="215" customWidth="1"/>
    <col min="13062" max="13062" width="23.42578125" style="215" customWidth="1"/>
    <col min="13063" max="13063" width="13.42578125" style="215" customWidth="1"/>
    <col min="13064" max="13064" width="7" style="215" customWidth="1"/>
    <col min="13065" max="13065" width="8.5703125" style="215" customWidth="1"/>
    <col min="13066" max="13067" width="4.5703125" style="215" customWidth="1"/>
    <col min="13068" max="13068" width="7.5703125" style="215" customWidth="1"/>
    <col min="13069" max="13069" width="8" style="215" customWidth="1"/>
    <col min="13070" max="13072" width="4.5703125" style="215" customWidth="1"/>
    <col min="13073" max="13073" width="7.140625" style="215" customWidth="1"/>
    <col min="13074" max="13074" width="7.42578125" style="215" customWidth="1"/>
    <col min="13075" max="13075" width="7.85546875" style="215" customWidth="1"/>
    <col min="13076" max="13076" width="4.5703125" style="215" customWidth="1"/>
    <col min="13077" max="13077" width="3.140625" style="215" customWidth="1"/>
    <col min="13078" max="13078" width="7.42578125" style="215" customWidth="1"/>
    <col min="13079" max="13079" width="8.140625" style="215" customWidth="1"/>
    <col min="13080" max="13080" width="4.5703125" style="215" customWidth="1"/>
    <col min="13081" max="13081" width="10.5703125" style="215" customWidth="1"/>
    <col min="13082" max="13082" width="2.5703125" style="215" customWidth="1"/>
    <col min="13083" max="13084" width="8.42578125" style="215" customWidth="1"/>
    <col min="13085" max="13087" width="4.5703125" style="215" customWidth="1"/>
    <col min="13088" max="13088" width="7.140625" style="215" customWidth="1"/>
    <col min="13089" max="13089" width="8.5703125" style="215" customWidth="1"/>
    <col min="13090" max="13093" width="4.5703125" style="215" customWidth="1"/>
    <col min="13094" max="13095" width="11.5703125" style="215"/>
    <col min="13096" max="13096" width="7.42578125" style="215" customWidth="1"/>
    <col min="13097" max="13097" width="6.5703125" style="215" customWidth="1"/>
    <col min="13098" max="13098" width="8.140625" style="215" customWidth="1"/>
    <col min="13099" max="13099" width="9.140625" style="215" customWidth="1"/>
    <col min="13100" max="13100" width="11.5703125" style="215"/>
    <col min="13101" max="13101" width="4.42578125" style="215" customWidth="1"/>
    <col min="13102" max="13102" width="4.85546875" style="215" customWidth="1"/>
    <col min="13103" max="13103" width="3.5703125" style="215" customWidth="1"/>
    <col min="13104" max="13104" width="4.42578125" style="215" customWidth="1"/>
    <col min="13105" max="13105" width="7.85546875" style="215" customWidth="1"/>
    <col min="13106" max="13106" width="3.42578125" style="215" customWidth="1"/>
    <col min="13107" max="13312" width="11.5703125" style="215"/>
    <col min="13313" max="13313" width="1.85546875" style="215" customWidth="1"/>
    <col min="13314" max="13317" width="4.5703125" style="215" customWidth="1"/>
    <col min="13318" max="13318" width="23.42578125" style="215" customWidth="1"/>
    <col min="13319" max="13319" width="13.42578125" style="215" customWidth="1"/>
    <col min="13320" max="13320" width="7" style="215" customWidth="1"/>
    <col min="13321" max="13321" width="8.5703125" style="215" customWidth="1"/>
    <col min="13322" max="13323" width="4.5703125" style="215" customWidth="1"/>
    <col min="13324" max="13324" width="7.5703125" style="215" customWidth="1"/>
    <col min="13325" max="13325" width="8" style="215" customWidth="1"/>
    <col min="13326" max="13328" width="4.5703125" style="215" customWidth="1"/>
    <col min="13329" max="13329" width="7.140625" style="215" customWidth="1"/>
    <col min="13330" max="13330" width="7.42578125" style="215" customWidth="1"/>
    <col min="13331" max="13331" width="7.85546875" style="215" customWidth="1"/>
    <col min="13332" max="13332" width="4.5703125" style="215" customWidth="1"/>
    <col min="13333" max="13333" width="3.140625" style="215" customWidth="1"/>
    <col min="13334" max="13334" width="7.42578125" style="215" customWidth="1"/>
    <col min="13335" max="13335" width="8.140625" style="215" customWidth="1"/>
    <col min="13336" max="13336" width="4.5703125" style="215" customWidth="1"/>
    <col min="13337" max="13337" width="10.5703125" style="215" customWidth="1"/>
    <col min="13338" max="13338" width="2.5703125" style="215" customWidth="1"/>
    <col min="13339" max="13340" width="8.42578125" style="215" customWidth="1"/>
    <col min="13341" max="13343" width="4.5703125" style="215" customWidth="1"/>
    <col min="13344" max="13344" width="7.140625" style="215" customWidth="1"/>
    <col min="13345" max="13345" width="8.5703125" style="215" customWidth="1"/>
    <col min="13346" max="13349" width="4.5703125" style="215" customWidth="1"/>
    <col min="13350" max="13351" width="11.5703125" style="215"/>
    <col min="13352" max="13352" width="7.42578125" style="215" customWidth="1"/>
    <col min="13353" max="13353" width="6.5703125" style="215" customWidth="1"/>
    <col min="13354" max="13354" width="8.140625" style="215" customWidth="1"/>
    <col min="13355" max="13355" width="9.140625" style="215" customWidth="1"/>
    <col min="13356" max="13356" width="11.5703125" style="215"/>
    <col min="13357" max="13357" width="4.42578125" style="215" customWidth="1"/>
    <col min="13358" max="13358" width="4.85546875" style="215" customWidth="1"/>
    <col min="13359" max="13359" width="3.5703125" style="215" customWidth="1"/>
    <col min="13360" max="13360" width="4.42578125" style="215" customWidth="1"/>
    <col min="13361" max="13361" width="7.85546875" style="215" customWidth="1"/>
    <col min="13362" max="13362" width="3.42578125" style="215" customWidth="1"/>
    <col min="13363" max="13568" width="11.5703125" style="215"/>
    <col min="13569" max="13569" width="1.85546875" style="215" customWidth="1"/>
    <col min="13570" max="13573" width="4.5703125" style="215" customWidth="1"/>
    <col min="13574" max="13574" width="23.42578125" style="215" customWidth="1"/>
    <col min="13575" max="13575" width="13.42578125" style="215" customWidth="1"/>
    <col min="13576" max="13576" width="7" style="215" customWidth="1"/>
    <col min="13577" max="13577" width="8.5703125" style="215" customWidth="1"/>
    <col min="13578" max="13579" width="4.5703125" style="215" customWidth="1"/>
    <col min="13580" max="13580" width="7.5703125" style="215" customWidth="1"/>
    <col min="13581" max="13581" width="8" style="215" customWidth="1"/>
    <col min="13582" max="13584" width="4.5703125" style="215" customWidth="1"/>
    <col min="13585" max="13585" width="7.140625" style="215" customWidth="1"/>
    <col min="13586" max="13586" width="7.42578125" style="215" customWidth="1"/>
    <col min="13587" max="13587" width="7.85546875" style="215" customWidth="1"/>
    <col min="13588" max="13588" width="4.5703125" style="215" customWidth="1"/>
    <col min="13589" max="13589" width="3.140625" style="215" customWidth="1"/>
    <col min="13590" max="13590" width="7.42578125" style="215" customWidth="1"/>
    <col min="13591" max="13591" width="8.140625" style="215" customWidth="1"/>
    <col min="13592" max="13592" width="4.5703125" style="215" customWidth="1"/>
    <col min="13593" max="13593" width="10.5703125" style="215" customWidth="1"/>
    <col min="13594" max="13594" width="2.5703125" style="215" customWidth="1"/>
    <col min="13595" max="13596" width="8.42578125" style="215" customWidth="1"/>
    <col min="13597" max="13599" width="4.5703125" style="215" customWidth="1"/>
    <col min="13600" max="13600" width="7.140625" style="215" customWidth="1"/>
    <col min="13601" max="13601" width="8.5703125" style="215" customWidth="1"/>
    <col min="13602" max="13605" width="4.5703125" style="215" customWidth="1"/>
    <col min="13606" max="13607" width="11.5703125" style="215"/>
    <col min="13608" max="13608" width="7.42578125" style="215" customWidth="1"/>
    <col min="13609" max="13609" width="6.5703125" style="215" customWidth="1"/>
    <col min="13610" max="13610" width="8.140625" style="215" customWidth="1"/>
    <col min="13611" max="13611" width="9.140625" style="215" customWidth="1"/>
    <col min="13612" max="13612" width="11.5703125" style="215"/>
    <col min="13613" max="13613" width="4.42578125" style="215" customWidth="1"/>
    <col min="13614" max="13614" width="4.85546875" style="215" customWidth="1"/>
    <col min="13615" max="13615" width="3.5703125" style="215" customWidth="1"/>
    <col min="13616" max="13616" width="4.42578125" style="215" customWidth="1"/>
    <col min="13617" max="13617" width="7.85546875" style="215" customWidth="1"/>
    <col min="13618" max="13618" width="3.42578125" style="215" customWidth="1"/>
    <col min="13619" max="13824" width="11.5703125" style="215"/>
    <col min="13825" max="13825" width="1.85546875" style="215" customWidth="1"/>
    <col min="13826" max="13829" width="4.5703125" style="215" customWidth="1"/>
    <col min="13830" max="13830" width="23.42578125" style="215" customWidth="1"/>
    <col min="13831" max="13831" width="13.42578125" style="215" customWidth="1"/>
    <col min="13832" max="13832" width="7" style="215" customWidth="1"/>
    <col min="13833" max="13833" width="8.5703125" style="215" customWidth="1"/>
    <col min="13834" max="13835" width="4.5703125" style="215" customWidth="1"/>
    <col min="13836" max="13836" width="7.5703125" style="215" customWidth="1"/>
    <col min="13837" max="13837" width="8" style="215" customWidth="1"/>
    <col min="13838" max="13840" width="4.5703125" style="215" customWidth="1"/>
    <col min="13841" max="13841" width="7.140625" style="215" customWidth="1"/>
    <col min="13842" max="13842" width="7.42578125" style="215" customWidth="1"/>
    <col min="13843" max="13843" width="7.85546875" style="215" customWidth="1"/>
    <col min="13844" max="13844" width="4.5703125" style="215" customWidth="1"/>
    <col min="13845" max="13845" width="3.140625" style="215" customWidth="1"/>
    <col min="13846" max="13846" width="7.42578125" style="215" customWidth="1"/>
    <col min="13847" max="13847" width="8.140625" style="215" customWidth="1"/>
    <col min="13848" max="13848" width="4.5703125" style="215" customWidth="1"/>
    <col min="13849" max="13849" width="10.5703125" style="215" customWidth="1"/>
    <col min="13850" max="13850" width="2.5703125" style="215" customWidth="1"/>
    <col min="13851" max="13852" width="8.42578125" style="215" customWidth="1"/>
    <col min="13853" max="13855" width="4.5703125" style="215" customWidth="1"/>
    <col min="13856" max="13856" width="7.140625" style="215" customWidth="1"/>
    <col min="13857" max="13857" width="8.5703125" style="215" customWidth="1"/>
    <col min="13858" max="13861" width="4.5703125" style="215" customWidth="1"/>
    <col min="13862" max="13863" width="11.5703125" style="215"/>
    <col min="13864" max="13864" width="7.42578125" style="215" customWidth="1"/>
    <col min="13865" max="13865" width="6.5703125" style="215" customWidth="1"/>
    <col min="13866" max="13866" width="8.140625" style="215" customWidth="1"/>
    <col min="13867" max="13867" width="9.140625" style="215" customWidth="1"/>
    <col min="13868" max="13868" width="11.5703125" style="215"/>
    <col min="13869" max="13869" width="4.42578125" style="215" customWidth="1"/>
    <col min="13870" max="13870" width="4.85546875" style="215" customWidth="1"/>
    <col min="13871" max="13871" width="3.5703125" style="215" customWidth="1"/>
    <col min="13872" max="13872" width="4.42578125" style="215" customWidth="1"/>
    <col min="13873" max="13873" width="7.85546875" style="215" customWidth="1"/>
    <col min="13874" max="13874" width="3.42578125" style="215" customWidth="1"/>
    <col min="13875" max="14080" width="11.5703125" style="215"/>
    <col min="14081" max="14081" width="1.85546875" style="215" customWidth="1"/>
    <col min="14082" max="14085" width="4.5703125" style="215" customWidth="1"/>
    <col min="14086" max="14086" width="23.42578125" style="215" customWidth="1"/>
    <col min="14087" max="14087" width="13.42578125" style="215" customWidth="1"/>
    <col min="14088" max="14088" width="7" style="215" customWidth="1"/>
    <col min="14089" max="14089" width="8.5703125" style="215" customWidth="1"/>
    <col min="14090" max="14091" width="4.5703125" style="215" customWidth="1"/>
    <col min="14092" max="14092" width="7.5703125" style="215" customWidth="1"/>
    <col min="14093" max="14093" width="8" style="215" customWidth="1"/>
    <col min="14094" max="14096" width="4.5703125" style="215" customWidth="1"/>
    <col min="14097" max="14097" width="7.140625" style="215" customWidth="1"/>
    <col min="14098" max="14098" width="7.42578125" style="215" customWidth="1"/>
    <col min="14099" max="14099" width="7.85546875" style="215" customWidth="1"/>
    <col min="14100" max="14100" width="4.5703125" style="215" customWidth="1"/>
    <col min="14101" max="14101" width="3.140625" style="215" customWidth="1"/>
    <col min="14102" max="14102" width="7.42578125" style="215" customWidth="1"/>
    <col min="14103" max="14103" width="8.140625" style="215" customWidth="1"/>
    <col min="14104" max="14104" width="4.5703125" style="215" customWidth="1"/>
    <col min="14105" max="14105" width="10.5703125" style="215" customWidth="1"/>
    <col min="14106" max="14106" width="2.5703125" style="215" customWidth="1"/>
    <col min="14107" max="14108" width="8.42578125" style="215" customWidth="1"/>
    <col min="14109" max="14111" width="4.5703125" style="215" customWidth="1"/>
    <col min="14112" max="14112" width="7.140625" style="215" customWidth="1"/>
    <col min="14113" max="14113" width="8.5703125" style="215" customWidth="1"/>
    <col min="14114" max="14117" width="4.5703125" style="215" customWidth="1"/>
    <col min="14118" max="14119" width="11.5703125" style="215"/>
    <col min="14120" max="14120" width="7.42578125" style="215" customWidth="1"/>
    <col min="14121" max="14121" width="6.5703125" style="215" customWidth="1"/>
    <col min="14122" max="14122" width="8.140625" style="215" customWidth="1"/>
    <col min="14123" max="14123" width="9.140625" style="215" customWidth="1"/>
    <col min="14124" max="14124" width="11.5703125" style="215"/>
    <col min="14125" max="14125" width="4.42578125" style="215" customWidth="1"/>
    <col min="14126" max="14126" width="4.85546875" style="215" customWidth="1"/>
    <col min="14127" max="14127" width="3.5703125" style="215" customWidth="1"/>
    <col min="14128" max="14128" width="4.42578125" style="215" customWidth="1"/>
    <col min="14129" max="14129" width="7.85546875" style="215" customWidth="1"/>
    <col min="14130" max="14130" width="3.42578125" style="215" customWidth="1"/>
    <col min="14131" max="14336" width="11.5703125" style="215"/>
    <col min="14337" max="14337" width="1.85546875" style="215" customWidth="1"/>
    <col min="14338" max="14341" width="4.5703125" style="215" customWidth="1"/>
    <col min="14342" max="14342" width="23.42578125" style="215" customWidth="1"/>
    <col min="14343" max="14343" width="13.42578125" style="215" customWidth="1"/>
    <col min="14344" max="14344" width="7" style="215" customWidth="1"/>
    <col min="14345" max="14345" width="8.5703125" style="215" customWidth="1"/>
    <col min="14346" max="14347" width="4.5703125" style="215" customWidth="1"/>
    <col min="14348" max="14348" width="7.5703125" style="215" customWidth="1"/>
    <col min="14349" max="14349" width="8" style="215" customWidth="1"/>
    <col min="14350" max="14352" width="4.5703125" style="215" customWidth="1"/>
    <col min="14353" max="14353" width="7.140625" style="215" customWidth="1"/>
    <col min="14354" max="14354" width="7.42578125" style="215" customWidth="1"/>
    <col min="14355" max="14355" width="7.85546875" style="215" customWidth="1"/>
    <col min="14356" max="14356" width="4.5703125" style="215" customWidth="1"/>
    <col min="14357" max="14357" width="3.140625" style="215" customWidth="1"/>
    <col min="14358" max="14358" width="7.42578125" style="215" customWidth="1"/>
    <col min="14359" max="14359" width="8.140625" style="215" customWidth="1"/>
    <col min="14360" max="14360" width="4.5703125" style="215" customWidth="1"/>
    <col min="14361" max="14361" width="10.5703125" style="215" customWidth="1"/>
    <col min="14362" max="14362" width="2.5703125" style="215" customWidth="1"/>
    <col min="14363" max="14364" width="8.42578125" style="215" customWidth="1"/>
    <col min="14365" max="14367" width="4.5703125" style="215" customWidth="1"/>
    <col min="14368" max="14368" width="7.140625" style="215" customWidth="1"/>
    <col min="14369" max="14369" width="8.5703125" style="215" customWidth="1"/>
    <col min="14370" max="14373" width="4.5703125" style="215" customWidth="1"/>
    <col min="14374" max="14375" width="11.5703125" style="215"/>
    <col min="14376" max="14376" width="7.42578125" style="215" customWidth="1"/>
    <col min="14377" max="14377" width="6.5703125" style="215" customWidth="1"/>
    <col min="14378" max="14378" width="8.140625" style="215" customWidth="1"/>
    <col min="14379" max="14379" width="9.140625" style="215" customWidth="1"/>
    <col min="14380" max="14380" width="11.5703125" style="215"/>
    <col min="14381" max="14381" width="4.42578125" style="215" customWidth="1"/>
    <col min="14382" max="14382" width="4.85546875" style="215" customWidth="1"/>
    <col min="14383" max="14383" width="3.5703125" style="215" customWidth="1"/>
    <col min="14384" max="14384" width="4.42578125" style="215" customWidth="1"/>
    <col min="14385" max="14385" width="7.85546875" style="215" customWidth="1"/>
    <col min="14386" max="14386" width="3.42578125" style="215" customWidth="1"/>
    <col min="14387" max="14592" width="11.5703125" style="215"/>
    <col min="14593" max="14593" width="1.85546875" style="215" customWidth="1"/>
    <col min="14594" max="14597" width="4.5703125" style="215" customWidth="1"/>
    <col min="14598" max="14598" width="23.42578125" style="215" customWidth="1"/>
    <col min="14599" max="14599" width="13.42578125" style="215" customWidth="1"/>
    <col min="14600" max="14600" width="7" style="215" customWidth="1"/>
    <col min="14601" max="14601" width="8.5703125" style="215" customWidth="1"/>
    <col min="14602" max="14603" width="4.5703125" style="215" customWidth="1"/>
    <col min="14604" max="14604" width="7.5703125" style="215" customWidth="1"/>
    <col min="14605" max="14605" width="8" style="215" customWidth="1"/>
    <col min="14606" max="14608" width="4.5703125" style="215" customWidth="1"/>
    <col min="14609" max="14609" width="7.140625" style="215" customWidth="1"/>
    <col min="14610" max="14610" width="7.42578125" style="215" customWidth="1"/>
    <col min="14611" max="14611" width="7.85546875" style="215" customWidth="1"/>
    <col min="14612" max="14612" width="4.5703125" style="215" customWidth="1"/>
    <col min="14613" max="14613" width="3.140625" style="215" customWidth="1"/>
    <col min="14614" max="14614" width="7.42578125" style="215" customWidth="1"/>
    <col min="14615" max="14615" width="8.140625" style="215" customWidth="1"/>
    <col min="14616" max="14616" width="4.5703125" style="215" customWidth="1"/>
    <col min="14617" max="14617" width="10.5703125" style="215" customWidth="1"/>
    <col min="14618" max="14618" width="2.5703125" style="215" customWidth="1"/>
    <col min="14619" max="14620" width="8.42578125" style="215" customWidth="1"/>
    <col min="14621" max="14623" width="4.5703125" style="215" customWidth="1"/>
    <col min="14624" max="14624" width="7.140625" style="215" customWidth="1"/>
    <col min="14625" max="14625" width="8.5703125" style="215" customWidth="1"/>
    <col min="14626" max="14629" width="4.5703125" style="215" customWidth="1"/>
    <col min="14630" max="14631" width="11.5703125" style="215"/>
    <col min="14632" max="14632" width="7.42578125" style="215" customWidth="1"/>
    <col min="14633" max="14633" width="6.5703125" style="215" customWidth="1"/>
    <col min="14634" max="14634" width="8.140625" style="215" customWidth="1"/>
    <col min="14635" max="14635" width="9.140625" style="215" customWidth="1"/>
    <col min="14636" max="14636" width="11.5703125" style="215"/>
    <col min="14637" max="14637" width="4.42578125" style="215" customWidth="1"/>
    <col min="14638" max="14638" width="4.85546875" style="215" customWidth="1"/>
    <col min="14639" max="14639" width="3.5703125" style="215" customWidth="1"/>
    <col min="14640" max="14640" width="4.42578125" style="215" customWidth="1"/>
    <col min="14641" max="14641" width="7.85546875" style="215" customWidth="1"/>
    <col min="14642" max="14642" width="3.42578125" style="215" customWidth="1"/>
    <col min="14643" max="14848" width="11.5703125" style="215"/>
    <col min="14849" max="14849" width="1.85546875" style="215" customWidth="1"/>
    <col min="14850" max="14853" width="4.5703125" style="215" customWidth="1"/>
    <col min="14854" max="14854" width="23.42578125" style="215" customWidth="1"/>
    <col min="14855" max="14855" width="13.42578125" style="215" customWidth="1"/>
    <col min="14856" max="14856" width="7" style="215" customWidth="1"/>
    <col min="14857" max="14857" width="8.5703125" style="215" customWidth="1"/>
    <col min="14858" max="14859" width="4.5703125" style="215" customWidth="1"/>
    <col min="14860" max="14860" width="7.5703125" style="215" customWidth="1"/>
    <col min="14861" max="14861" width="8" style="215" customWidth="1"/>
    <col min="14862" max="14864" width="4.5703125" style="215" customWidth="1"/>
    <col min="14865" max="14865" width="7.140625" style="215" customWidth="1"/>
    <col min="14866" max="14866" width="7.42578125" style="215" customWidth="1"/>
    <col min="14867" max="14867" width="7.85546875" style="215" customWidth="1"/>
    <col min="14868" max="14868" width="4.5703125" style="215" customWidth="1"/>
    <col min="14869" max="14869" width="3.140625" style="215" customWidth="1"/>
    <col min="14870" max="14870" width="7.42578125" style="215" customWidth="1"/>
    <col min="14871" max="14871" width="8.140625" style="215" customWidth="1"/>
    <col min="14872" max="14872" width="4.5703125" style="215" customWidth="1"/>
    <col min="14873" max="14873" width="10.5703125" style="215" customWidth="1"/>
    <col min="14874" max="14874" width="2.5703125" style="215" customWidth="1"/>
    <col min="14875" max="14876" width="8.42578125" style="215" customWidth="1"/>
    <col min="14877" max="14879" width="4.5703125" style="215" customWidth="1"/>
    <col min="14880" max="14880" width="7.140625" style="215" customWidth="1"/>
    <col min="14881" max="14881" width="8.5703125" style="215" customWidth="1"/>
    <col min="14882" max="14885" width="4.5703125" style="215" customWidth="1"/>
    <col min="14886" max="14887" width="11.5703125" style="215"/>
    <col min="14888" max="14888" width="7.42578125" style="215" customWidth="1"/>
    <col min="14889" max="14889" width="6.5703125" style="215" customWidth="1"/>
    <col min="14890" max="14890" width="8.140625" style="215" customWidth="1"/>
    <col min="14891" max="14891" width="9.140625" style="215" customWidth="1"/>
    <col min="14892" max="14892" width="11.5703125" style="215"/>
    <col min="14893" max="14893" width="4.42578125" style="215" customWidth="1"/>
    <col min="14894" max="14894" width="4.85546875" style="215" customWidth="1"/>
    <col min="14895" max="14895" width="3.5703125" style="215" customWidth="1"/>
    <col min="14896" max="14896" width="4.42578125" style="215" customWidth="1"/>
    <col min="14897" max="14897" width="7.85546875" style="215" customWidth="1"/>
    <col min="14898" max="14898" width="3.42578125" style="215" customWidth="1"/>
    <col min="14899" max="15104" width="11.5703125" style="215"/>
    <col min="15105" max="15105" width="1.85546875" style="215" customWidth="1"/>
    <col min="15106" max="15109" width="4.5703125" style="215" customWidth="1"/>
    <col min="15110" max="15110" width="23.42578125" style="215" customWidth="1"/>
    <col min="15111" max="15111" width="13.42578125" style="215" customWidth="1"/>
    <col min="15112" max="15112" width="7" style="215" customWidth="1"/>
    <col min="15113" max="15113" width="8.5703125" style="215" customWidth="1"/>
    <col min="15114" max="15115" width="4.5703125" style="215" customWidth="1"/>
    <col min="15116" max="15116" width="7.5703125" style="215" customWidth="1"/>
    <col min="15117" max="15117" width="8" style="215" customWidth="1"/>
    <col min="15118" max="15120" width="4.5703125" style="215" customWidth="1"/>
    <col min="15121" max="15121" width="7.140625" style="215" customWidth="1"/>
    <col min="15122" max="15122" width="7.42578125" style="215" customWidth="1"/>
    <col min="15123" max="15123" width="7.85546875" style="215" customWidth="1"/>
    <col min="15124" max="15124" width="4.5703125" style="215" customWidth="1"/>
    <col min="15125" max="15125" width="3.140625" style="215" customWidth="1"/>
    <col min="15126" max="15126" width="7.42578125" style="215" customWidth="1"/>
    <col min="15127" max="15127" width="8.140625" style="215" customWidth="1"/>
    <col min="15128" max="15128" width="4.5703125" style="215" customWidth="1"/>
    <col min="15129" max="15129" width="10.5703125" style="215" customWidth="1"/>
    <col min="15130" max="15130" width="2.5703125" style="215" customWidth="1"/>
    <col min="15131" max="15132" width="8.42578125" style="215" customWidth="1"/>
    <col min="15133" max="15135" width="4.5703125" style="215" customWidth="1"/>
    <col min="15136" max="15136" width="7.140625" style="215" customWidth="1"/>
    <col min="15137" max="15137" width="8.5703125" style="215" customWidth="1"/>
    <col min="15138" max="15141" width="4.5703125" style="215" customWidth="1"/>
    <col min="15142" max="15143" width="11.5703125" style="215"/>
    <col min="15144" max="15144" width="7.42578125" style="215" customWidth="1"/>
    <col min="15145" max="15145" width="6.5703125" style="215" customWidth="1"/>
    <col min="15146" max="15146" width="8.140625" style="215" customWidth="1"/>
    <col min="15147" max="15147" width="9.140625" style="215" customWidth="1"/>
    <col min="15148" max="15148" width="11.5703125" style="215"/>
    <col min="15149" max="15149" width="4.42578125" style="215" customWidth="1"/>
    <col min="15150" max="15150" width="4.85546875" style="215" customWidth="1"/>
    <col min="15151" max="15151" width="3.5703125" style="215" customWidth="1"/>
    <col min="15152" max="15152" width="4.42578125" style="215" customWidth="1"/>
    <col min="15153" max="15153" width="7.85546875" style="215" customWidth="1"/>
    <col min="15154" max="15154" width="3.42578125" style="215" customWidth="1"/>
    <col min="15155" max="15360" width="11.5703125" style="215"/>
    <col min="15361" max="15361" width="1.85546875" style="215" customWidth="1"/>
    <col min="15362" max="15365" width="4.5703125" style="215" customWidth="1"/>
    <col min="15366" max="15366" width="23.42578125" style="215" customWidth="1"/>
    <col min="15367" max="15367" width="13.42578125" style="215" customWidth="1"/>
    <col min="15368" max="15368" width="7" style="215" customWidth="1"/>
    <col min="15369" max="15369" width="8.5703125" style="215" customWidth="1"/>
    <col min="15370" max="15371" width="4.5703125" style="215" customWidth="1"/>
    <col min="15372" max="15372" width="7.5703125" style="215" customWidth="1"/>
    <col min="15373" max="15373" width="8" style="215" customWidth="1"/>
    <col min="15374" max="15376" width="4.5703125" style="215" customWidth="1"/>
    <col min="15377" max="15377" width="7.140625" style="215" customWidth="1"/>
    <col min="15378" max="15378" width="7.42578125" style="215" customWidth="1"/>
    <col min="15379" max="15379" width="7.85546875" style="215" customWidth="1"/>
    <col min="15380" max="15380" width="4.5703125" style="215" customWidth="1"/>
    <col min="15381" max="15381" width="3.140625" style="215" customWidth="1"/>
    <col min="15382" max="15382" width="7.42578125" style="215" customWidth="1"/>
    <col min="15383" max="15383" width="8.140625" style="215" customWidth="1"/>
    <col min="15384" max="15384" width="4.5703125" style="215" customWidth="1"/>
    <col min="15385" max="15385" width="10.5703125" style="215" customWidth="1"/>
    <col min="15386" max="15386" width="2.5703125" style="215" customWidth="1"/>
    <col min="15387" max="15388" width="8.42578125" style="215" customWidth="1"/>
    <col min="15389" max="15391" width="4.5703125" style="215" customWidth="1"/>
    <col min="15392" max="15392" width="7.140625" style="215" customWidth="1"/>
    <col min="15393" max="15393" width="8.5703125" style="215" customWidth="1"/>
    <col min="15394" max="15397" width="4.5703125" style="215" customWidth="1"/>
    <col min="15398" max="15399" width="11.5703125" style="215"/>
    <col min="15400" max="15400" width="7.42578125" style="215" customWidth="1"/>
    <col min="15401" max="15401" width="6.5703125" style="215" customWidth="1"/>
    <col min="15402" max="15402" width="8.140625" style="215" customWidth="1"/>
    <col min="15403" max="15403" width="9.140625" style="215" customWidth="1"/>
    <col min="15404" max="15404" width="11.5703125" style="215"/>
    <col min="15405" max="15405" width="4.42578125" style="215" customWidth="1"/>
    <col min="15406" max="15406" width="4.85546875" style="215" customWidth="1"/>
    <col min="15407" max="15407" width="3.5703125" style="215" customWidth="1"/>
    <col min="15408" max="15408" width="4.42578125" style="215" customWidth="1"/>
    <col min="15409" max="15409" width="7.85546875" style="215" customWidth="1"/>
    <col min="15410" max="15410" width="3.42578125" style="215" customWidth="1"/>
    <col min="15411" max="15616" width="11.5703125" style="215"/>
    <col min="15617" max="15617" width="1.85546875" style="215" customWidth="1"/>
    <col min="15618" max="15621" width="4.5703125" style="215" customWidth="1"/>
    <col min="15622" max="15622" width="23.42578125" style="215" customWidth="1"/>
    <col min="15623" max="15623" width="13.42578125" style="215" customWidth="1"/>
    <col min="15624" max="15624" width="7" style="215" customWidth="1"/>
    <col min="15625" max="15625" width="8.5703125" style="215" customWidth="1"/>
    <col min="15626" max="15627" width="4.5703125" style="215" customWidth="1"/>
    <col min="15628" max="15628" width="7.5703125" style="215" customWidth="1"/>
    <col min="15629" max="15629" width="8" style="215" customWidth="1"/>
    <col min="15630" max="15632" width="4.5703125" style="215" customWidth="1"/>
    <col min="15633" max="15633" width="7.140625" style="215" customWidth="1"/>
    <col min="15634" max="15634" width="7.42578125" style="215" customWidth="1"/>
    <col min="15635" max="15635" width="7.85546875" style="215" customWidth="1"/>
    <col min="15636" max="15636" width="4.5703125" style="215" customWidth="1"/>
    <col min="15637" max="15637" width="3.140625" style="215" customWidth="1"/>
    <col min="15638" max="15638" width="7.42578125" style="215" customWidth="1"/>
    <col min="15639" max="15639" width="8.140625" style="215" customWidth="1"/>
    <col min="15640" max="15640" width="4.5703125" style="215" customWidth="1"/>
    <col min="15641" max="15641" width="10.5703125" style="215" customWidth="1"/>
    <col min="15642" max="15642" width="2.5703125" style="215" customWidth="1"/>
    <col min="15643" max="15644" width="8.42578125" style="215" customWidth="1"/>
    <col min="15645" max="15647" width="4.5703125" style="215" customWidth="1"/>
    <col min="15648" max="15648" width="7.140625" style="215" customWidth="1"/>
    <col min="15649" max="15649" width="8.5703125" style="215" customWidth="1"/>
    <col min="15650" max="15653" width="4.5703125" style="215" customWidth="1"/>
    <col min="15654" max="15655" width="11.5703125" style="215"/>
    <col min="15656" max="15656" width="7.42578125" style="215" customWidth="1"/>
    <col min="15657" max="15657" width="6.5703125" style="215" customWidth="1"/>
    <col min="15658" max="15658" width="8.140625" style="215" customWidth="1"/>
    <col min="15659" max="15659" width="9.140625" style="215" customWidth="1"/>
    <col min="15660" max="15660" width="11.5703125" style="215"/>
    <col min="15661" max="15661" width="4.42578125" style="215" customWidth="1"/>
    <col min="15662" max="15662" width="4.85546875" style="215" customWidth="1"/>
    <col min="15663" max="15663" width="3.5703125" style="215" customWidth="1"/>
    <col min="15664" max="15664" width="4.42578125" style="215" customWidth="1"/>
    <col min="15665" max="15665" width="7.85546875" style="215" customWidth="1"/>
    <col min="15666" max="15666" width="3.42578125" style="215" customWidth="1"/>
    <col min="15667" max="15872" width="11.5703125" style="215"/>
    <col min="15873" max="15873" width="1.85546875" style="215" customWidth="1"/>
    <col min="15874" max="15877" width="4.5703125" style="215" customWidth="1"/>
    <col min="15878" max="15878" width="23.42578125" style="215" customWidth="1"/>
    <col min="15879" max="15879" width="13.42578125" style="215" customWidth="1"/>
    <col min="15880" max="15880" width="7" style="215" customWidth="1"/>
    <col min="15881" max="15881" width="8.5703125" style="215" customWidth="1"/>
    <col min="15882" max="15883" width="4.5703125" style="215" customWidth="1"/>
    <col min="15884" max="15884" width="7.5703125" style="215" customWidth="1"/>
    <col min="15885" max="15885" width="8" style="215" customWidth="1"/>
    <col min="15886" max="15888" width="4.5703125" style="215" customWidth="1"/>
    <col min="15889" max="15889" width="7.140625" style="215" customWidth="1"/>
    <col min="15890" max="15890" width="7.42578125" style="215" customWidth="1"/>
    <col min="15891" max="15891" width="7.85546875" style="215" customWidth="1"/>
    <col min="15892" max="15892" width="4.5703125" style="215" customWidth="1"/>
    <col min="15893" max="15893" width="3.140625" style="215" customWidth="1"/>
    <col min="15894" max="15894" width="7.42578125" style="215" customWidth="1"/>
    <col min="15895" max="15895" width="8.140625" style="215" customWidth="1"/>
    <col min="15896" max="15896" width="4.5703125" style="215" customWidth="1"/>
    <col min="15897" max="15897" width="10.5703125" style="215" customWidth="1"/>
    <col min="15898" max="15898" width="2.5703125" style="215" customWidth="1"/>
    <col min="15899" max="15900" width="8.42578125" style="215" customWidth="1"/>
    <col min="15901" max="15903" width="4.5703125" style="215" customWidth="1"/>
    <col min="15904" max="15904" width="7.140625" style="215" customWidth="1"/>
    <col min="15905" max="15905" width="8.5703125" style="215" customWidth="1"/>
    <col min="15906" max="15909" width="4.5703125" style="215" customWidth="1"/>
    <col min="15910" max="15911" width="11.5703125" style="215"/>
    <col min="15912" max="15912" width="7.42578125" style="215" customWidth="1"/>
    <col min="15913" max="15913" width="6.5703125" style="215" customWidth="1"/>
    <col min="15914" max="15914" width="8.140625" style="215" customWidth="1"/>
    <col min="15915" max="15915" width="9.140625" style="215" customWidth="1"/>
    <col min="15916" max="15916" width="11.5703125" style="215"/>
    <col min="15917" max="15917" width="4.42578125" style="215" customWidth="1"/>
    <col min="15918" max="15918" width="4.85546875" style="215" customWidth="1"/>
    <col min="15919" max="15919" width="3.5703125" style="215" customWidth="1"/>
    <col min="15920" max="15920" width="4.42578125" style="215" customWidth="1"/>
    <col min="15921" max="15921" width="7.85546875" style="215" customWidth="1"/>
    <col min="15922" max="15922" width="3.42578125" style="215" customWidth="1"/>
    <col min="15923" max="16128" width="11.5703125" style="215"/>
    <col min="16129" max="16129" width="1.85546875" style="215" customWidth="1"/>
    <col min="16130" max="16133" width="4.5703125" style="215" customWidth="1"/>
    <col min="16134" max="16134" width="23.42578125" style="215" customWidth="1"/>
    <col min="16135" max="16135" width="13.42578125" style="215" customWidth="1"/>
    <col min="16136" max="16136" width="7" style="215" customWidth="1"/>
    <col min="16137" max="16137" width="8.5703125" style="215" customWidth="1"/>
    <col min="16138" max="16139" width="4.5703125" style="215" customWidth="1"/>
    <col min="16140" max="16140" width="7.5703125" style="215" customWidth="1"/>
    <col min="16141" max="16141" width="8" style="215" customWidth="1"/>
    <col min="16142" max="16144" width="4.5703125" style="215" customWidth="1"/>
    <col min="16145" max="16145" width="7.140625" style="215" customWidth="1"/>
    <col min="16146" max="16146" width="7.42578125" style="215" customWidth="1"/>
    <col min="16147" max="16147" width="7.85546875" style="215" customWidth="1"/>
    <col min="16148" max="16148" width="4.5703125" style="215" customWidth="1"/>
    <col min="16149" max="16149" width="3.140625" style="215" customWidth="1"/>
    <col min="16150" max="16150" width="7.42578125" style="215" customWidth="1"/>
    <col min="16151" max="16151" width="8.140625" style="215" customWidth="1"/>
    <col min="16152" max="16152" width="4.5703125" style="215" customWidth="1"/>
    <col min="16153" max="16153" width="10.5703125" style="215" customWidth="1"/>
    <col min="16154" max="16154" width="2.5703125" style="215" customWidth="1"/>
    <col min="16155" max="16156" width="8.42578125" style="215" customWidth="1"/>
    <col min="16157" max="16159" width="4.5703125" style="215" customWidth="1"/>
    <col min="16160" max="16160" width="7.140625" style="215" customWidth="1"/>
    <col min="16161" max="16161" width="8.5703125" style="215" customWidth="1"/>
    <col min="16162" max="16165" width="4.5703125" style="215" customWidth="1"/>
    <col min="16166" max="16167" width="11.5703125" style="215"/>
    <col min="16168" max="16168" width="7.42578125" style="215" customWidth="1"/>
    <col min="16169" max="16169" width="6.5703125" style="215" customWidth="1"/>
    <col min="16170" max="16170" width="8.140625" style="215" customWidth="1"/>
    <col min="16171" max="16171" width="9.140625" style="215" customWidth="1"/>
    <col min="16172" max="16172" width="11.5703125" style="215"/>
    <col min="16173" max="16173" width="4.42578125" style="215" customWidth="1"/>
    <col min="16174" max="16174" width="4.85546875" style="215" customWidth="1"/>
    <col min="16175" max="16175" width="3.5703125" style="215" customWidth="1"/>
    <col min="16176" max="16176" width="4.42578125" style="215" customWidth="1"/>
    <col min="16177" max="16177" width="7.85546875" style="215" customWidth="1"/>
    <col min="16178" max="16178" width="3.42578125" style="215" customWidth="1"/>
    <col min="16179" max="16384" width="11.5703125" style="215"/>
  </cols>
  <sheetData>
    <row r="9" spans="2:51" ht="15" thickBot="1"/>
    <row r="10" spans="2:51" ht="15.75" thickBot="1">
      <c r="B10" s="595" t="s">
        <v>366</v>
      </c>
      <c r="C10" s="1458"/>
      <c r="D10" s="1458"/>
      <c r="E10" s="1458"/>
      <c r="F10" s="1459"/>
      <c r="G10" s="1511" t="s">
        <v>80</v>
      </c>
      <c r="H10" s="1512"/>
      <c r="I10" s="1512"/>
      <c r="J10" s="1512"/>
      <c r="K10" s="1512"/>
      <c r="L10" s="1512"/>
      <c r="M10" s="1512"/>
      <c r="N10" s="1512"/>
      <c r="O10" s="1512"/>
      <c r="P10" s="1512"/>
      <c r="Q10" s="1512"/>
      <c r="R10" s="1512"/>
      <c r="S10" s="1512"/>
      <c r="T10" s="1512"/>
      <c r="U10" s="1512"/>
      <c r="V10" s="1512"/>
      <c r="W10" s="1512"/>
      <c r="X10" s="1512"/>
      <c r="Y10" s="1512"/>
      <c r="Z10" s="1512"/>
      <c r="AA10" s="1512"/>
      <c r="AB10" s="1512"/>
      <c r="AC10" s="1512"/>
      <c r="AD10" s="1512"/>
      <c r="AE10" s="1513"/>
      <c r="AF10" s="1505" t="s">
        <v>81</v>
      </c>
      <c r="AG10" s="1506"/>
      <c r="AH10" s="1506"/>
      <c r="AI10" s="1506"/>
      <c r="AJ10" s="1506"/>
      <c r="AK10" s="1506"/>
      <c r="AL10" s="1506"/>
      <c r="AM10" s="1506"/>
      <c r="AN10" s="1506"/>
      <c r="AO10" s="1506"/>
      <c r="AP10" s="1506"/>
      <c r="AQ10" s="1506"/>
      <c r="AR10" s="1506"/>
      <c r="AS10" s="1506"/>
      <c r="AT10" s="1506"/>
      <c r="AU10" s="1506"/>
      <c r="AV10" s="1514"/>
      <c r="AW10" s="216"/>
    </row>
    <row r="11" spans="2:51" ht="15.75" thickBot="1">
      <c r="B11" s="1495"/>
      <c r="C11" s="1496"/>
      <c r="D11" s="1496"/>
      <c r="E11" s="1496"/>
      <c r="F11" s="1497"/>
      <c r="G11" s="1508" t="s">
        <v>44</v>
      </c>
      <c r="H11" s="1508"/>
      <c r="I11" s="1508"/>
      <c r="J11" s="1508"/>
      <c r="K11" s="1508"/>
      <c r="L11" s="1508"/>
      <c r="M11" s="1508"/>
      <c r="N11" s="1508"/>
      <c r="O11" s="1508"/>
      <c r="P11" s="1508"/>
      <c r="Q11" s="1511" t="s">
        <v>82</v>
      </c>
      <c r="R11" s="1512"/>
      <c r="S11" s="1512"/>
      <c r="T11" s="1512"/>
      <c r="U11" s="1512"/>
      <c r="V11" s="1512"/>
      <c r="W11" s="1512"/>
      <c r="X11" s="1512"/>
      <c r="Y11" s="1512"/>
      <c r="Z11" s="1513"/>
      <c r="AA11" s="1505" t="s">
        <v>83</v>
      </c>
      <c r="AB11" s="1506"/>
      <c r="AC11" s="1506"/>
      <c r="AD11" s="1506"/>
      <c r="AE11" s="1514"/>
      <c r="AF11" s="1567" t="s">
        <v>84</v>
      </c>
      <c r="AG11" s="1568"/>
      <c r="AH11" s="1568"/>
      <c r="AI11" s="1568"/>
      <c r="AJ11" s="1568"/>
      <c r="AK11" s="1569"/>
      <c r="AL11" s="1505" t="s">
        <v>85</v>
      </c>
      <c r="AM11" s="1506"/>
      <c r="AN11" s="1506"/>
      <c r="AO11" s="1506"/>
      <c r="AP11" s="1514"/>
      <c r="AQ11" s="1505" t="s">
        <v>83</v>
      </c>
      <c r="AR11" s="1506"/>
      <c r="AS11" s="1506"/>
      <c r="AT11" s="1506"/>
      <c r="AU11" s="1506"/>
      <c r="AV11" s="1514"/>
      <c r="AW11" s="217"/>
    </row>
    <row r="12" spans="2:51" ht="15.75" thickBot="1">
      <c r="B12" s="1460"/>
      <c r="C12" s="1461"/>
      <c r="D12" s="1461"/>
      <c r="E12" s="1461"/>
      <c r="F12" s="1462"/>
      <c r="G12" s="1511" t="s">
        <v>84</v>
      </c>
      <c r="H12" s="1512"/>
      <c r="I12" s="1512"/>
      <c r="J12" s="1512"/>
      <c r="K12" s="1513"/>
      <c r="L12" s="1511" t="s">
        <v>85</v>
      </c>
      <c r="M12" s="1512"/>
      <c r="N12" s="1512"/>
      <c r="O12" s="1512"/>
      <c r="P12" s="1513"/>
      <c r="Q12" s="1511" t="s">
        <v>84</v>
      </c>
      <c r="R12" s="1512"/>
      <c r="S12" s="1512"/>
      <c r="T12" s="1512"/>
      <c r="U12" s="1513"/>
      <c r="V12" s="1511" t="s">
        <v>85</v>
      </c>
      <c r="W12" s="1512"/>
      <c r="X12" s="1512"/>
      <c r="Y12" s="1512"/>
      <c r="Z12" s="1513"/>
      <c r="AA12" s="1510"/>
      <c r="AB12" s="1510"/>
      <c r="AC12" s="1510"/>
      <c r="AD12" s="1510"/>
      <c r="AE12" s="1515"/>
      <c r="AF12" s="1570"/>
      <c r="AG12" s="1571"/>
      <c r="AH12" s="1571"/>
      <c r="AI12" s="1571"/>
      <c r="AJ12" s="1571"/>
      <c r="AK12" s="1572"/>
      <c r="AL12" s="1509"/>
      <c r="AM12" s="1510"/>
      <c r="AN12" s="1510"/>
      <c r="AO12" s="1510"/>
      <c r="AP12" s="1515"/>
      <c r="AQ12" s="1509"/>
      <c r="AR12" s="1510"/>
      <c r="AS12" s="1510"/>
      <c r="AT12" s="1510"/>
      <c r="AU12" s="1510"/>
      <c r="AV12" s="1515"/>
      <c r="AW12" s="218"/>
    </row>
    <row r="13" spans="2:51" ht="27" customHeight="1">
      <c r="B13" s="1581" t="s">
        <v>86</v>
      </c>
      <c r="C13" s="1582"/>
      <c r="D13" s="1582"/>
      <c r="E13" s="1582"/>
      <c r="F13" s="1582"/>
      <c r="G13" s="245">
        <v>1495</v>
      </c>
      <c r="H13" s="1561">
        <f>+'RREE '!S16+'RREE '!U16</f>
        <v>0</v>
      </c>
      <c r="I13" s="1562"/>
      <c r="J13" s="1562"/>
      <c r="K13" s="1563"/>
      <c r="L13" s="245">
        <v>1496</v>
      </c>
      <c r="M13" s="1561">
        <f>+'RREE '!T16+'RREE '!V16</f>
        <v>897735</v>
      </c>
      <c r="N13" s="1562"/>
      <c r="O13" s="1562"/>
      <c r="P13" s="1563"/>
      <c r="Q13" s="245">
        <v>1497</v>
      </c>
      <c r="R13" s="1561">
        <f>+'RREE '!W16+'RREE '!Y16</f>
        <v>0</v>
      </c>
      <c r="S13" s="1562"/>
      <c r="T13" s="1562"/>
      <c r="U13" s="1563"/>
      <c r="V13" s="245">
        <v>1498</v>
      </c>
      <c r="W13" s="1561">
        <f>+'RREE '!X16+'RREE '!Z16</f>
        <v>0</v>
      </c>
      <c r="X13" s="1562"/>
      <c r="Y13" s="1562"/>
      <c r="Z13" s="1563"/>
      <c r="AA13" s="245">
        <v>1499</v>
      </c>
      <c r="AB13" s="1561">
        <f>+'RREE '!AA16</f>
        <v>0</v>
      </c>
      <c r="AC13" s="1562"/>
      <c r="AD13" s="1562"/>
      <c r="AE13" s="1563"/>
      <c r="AF13" s="245">
        <v>1501</v>
      </c>
      <c r="AG13" s="1564">
        <f>+'RREE '!AB16+'RREE '!AD16</f>
        <v>0</v>
      </c>
      <c r="AH13" s="1565"/>
      <c r="AI13" s="1565"/>
      <c r="AJ13" s="1565"/>
      <c r="AK13" s="1566"/>
      <c r="AL13" s="245">
        <v>1502</v>
      </c>
      <c r="AM13" s="1561">
        <f>+'RREE '!AC16+'RREE '!AE16</f>
        <v>0</v>
      </c>
      <c r="AN13" s="1562"/>
      <c r="AO13" s="1562"/>
      <c r="AP13" s="1563"/>
      <c r="AQ13" s="245">
        <v>1503</v>
      </c>
      <c r="AR13" s="1561">
        <f>+'RREE '!AF16</f>
        <v>0</v>
      </c>
      <c r="AS13" s="1562"/>
      <c r="AT13" s="1562"/>
      <c r="AU13" s="1562"/>
      <c r="AV13" s="1563"/>
      <c r="AW13" s="223" t="s">
        <v>2</v>
      </c>
      <c r="AY13" s="61" t="s">
        <v>360</v>
      </c>
    </row>
    <row r="14" spans="2:51" ht="27" customHeight="1">
      <c r="B14" s="1573" t="s">
        <v>361</v>
      </c>
      <c r="C14" s="1574"/>
      <c r="D14" s="1574"/>
      <c r="E14" s="1574"/>
      <c r="F14" s="1575"/>
      <c r="G14" s="231">
        <v>1655</v>
      </c>
      <c r="H14" s="1576"/>
      <c r="I14" s="1577"/>
      <c r="J14" s="1577"/>
      <c r="K14" s="1578"/>
      <c r="L14" s="231">
        <v>1656</v>
      </c>
      <c r="M14" s="1576"/>
      <c r="N14" s="1577"/>
      <c r="O14" s="1577"/>
      <c r="P14" s="1578"/>
      <c r="Q14" s="231">
        <v>1504</v>
      </c>
      <c r="R14" s="1576"/>
      <c r="S14" s="1577"/>
      <c r="T14" s="1577"/>
      <c r="U14" s="1578"/>
      <c r="V14" s="231">
        <v>1505</v>
      </c>
      <c r="W14" s="1576"/>
      <c r="X14" s="1577"/>
      <c r="Y14" s="1577"/>
      <c r="Z14" s="1578"/>
      <c r="AA14" s="227"/>
      <c r="AB14" s="246"/>
      <c r="AC14" s="247"/>
      <c r="AD14" s="247"/>
      <c r="AE14" s="248"/>
      <c r="AF14" s="249"/>
      <c r="AG14" s="250"/>
      <c r="AH14" s="251"/>
      <c r="AI14" s="251"/>
      <c r="AJ14" s="251"/>
      <c r="AK14" s="252"/>
      <c r="AL14" s="249"/>
      <c r="AM14" s="250"/>
      <c r="AN14" s="251"/>
      <c r="AO14" s="251"/>
      <c r="AP14" s="252"/>
      <c r="AQ14" s="253"/>
      <c r="AR14" s="254"/>
      <c r="AS14" s="255"/>
      <c r="AT14" s="255"/>
      <c r="AU14" s="255"/>
      <c r="AV14" s="256"/>
      <c r="AW14" s="257" t="s">
        <v>129</v>
      </c>
      <c r="AY14" s="61" t="s">
        <v>360</v>
      </c>
    </row>
    <row r="15" spans="2:51" ht="27" customHeight="1">
      <c r="B15" s="1520" t="s">
        <v>362</v>
      </c>
      <c r="C15" s="1521"/>
      <c r="D15" s="1521"/>
      <c r="E15" s="1521"/>
      <c r="F15" s="1579"/>
      <c r="G15" s="249"/>
      <c r="H15" s="258"/>
      <c r="I15" s="259"/>
      <c r="J15" s="259"/>
      <c r="K15" s="260"/>
      <c r="L15" s="249"/>
      <c r="M15" s="246"/>
      <c r="N15" s="251"/>
      <c r="O15" s="251"/>
      <c r="P15" s="251"/>
      <c r="Q15" s="249"/>
      <c r="R15" s="258"/>
      <c r="S15" s="259"/>
      <c r="T15" s="259"/>
      <c r="U15" s="260"/>
      <c r="V15" s="249"/>
      <c r="W15" s="250"/>
      <c r="X15" s="251"/>
      <c r="Y15" s="251"/>
      <c r="Z15" s="252"/>
      <c r="AA15" s="249"/>
      <c r="AB15" s="250"/>
      <c r="AC15" s="251"/>
      <c r="AD15" s="251"/>
      <c r="AE15" s="252"/>
      <c r="AF15" s="231">
        <v>1506</v>
      </c>
      <c r="AG15" s="1580"/>
      <c r="AH15" s="1580"/>
      <c r="AI15" s="1580"/>
      <c r="AJ15" s="1580"/>
      <c r="AK15" s="1580"/>
      <c r="AL15" s="231">
        <v>1507</v>
      </c>
      <c r="AM15" s="1524"/>
      <c r="AN15" s="1524"/>
      <c r="AO15" s="1524"/>
      <c r="AP15" s="1524"/>
      <c r="AQ15" s="249"/>
      <c r="AR15" s="261"/>
      <c r="AS15" s="262"/>
      <c r="AT15" s="262"/>
      <c r="AU15" s="262"/>
      <c r="AV15" s="263"/>
      <c r="AW15" s="228" t="s">
        <v>129</v>
      </c>
    </row>
    <row r="16" spans="2:51" ht="27" customHeight="1">
      <c r="B16" s="1520" t="s">
        <v>87</v>
      </c>
      <c r="C16" s="1521"/>
      <c r="D16" s="1521"/>
      <c r="E16" s="1521"/>
      <c r="F16" s="1579"/>
      <c r="G16" s="231">
        <v>1590</v>
      </c>
      <c r="H16" s="1524"/>
      <c r="I16" s="1524"/>
      <c r="J16" s="1524"/>
      <c r="K16" s="1524"/>
      <c r="L16" s="225">
        <v>1436</v>
      </c>
      <c r="M16" s="1524"/>
      <c r="N16" s="1524"/>
      <c r="O16" s="1524"/>
      <c r="P16" s="1524"/>
      <c r="Q16" s="231">
        <v>1437</v>
      </c>
      <c r="R16" s="1524"/>
      <c r="S16" s="1524"/>
      <c r="T16" s="1524"/>
      <c r="U16" s="1524"/>
      <c r="V16" s="231">
        <v>1438</v>
      </c>
      <c r="W16" s="1524"/>
      <c r="X16" s="1524"/>
      <c r="Y16" s="1524"/>
      <c r="Z16" s="1524"/>
      <c r="AA16" s="231">
        <v>1439</v>
      </c>
      <c r="AB16" s="1524"/>
      <c r="AC16" s="1524"/>
      <c r="AD16" s="1524"/>
      <c r="AE16" s="1524"/>
      <c r="AF16" s="231">
        <v>1441</v>
      </c>
      <c r="AG16" s="1580"/>
      <c r="AH16" s="1580"/>
      <c r="AI16" s="1580"/>
      <c r="AJ16" s="1580"/>
      <c r="AK16" s="1580"/>
      <c r="AL16" s="231">
        <v>1442</v>
      </c>
      <c r="AM16" s="1524"/>
      <c r="AN16" s="1524"/>
      <c r="AO16" s="1524"/>
      <c r="AP16" s="1524"/>
      <c r="AQ16" s="231">
        <v>1443</v>
      </c>
      <c r="AR16" s="1524"/>
      <c r="AS16" s="1524"/>
      <c r="AT16" s="1524"/>
      <c r="AU16" s="1524"/>
      <c r="AV16" s="1524"/>
      <c r="AW16" s="232" t="s">
        <v>2</v>
      </c>
    </row>
    <row r="17" spans="2:49" ht="27" customHeight="1">
      <c r="B17" s="1520" t="s">
        <v>88</v>
      </c>
      <c r="C17" s="1521"/>
      <c r="D17" s="1521"/>
      <c r="E17" s="1521"/>
      <c r="F17" s="1579"/>
      <c r="G17" s="225">
        <v>1444</v>
      </c>
      <c r="H17" s="1524"/>
      <c r="I17" s="1524"/>
      <c r="J17" s="1524"/>
      <c r="K17" s="1524"/>
      <c r="L17" s="225">
        <v>1447</v>
      </c>
      <c r="M17" s="1524"/>
      <c r="N17" s="1524"/>
      <c r="O17" s="1524"/>
      <c r="P17" s="1524"/>
      <c r="Q17" s="231">
        <v>1448</v>
      </c>
      <c r="R17" s="1524"/>
      <c r="S17" s="1524"/>
      <c r="T17" s="1524"/>
      <c r="U17" s="1524"/>
      <c r="V17" s="231">
        <v>1449</v>
      </c>
      <c r="W17" s="1524"/>
      <c r="X17" s="1524"/>
      <c r="Y17" s="1524"/>
      <c r="Z17" s="1524"/>
      <c r="AA17" s="225">
        <v>1508</v>
      </c>
      <c r="AB17" s="1524"/>
      <c r="AC17" s="1524"/>
      <c r="AD17" s="1524"/>
      <c r="AE17" s="1524"/>
      <c r="AF17" s="231">
        <v>1509</v>
      </c>
      <c r="AG17" s="1580"/>
      <c r="AH17" s="1580"/>
      <c r="AI17" s="1580"/>
      <c r="AJ17" s="1580"/>
      <c r="AK17" s="1580"/>
      <c r="AL17" s="231">
        <v>1510</v>
      </c>
      <c r="AM17" s="1524"/>
      <c r="AN17" s="1524"/>
      <c r="AO17" s="1524"/>
      <c r="AP17" s="1524"/>
      <c r="AQ17" s="231">
        <v>1511</v>
      </c>
      <c r="AR17" s="1524"/>
      <c r="AS17" s="1524"/>
      <c r="AT17" s="1524"/>
      <c r="AU17" s="1524"/>
      <c r="AV17" s="1524"/>
      <c r="AW17" s="228" t="s">
        <v>129</v>
      </c>
    </row>
    <row r="18" spans="2:49" ht="27" customHeight="1">
      <c r="B18" s="1520" t="s">
        <v>367</v>
      </c>
      <c r="C18" s="1521"/>
      <c r="D18" s="1521"/>
      <c r="E18" s="1521"/>
      <c r="F18" s="1579"/>
      <c r="G18" s="225">
        <v>1512</v>
      </c>
      <c r="H18" s="1524"/>
      <c r="I18" s="1524"/>
      <c r="J18" s="1524"/>
      <c r="K18" s="1524"/>
      <c r="L18" s="225">
        <v>1513</v>
      </c>
      <c r="M18" s="1524">
        <f>+'RREE '!V23</f>
        <v>938390.20000000007</v>
      </c>
      <c r="N18" s="1524"/>
      <c r="O18" s="1524"/>
      <c r="P18" s="1524"/>
      <c r="Q18" s="249"/>
      <c r="R18" s="250"/>
      <c r="S18" s="251"/>
      <c r="T18" s="251"/>
      <c r="U18" s="252"/>
      <c r="V18" s="249"/>
      <c r="W18" s="250"/>
      <c r="X18" s="251"/>
      <c r="Y18" s="251"/>
      <c r="Z18" s="252"/>
      <c r="AA18" s="225">
        <v>1514</v>
      </c>
      <c r="AB18" s="1524"/>
      <c r="AC18" s="1524"/>
      <c r="AD18" s="1524"/>
      <c r="AE18" s="1524"/>
      <c r="AF18" s="249"/>
      <c r="AG18" s="250"/>
      <c r="AH18" s="251"/>
      <c r="AI18" s="251"/>
      <c r="AJ18" s="251"/>
      <c r="AK18" s="252"/>
      <c r="AL18" s="249"/>
      <c r="AM18" s="250"/>
      <c r="AN18" s="251"/>
      <c r="AO18" s="251"/>
      <c r="AP18" s="252"/>
      <c r="AQ18" s="249"/>
      <c r="AR18" s="261"/>
      <c r="AS18" s="262"/>
      <c r="AT18" s="262"/>
      <c r="AU18" s="262"/>
      <c r="AV18" s="263"/>
      <c r="AW18" s="232" t="s">
        <v>2</v>
      </c>
    </row>
    <row r="19" spans="2:49" ht="27" customHeight="1">
      <c r="B19" s="1520" t="s">
        <v>368</v>
      </c>
      <c r="C19" s="1521"/>
      <c r="D19" s="1521"/>
      <c r="E19" s="1521"/>
      <c r="F19" s="1579"/>
      <c r="G19" s="225">
        <v>1515</v>
      </c>
      <c r="H19" s="1524"/>
      <c r="I19" s="1524"/>
      <c r="J19" s="1524"/>
      <c r="K19" s="1524"/>
      <c r="L19" s="225">
        <v>1516</v>
      </c>
      <c r="M19" s="1524"/>
      <c r="N19" s="1524"/>
      <c r="O19" s="1524"/>
      <c r="P19" s="1524"/>
      <c r="Q19" s="231">
        <v>1517</v>
      </c>
      <c r="R19" s="1524"/>
      <c r="S19" s="1524"/>
      <c r="T19" s="1524"/>
      <c r="U19" s="1524"/>
      <c r="V19" s="231">
        <v>1518</v>
      </c>
      <c r="W19" s="1524">
        <f>+'RREE '!X24+'RREE '!X26</f>
        <v>0</v>
      </c>
      <c r="X19" s="1524"/>
      <c r="Y19" s="1524"/>
      <c r="Z19" s="1524"/>
      <c r="AA19" s="225">
        <v>1519</v>
      </c>
      <c r="AB19" s="1524"/>
      <c r="AC19" s="1524"/>
      <c r="AD19" s="1524"/>
      <c r="AE19" s="1524"/>
      <c r="AF19" s="231">
        <v>1520</v>
      </c>
      <c r="AG19" s="1580"/>
      <c r="AH19" s="1580"/>
      <c r="AI19" s="1580"/>
      <c r="AJ19" s="1580"/>
      <c r="AK19" s="1580"/>
      <c r="AL19" s="231">
        <v>1521</v>
      </c>
      <c r="AM19" s="1524">
        <f>+'RREE '!AC25</f>
        <v>0</v>
      </c>
      <c r="AN19" s="1524"/>
      <c r="AO19" s="1524"/>
      <c r="AP19" s="1524"/>
      <c r="AQ19" s="231">
        <v>1522</v>
      </c>
      <c r="AR19" s="1524"/>
      <c r="AS19" s="1524"/>
      <c r="AT19" s="1524"/>
      <c r="AU19" s="1524"/>
      <c r="AV19" s="1524"/>
      <c r="AW19" s="232" t="s">
        <v>2</v>
      </c>
    </row>
    <row r="20" spans="2:49" ht="27" customHeight="1">
      <c r="B20" s="1537" t="s">
        <v>76</v>
      </c>
      <c r="C20" s="1538"/>
      <c r="D20" s="1538"/>
      <c r="E20" s="1538"/>
      <c r="F20" s="1583"/>
      <c r="G20" s="225">
        <v>1523</v>
      </c>
      <c r="H20" s="1524"/>
      <c r="I20" s="1524"/>
      <c r="J20" s="1524"/>
      <c r="K20" s="1524"/>
      <c r="L20" s="225">
        <v>1524</v>
      </c>
      <c r="M20" s="1524"/>
      <c r="N20" s="1524"/>
      <c r="O20" s="1524"/>
      <c r="P20" s="1524"/>
      <c r="Q20" s="231">
        <v>1525</v>
      </c>
      <c r="R20" s="1524"/>
      <c r="S20" s="1524"/>
      <c r="T20" s="1524"/>
      <c r="U20" s="1524"/>
      <c r="V20" s="231">
        <v>1526</v>
      </c>
      <c r="W20" s="1524"/>
      <c r="X20" s="1524"/>
      <c r="Y20" s="1524"/>
      <c r="Z20" s="1524"/>
      <c r="AA20" s="225">
        <v>1527</v>
      </c>
      <c r="AB20" s="1524"/>
      <c r="AC20" s="1524"/>
      <c r="AD20" s="1524"/>
      <c r="AE20" s="1524"/>
      <c r="AF20" s="231">
        <v>1528</v>
      </c>
      <c r="AG20" s="1580"/>
      <c r="AH20" s="1580"/>
      <c r="AI20" s="1580"/>
      <c r="AJ20" s="1580"/>
      <c r="AK20" s="1580"/>
      <c r="AL20" s="231">
        <v>1529</v>
      </c>
      <c r="AM20" s="1524"/>
      <c r="AN20" s="1524"/>
      <c r="AO20" s="1524"/>
      <c r="AP20" s="1524"/>
      <c r="AQ20" s="231">
        <v>1530</v>
      </c>
      <c r="AR20" s="1524"/>
      <c r="AS20" s="1524"/>
      <c r="AT20" s="1524"/>
      <c r="AU20" s="1524"/>
      <c r="AV20" s="1524"/>
      <c r="AW20" s="232" t="s">
        <v>2</v>
      </c>
    </row>
    <row r="21" spans="2:49" ht="27" customHeight="1">
      <c r="B21" s="1537" t="s">
        <v>77</v>
      </c>
      <c r="C21" s="1538"/>
      <c r="D21" s="1538"/>
      <c r="E21" s="1538"/>
      <c r="F21" s="1583"/>
      <c r="G21" s="225">
        <v>1531</v>
      </c>
      <c r="H21" s="1524"/>
      <c r="I21" s="1524"/>
      <c r="J21" s="1524"/>
      <c r="K21" s="1524"/>
      <c r="L21" s="225">
        <v>1532</v>
      </c>
      <c r="M21" s="1524"/>
      <c r="N21" s="1524"/>
      <c r="O21" s="1524"/>
      <c r="P21" s="1524"/>
      <c r="Q21" s="231">
        <v>1533</v>
      </c>
      <c r="R21" s="1524"/>
      <c r="S21" s="1524"/>
      <c r="T21" s="1524"/>
      <c r="U21" s="1524"/>
      <c r="V21" s="231">
        <v>1534</v>
      </c>
      <c r="W21" s="1524"/>
      <c r="X21" s="1524"/>
      <c r="Y21" s="1524"/>
      <c r="Z21" s="1524"/>
      <c r="AA21" s="225">
        <v>1535</v>
      </c>
      <c r="AB21" s="1524"/>
      <c r="AC21" s="1524"/>
      <c r="AD21" s="1524"/>
      <c r="AE21" s="1524"/>
      <c r="AF21" s="231">
        <v>1536</v>
      </c>
      <c r="AG21" s="1580"/>
      <c r="AH21" s="1580"/>
      <c r="AI21" s="1580"/>
      <c r="AJ21" s="1580"/>
      <c r="AK21" s="1580"/>
      <c r="AL21" s="231">
        <v>1537</v>
      </c>
      <c r="AM21" s="1524"/>
      <c r="AN21" s="1524"/>
      <c r="AO21" s="1524"/>
      <c r="AP21" s="1524"/>
      <c r="AQ21" s="231">
        <v>1538</v>
      </c>
      <c r="AR21" s="1524"/>
      <c r="AS21" s="1524"/>
      <c r="AT21" s="1524"/>
      <c r="AU21" s="1524"/>
      <c r="AV21" s="1524"/>
      <c r="AW21" s="228" t="s">
        <v>129</v>
      </c>
    </row>
    <row r="22" spans="2:49" ht="27" customHeight="1">
      <c r="B22" s="1520" t="s">
        <v>369</v>
      </c>
      <c r="C22" s="1521"/>
      <c r="D22" s="1521"/>
      <c r="E22" s="1521"/>
      <c r="F22" s="1579"/>
      <c r="G22" s="225">
        <v>1539</v>
      </c>
      <c r="H22" s="1524"/>
      <c r="I22" s="1524"/>
      <c r="J22" s="1524"/>
      <c r="K22" s="1524"/>
      <c r="L22" s="225">
        <v>1540</v>
      </c>
      <c r="M22" s="1524">
        <f>-'RREE '!V101</f>
        <v>777777</v>
      </c>
      <c r="N22" s="1524"/>
      <c r="O22" s="1524"/>
      <c r="P22" s="1524"/>
      <c r="Q22" s="231">
        <v>1541</v>
      </c>
      <c r="R22" s="1524"/>
      <c r="S22" s="1524"/>
      <c r="T22" s="1524"/>
      <c r="U22" s="1524"/>
      <c r="V22" s="231">
        <v>1542</v>
      </c>
      <c r="W22" s="1524">
        <f>-'RREE '!X101</f>
        <v>0</v>
      </c>
      <c r="X22" s="1524"/>
      <c r="Y22" s="1524"/>
      <c r="Z22" s="1524"/>
      <c r="AA22" s="225">
        <v>1543</v>
      </c>
      <c r="AB22" s="1524"/>
      <c r="AC22" s="1524"/>
      <c r="AD22" s="1524"/>
      <c r="AE22" s="1524"/>
      <c r="AF22" s="231">
        <v>1544</v>
      </c>
      <c r="AG22" s="1580"/>
      <c r="AH22" s="1580"/>
      <c r="AI22" s="1580"/>
      <c r="AJ22" s="1580"/>
      <c r="AK22" s="1580"/>
      <c r="AL22" s="231">
        <v>1547</v>
      </c>
      <c r="AM22" s="1524">
        <f>-'RREE '!AC101</f>
        <v>0</v>
      </c>
      <c r="AN22" s="1524"/>
      <c r="AO22" s="1524"/>
      <c r="AP22" s="1524"/>
      <c r="AQ22" s="231">
        <v>1548</v>
      </c>
      <c r="AR22" s="1524"/>
      <c r="AS22" s="1524"/>
      <c r="AT22" s="1524"/>
      <c r="AU22" s="1524"/>
      <c r="AV22" s="1524"/>
      <c r="AW22" s="228" t="s">
        <v>129</v>
      </c>
    </row>
    <row r="23" spans="2:49" ht="45.6" customHeight="1">
      <c r="B23" s="1520" t="s">
        <v>370</v>
      </c>
      <c r="C23" s="1521"/>
      <c r="D23" s="1521"/>
      <c r="E23" s="1521"/>
      <c r="F23" s="1579"/>
      <c r="G23" s="225">
        <v>1549</v>
      </c>
      <c r="H23" s="1524"/>
      <c r="I23" s="1524"/>
      <c r="J23" s="1524"/>
      <c r="K23" s="1524"/>
      <c r="L23" s="225">
        <v>1550</v>
      </c>
      <c r="M23" s="1524"/>
      <c r="N23" s="1524"/>
      <c r="O23" s="1524"/>
      <c r="P23" s="1524"/>
      <c r="Q23" s="231">
        <v>1551</v>
      </c>
      <c r="R23" s="1524"/>
      <c r="S23" s="1524"/>
      <c r="T23" s="1524"/>
      <c r="U23" s="1524"/>
      <c r="V23" s="231">
        <v>1552</v>
      </c>
      <c r="W23" s="1524"/>
      <c r="X23" s="1524"/>
      <c r="Y23" s="1524"/>
      <c r="Z23" s="1524"/>
      <c r="AA23" s="225">
        <v>1553</v>
      </c>
      <c r="AB23" s="1524"/>
      <c r="AC23" s="1524"/>
      <c r="AD23" s="1524"/>
      <c r="AE23" s="1524"/>
      <c r="AF23" s="231">
        <v>1554</v>
      </c>
      <c r="AG23" s="1580"/>
      <c r="AH23" s="1580"/>
      <c r="AI23" s="1580"/>
      <c r="AJ23" s="1580"/>
      <c r="AK23" s="1580"/>
      <c r="AL23" s="231">
        <v>1555</v>
      </c>
      <c r="AM23" s="1524"/>
      <c r="AN23" s="1524"/>
      <c r="AO23" s="1524"/>
      <c r="AP23" s="1524"/>
      <c r="AQ23" s="231">
        <v>1556</v>
      </c>
      <c r="AR23" s="1524"/>
      <c r="AS23" s="1524"/>
      <c r="AT23" s="1524"/>
      <c r="AU23" s="1524"/>
      <c r="AV23" s="1524"/>
      <c r="AW23" s="228" t="s">
        <v>129</v>
      </c>
    </row>
    <row r="24" spans="2:49" ht="47.1" customHeight="1">
      <c r="B24" s="1520" t="s">
        <v>89</v>
      </c>
      <c r="C24" s="1521"/>
      <c r="D24" s="1521"/>
      <c r="E24" s="1521"/>
      <c r="F24" s="1579"/>
      <c r="G24" s="225">
        <v>1557</v>
      </c>
      <c r="H24" s="1524"/>
      <c r="I24" s="1524"/>
      <c r="J24" s="1524"/>
      <c r="K24" s="1524"/>
      <c r="L24" s="225">
        <v>1558</v>
      </c>
      <c r="M24" s="1524">
        <f>-'RREE '!V111-'RREE '!V112</f>
        <v>0</v>
      </c>
      <c r="N24" s="1524"/>
      <c r="O24" s="1524"/>
      <c r="P24" s="1524"/>
      <c r="Q24" s="249"/>
      <c r="R24" s="264"/>
      <c r="S24" s="265"/>
      <c r="T24" s="265"/>
      <c r="U24" s="266"/>
      <c r="V24" s="249"/>
      <c r="W24" s="264"/>
      <c r="X24" s="265"/>
      <c r="Y24" s="265"/>
      <c r="Z24" s="266"/>
      <c r="AA24" s="225">
        <v>1559</v>
      </c>
      <c r="AB24" s="1524"/>
      <c r="AC24" s="1524"/>
      <c r="AD24" s="1524"/>
      <c r="AE24" s="1524"/>
      <c r="AF24" s="231">
        <v>1560</v>
      </c>
      <c r="AG24" s="1580"/>
      <c r="AH24" s="1580"/>
      <c r="AI24" s="1580"/>
      <c r="AJ24" s="1580"/>
      <c r="AK24" s="1580"/>
      <c r="AL24" s="231">
        <v>1561</v>
      </c>
      <c r="AM24" s="1524"/>
      <c r="AN24" s="1524"/>
      <c r="AO24" s="1524"/>
      <c r="AP24" s="1524"/>
      <c r="AQ24" s="231">
        <v>1562</v>
      </c>
      <c r="AR24" s="1524"/>
      <c r="AS24" s="1524"/>
      <c r="AT24" s="1524"/>
      <c r="AU24" s="1524"/>
      <c r="AV24" s="1524"/>
      <c r="AW24" s="228" t="s">
        <v>129</v>
      </c>
    </row>
    <row r="25" spans="2:49" s="237" customFormat="1" ht="38.1" customHeight="1">
      <c r="B25" s="1556" t="s">
        <v>78</v>
      </c>
      <c r="C25" s="1557"/>
      <c r="D25" s="1557"/>
      <c r="E25" s="1557"/>
      <c r="F25" s="1588"/>
      <c r="G25" s="234">
        <v>1563</v>
      </c>
      <c r="H25" s="1560">
        <f>+H13-H14+H16-H17+H18+H19+H20-H21-H22-H23-H24</f>
        <v>0</v>
      </c>
      <c r="I25" s="1560"/>
      <c r="J25" s="1560"/>
      <c r="K25" s="1560"/>
      <c r="L25" s="234">
        <v>1564</v>
      </c>
      <c r="M25" s="1560">
        <f>+M13+M18-M22-M24</f>
        <v>1058348.2000000002</v>
      </c>
      <c r="N25" s="1560"/>
      <c r="O25" s="1560"/>
      <c r="P25" s="1560"/>
      <c r="Q25" s="234">
        <v>1565</v>
      </c>
      <c r="R25" s="1560">
        <f>+R13-R14+R16-R17+R19+R20-R21-R22-R23</f>
        <v>0</v>
      </c>
      <c r="S25" s="1560"/>
      <c r="T25" s="1560"/>
      <c r="U25" s="1560"/>
      <c r="V25" s="234">
        <v>1566</v>
      </c>
      <c r="W25" s="1560">
        <f>+W13-W14+W16-W17+W19+W20-W21-W22-W23</f>
        <v>0</v>
      </c>
      <c r="X25" s="1560"/>
      <c r="Y25" s="1560"/>
      <c r="Z25" s="1560"/>
      <c r="AA25" s="234">
        <v>1567</v>
      </c>
      <c r="AB25" s="1560">
        <f>+AB13+AB16-AB17+AB18+AB19+AB20-AB21-AB22-AB23-AB24</f>
        <v>0</v>
      </c>
      <c r="AC25" s="1560"/>
      <c r="AD25" s="1560"/>
      <c r="AE25" s="1560"/>
      <c r="AF25" s="235">
        <v>1568</v>
      </c>
      <c r="AG25" s="1589">
        <f>+AG13+AG16-AG15-AG17+AG19+AG20-AG21-AG22-AG23-AG24</f>
        <v>0</v>
      </c>
      <c r="AH25" s="1589"/>
      <c r="AI25" s="1589"/>
      <c r="AJ25" s="1589"/>
      <c r="AK25" s="1589"/>
      <c r="AL25" s="235">
        <v>1569</v>
      </c>
      <c r="AM25" s="1560">
        <f>+AM13-AM15+AM16-AM17+AM19+AM20-AM21-AM22-AM23-AM24</f>
        <v>0</v>
      </c>
      <c r="AN25" s="1560"/>
      <c r="AO25" s="1560"/>
      <c r="AP25" s="1560"/>
      <c r="AQ25" s="235">
        <v>1570</v>
      </c>
      <c r="AR25" s="1560">
        <f>+AR13</f>
        <v>0</v>
      </c>
      <c r="AS25" s="1560"/>
      <c r="AT25" s="1560"/>
      <c r="AU25" s="1560"/>
      <c r="AV25" s="1560"/>
      <c r="AW25" s="236" t="s">
        <v>4</v>
      </c>
    </row>
    <row r="26" spans="2:49" s="237" customFormat="1" ht="41.1" customHeight="1" thickBot="1">
      <c r="B26" s="1584" t="s">
        <v>371</v>
      </c>
      <c r="C26" s="1585"/>
      <c r="D26" s="1585"/>
      <c r="E26" s="1585"/>
      <c r="F26" s="1586"/>
      <c r="G26" s="242">
        <v>1368</v>
      </c>
      <c r="H26" s="1540"/>
      <c r="I26" s="1541"/>
      <c r="J26" s="1541"/>
      <c r="K26" s="1587"/>
      <c r="L26" s="242">
        <v>1371</v>
      </c>
      <c r="M26" s="1540"/>
      <c r="N26" s="1541"/>
      <c r="O26" s="1541"/>
      <c r="P26" s="1587"/>
      <c r="Q26" s="242">
        <v>1571</v>
      </c>
      <c r="R26" s="1540"/>
      <c r="S26" s="1541"/>
      <c r="T26" s="1541"/>
      <c r="U26" s="1587"/>
      <c r="V26" s="242">
        <v>1572</v>
      </c>
      <c r="W26" s="1540"/>
      <c r="X26" s="1541"/>
      <c r="Y26" s="1541"/>
      <c r="Z26" s="1587"/>
      <c r="AA26" s="267"/>
      <c r="AB26" s="268"/>
      <c r="AC26" s="269"/>
      <c r="AD26" s="269"/>
      <c r="AE26" s="269"/>
      <c r="AF26" s="267"/>
      <c r="AG26" s="270"/>
      <c r="AH26" s="269"/>
      <c r="AI26" s="269"/>
      <c r="AJ26" s="269"/>
      <c r="AK26" s="271"/>
      <c r="AL26" s="267"/>
      <c r="AM26" s="267"/>
      <c r="AN26" s="272"/>
      <c r="AO26" s="272"/>
      <c r="AP26" s="273"/>
      <c r="AQ26" s="267"/>
      <c r="AR26" s="267"/>
      <c r="AS26" s="272"/>
      <c r="AT26" s="272"/>
      <c r="AU26" s="272"/>
      <c r="AV26" s="273"/>
      <c r="AW26" s="274" t="s">
        <v>4</v>
      </c>
    </row>
    <row r="38" spans="13:33" ht="15">
      <c r="M38" s="529"/>
      <c r="N38" s="529"/>
      <c r="O38" s="529"/>
      <c r="P38" s="529"/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237"/>
      <c r="AG38" s="237"/>
    </row>
    <row r="39" spans="13:33" ht="15"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</row>
  </sheetData>
  <mergeCells count="118">
    <mergeCell ref="B26:F26"/>
    <mergeCell ref="H26:K26"/>
    <mergeCell ref="M26:P26"/>
    <mergeCell ref="R26:U26"/>
    <mergeCell ref="W26:Z26"/>
    <mergeCell ref="AR24:AV24"/>
    <mergeCell ref="B25:F25"/>
    <mergeCell ref="H25:K25"/>
    <mergeCell ref="M25:P25"/>
    <mergeCell ref="R25:U25"/>
    <mergeCell ref="W25:Z25"/>
    <mergeCell ref="AB25:AE25"/>
    <mergeCell ref="AG25:AK25"/>
    <mergeCell ref="AM25:AP25"/>
    <mergeCell ref="AR25:AV25"/>
    <mergeCell ref="B24:F24"/>
    <mergeCell ref="H24:K24"/>
    <mergeCell ref="M24:P24"/>
    <mergeCell ref="AB24:AE24"/>
    <mergeCell ref="AG24:AK24"/>
    <mergeCell ref="AM24:AP24"/>
    <mergeCell ref="B23:F23"/>
    <mergeCell ref="H23:K23"/>
    <mergeCell ref="M23:P23"/>
    <mergeCell ref="R23:U23"/>
    <mergeCell ref="W23:Z23"/>
    <mergeCell ref="AB23:AE23"/>
    <mergeCell ref="AG23:AK23"/>
    <mergeCell ref="AM23:AP23"/>
    <mergeCell ref="AR23:AV23"/>
    <mergeCell ref="B22:F22"/>
    <mergeCell ref="H22:K22"/>
    <mergeCell ref="M22:P22"/>
    <mergeCell ref="R22:U22"/>
    <mergeCell ref="W22:Z22"/>
    <mergeCell ref="AB22:AE22"/>
    <mergeCell ref="AG22:AK22"/>
    <mergeCell ref="AM22:AP22"/>
    <mergeCell ref="AR22:AV22"/>
    <mergeCell ref="B21:F21"/>
    <mergeCell ref="H21:K21"/>
    <mergeCell ref="M21:P21"/>
    <mergeCell ref="R21:U21"/>
    <mergeCell ref="W21:Z21"/>
    <mergeCell ref="AB21:AE21"/>
    <mergeCell ref="AG21:AK21"/>
    <mergeCell ref="AM21:AP21"/>
    <mergeCell ref="AR21:AV21"/>
    <mergeCell ref="AG19:AK19"/>
    <mergeCell ref="AM19:AP19"/>
    <mergeCell ref="AR19:AV19"/>
    <mergeCell ref="B20:F20"/>
    <mergeCell ref="H20:K20"/>
    <mergeCell ref="M20:P20"/>
    <mergeCell ref="R20:U20"/>
    <mergeCell ref="W20:Z20"/>
    <mergeCell ref="AB20:AE20"/>
    <mergeCell ref="AG20:AK20"/>
    <mergeCell ref="AM20:AP20"/>
    <mergeCell ref="AR20:AV20"/>
    <mergeCell ref="B18:F18"/>
    <mergeCell ref="H18:K18"/>
    <mergeCell ref="M18:P18"/>
    <mergeCell ref="AB18:AE18"/>
    <mergeCell ref="B19:F19"/>
    <mergeCell ref="H19:K19"/>
    <mergeCell ref="M19:P19"/>
    <mergeCell ref="R19:U19"/>
    <mergeCell ref="W19:Z19"/>
    <mergeCell ref="AB19:AE19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R16:U16"/>
    <mergeCell ref="W16:Z16"/>
    <mergeCell ref="AB16:AE16"/>
    <mergeCell ref="AG16:AK16"/>
    <mergeCell ref="AM16:AP16"/>
    <mergeCell ref="AR16:AV16"/>
    <mergeCell ref="B14:F14"/>
    <mergeCell ref="H14:K14"/>
    <mergeCell ref="M14:P14"/>
    <mergeCell ref="R14:U14"/>
    <mergeCell ref="W14:Z14"/>
    <mergeCell ref="B15:F15"/>
    <mergeCell ref="AG15:AK15"/>
    <mergeCell ref="AM15:AP15"/>
    <mergeCell ref="B13:F13"/>
    <mergeCell ref="H13:K13"/>
    <mergeCell ref="M13:P13"/>
    <mergeCell ref="R13:U13"/>
    <mergeCell ref="W13:Z13"/>
    <mergeCell ref="B10:F12"/>
    <mergeCell ref="G10:AE10"/>
    <mergeCell ref="AB13:AE13"/>
    <mergeCell ref="AG13:AK13"/>
    <mergeCell ref="AF10:AV10"/>
    <mergeCell ref="G11:P11"/>
    <mergeCell ref="Q11:Z11"/>
    <mergeCell ref="AA11:AE12"/>
    <mergeCell ref="AF11:AK12"/>
    <mergeCell ref="AL11:AP12"/>
    <mergeCell ref="AQ11:AV12"/>
    <mergeCell ref="G12:K12"/>
    <mergeCell ref="L12:P12"/>
    <mergeCell ref="Q12:U12"/>
    <mergeCell ref="V12:Z12"/>
    <mergeCell ref="AM13:AP13"/>
    <mergeCell ref="AR13:AV13"/>
  </mergeCells>
  <hyperlinks>
    <hyperlink ref="B10:F12" location="'Indice F22'!A1" display="'Indice F22'!A1"/>
  </hyperlinks>
  <pageMargins left="0.23622047244094491" right="0.23622047244094491" top="0.74803149606299213" bottom="0.74803149606299213" header="0.31496062992125984" footer="0.31496062992125984"/>
  <pageSetup paperSize="345" scale="46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BALANCE 2022 </vt:lpstr>
      <vt:lpstr>retiros o dividendos ejercicio</vt:lpstr>
      <vt:lpstr>BASE IMPONIBLE</vt:lpstr>
      <vt:lpstr>R19 14 D3</vt:lpstr>
      <vt:lpstr>R18 14 D3</vt:lpstr>
      <vt:lpstr>RREE </vt:lpstr>
      <vt:lpstr>ddjj1909</vt:lpstr>
      <vt:lpstr>ddjj 1948 inicial</vt:lpstr>
      <vt:lpstr>ddjj 1948 final</vt:lpstr>
      <vt:lpstr>F22 AT2023 </vt:lpstr>
      <vt:lpstr>F22 AT2023 accionista</vt:lpstr>
      <vt:lpstr> R6  14 A-D3-D8</vt:lpstr>
      <vt:lpstr>R17 14 D3</vt:lpstr>
      <vt:lpstr>R20 14 D3</vt:lpstr>
      <vt:lpstr>R21 14 D3</vt:lpstr>
      <vt:lpstr>' R6  14 A-D3-D8'!Área_de_impresión</vt:lpstr>
      <vt:lpstr>'R17 14 D3'!Área_de_impresión</vt:lpstr>
      <vt:lpstr>'R18 14 D3'!Área_de_impresión</vt:lpstr>
      <vt:lpstr>'R19 14 D3'!Área_de_impresión</vt:lpstr>
      <vt:lpstr>'R20 14 D3'!Área_de_impresión</vt:lpstr>
      <vt:lpstr>'R21 14 D3'!Área_de_impresión</vt:lpstr>
      <vt:lpstr>'RREE 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cp:lastPrinted>2023-05-19T14:40:18Z</cp:lastPrinted>
  <dcterms:created xsi:type="dcterms:W3CDTF">2020-11-12T15:05:37Z</dcterms:created>
  <dcterms:modified xsi:type="dcterms:W3CDTF">2024-01-17T22:48:46Z</dcterms:modified>
</cp:coreProperties>
</file>