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activeTab="3"/>
  </bookViews>
  <sheets>
    <sheet name="ANTECEDENTES " sheetId="43" r:id="rId1"/>
    <sheet name="BALANCE 2021 " sheetId="44" r:id="rId2"/>
    <sheet name="retiros o dividendos ejercicio" sheetId="12" r:id="rId3"/>
    <sheet name="RLI " sheetId="9" r:id="rId4"/>
    <sheet name="R17 14 D3" sheetId="38" r:id="rId5"/>
    <sheet name="RAI al 01012020" sheetId="36" r:id="rId6"/>
    <sheet name="R18 14 D3" sheetId="39" r:id="rId7"/>
    <sheet name="RREE " sheetId="3" r:id="rId8"/>
    <sheet name="ddjj1909" sheetId="35" r:id="rId9"/>
    <sheet name="ddjj 1948" sheetId="31" r:id="rId10"/>
    <sheet name="Anverso" sheetId="8" r:id="rId11"/>
    <sheet name=" R6  14 A-D3-D8" sheetId="14" r:id="rId12"/>
    <sheet name="R7   14 A-D3-D8" sheetId="15" r:id="rId13"/>
    <sheet name="R8 14 A-D3" sheetId="18" r:id="rId14"/>
    <sheet name="R9  14 A-D3" sheetId="19" r:id="rId15"/>
    <sheet name="R19 14 D3" sheetId="40" r:id="rId16"/>
    <sheet name="R20 14 D3" sheetId="41" r:id="rId17"/>
    <sheet name="R21 14 D3" sheetId="42" r:id="rId18"/>
    <sheet name="Reverso F22 P.N" sheetId="13" r:id="rId19"/>
    <sheet name="Indice F22" sheetId="16" r:id="rId20"/>
    <sheet name="cm" sheetId="33" r:id="rId21"/>
    <sheet name="TASAS" sheetId="7" r:id="rId22"/>
    <sheet name="ANEXO N°1 (DDJJ 1847)" sheetId="27" r:id="rId23"/>
    <sheet name="ANEXO N°1 (DDJJ 1926)" sheetId="28" r:id="rId24"/>
  </sheets>
  <externalReferences>
    <externalReference r:id="rId25"/>
    <externalReference r:id="rId26"/>
    <externalReference r:id="rId27"/>
    <externalReference r:id="rId28"/>
    <externalReference r:id="rId29"/>
    <externalReference r:id="rId30"/>
    <externalReference r:id="rId31"/>
  </externalReferences>
  <definedNames>
    <definedName name="\b" localSheetId="0">#REF!</definedName>
    <definedName name="\b" localSheetId="1">#REF!</definedName>
    <definedName name="\b" localSheetId="20">#REF!</definedName>
    <definedName name="\b" localSheetId="9">#REF!</definedName>
    <definedName name="\b" localSheetId="5">#REF!</definedName>
    <definedName name="\b" localSheetId="2">#REF!</definedName>
    <definedName name="\b" localSheetId="3">#REF!</definedName>
    <definedName name="\b">#REF!</definedName>
    <definedName name="\z" localSheetId="0">#REF!</definedName>
    <definedName name="\z" localSheetId="1">#REF!</definedName>
    <definedName name="\z" localSheetId="20">#REF!</definedName>
    <definedName name="\z" localSheetId="9">#REF!</definedName>
    <definedName name="\z" localSheetId="5">#REF!</definedName>
    <definedName name="\z" localSheetId="2">#REF!</definedName>
    <definedName name="\z" localSheetId="3">#REF!</definedName>
    <definedName name="\z">#REF!</definedName>
    <definedName name="aa">#REF!</definedName>
    <definedName name="aaa">#REF!</definedName>
    <definedName name="aaaa">#REF!</definedName>
    <definedName name="_xlnm.Print_Area" localSheetId="11">' R6  14 A-D3-D8'!$D$1:$S$34</definedName>
    <definedName name="_xlnm.Print_Area" localSheetId="22">'ANEXO N°1 (DDJJ 1847)'!$B$1:$C$182</definedName>
    <definedName name="_xlnm.Print_Area" localSheetId="23">'ANEXO N°1 (DDJJ 1926)'!$B$1:$C$259</definedName>
    <definedName name="_xlnm.Print_Area" localSheetId="10">Anverso!$B$1:$AL$110</definedName>
    <definedName name="_xlnm.Print_Area" localSheetId="4">'R17 14 D3'!$C$2:$Q$46</definedName>
    <definedName name="_xlnm.Print_Area" localSheetId="6">'R18 14 D3'!$C$2:$Q$13</definedName>
    <definedName name="_xlnm.Print_Area" localSheetId="15">'R19 14 D3'!$C$2:$Q$25</definedName>
    <definedName name="_xlnm.Print_Area" localSheetId="16">'R20 14 D3'!$B$2:$AX$17</definedName>
    <definedName name="_xlnm.Print_Area" localSheetId="17">'R21 14 D3'!$B$2:$AW$18</definedName>
    <definedName name="_xlnm.Print_Area" localSheetId="12">'R7   14 A-D3-D8'!$B$1:$AK$11</definedName>
    <definedName name="_xlnm.Print_Area" localSheetId="13">'R8 14 A-D3'!$C$2:$AI$31</definedName>
    <definedName name="_xlnm.Print_Area" localSheetId="14">'R9  14 A-D3'!$C$1:$O$16</definedName>
    <definedName name="_xlnm.Print_Area" localSheetId="18">'Reverso F22 P.N'!$B$1:$AP$87</definedName>
    <definedName name="_xlnm.Print_Area" localSheetId="7">'RREE '!$B$1:$AG$112</definedName>
    <definedName name="casa" localSheetId="0">#REF!</definedName>
    <definedName name="casa" localSheetId="1">#REF!</definedName>
    <definedName name="casa">#REF!</definedName>
    <definedName name="CBDDSDSGSE" localSheetId="0">#REF!</definedName>
    <definedName name="CBDDSDSGSE" localSheetId="1">#REF!</definedName>
    <definedName name="CBDDSDSGSE" localSheetId="20">#REF!</definedName>
    <definedName name="CBDDSDSGSE" localSheetId="9">#REF!</definedName>
    <definedName name="CBDDSDSGSE" localSheetId="5">#REF!</definedName>
    <definedName name="CBDDSDSGSE" localSheetId="2">#REF!</definedName>
    <definedName name="CBDDSDSGSE" localSheetId="3">#REF!</definedName>
    <definedName name="CBDDSDSGSE">#REF!</definedName>
    <definedName name="CC" localSheetId="0">#REF!</definedName>
    <definedName name="CC" localSheetId="1">#REF!</definedName>
    <definedName name="CC" localSheetId="20">#REF!</definedName>
    <definedName name="CC" localSheetId="9">#REF!</definedName>
    <definedName name="CC" localSheetId="5">#REF!</definedName>
    <definedName name="CC" localSheetId="2">#REF!</definedName>
    <definedName name="CC" localSheetId="3">#REF!</definedName>
    <definedName name="CC">#REF!</definedName>
    <definedName name="CCCC" localSheetId="0">[1]bien!#REF!</definedName>
    <definedName name="CCCC" localSheetId="1">[1]bien!#REF!</definedName>
    <definedName name="CCCC" localSheetId="20">[1]bien!#REF!</definedName>
    <definedName name="CCCC" localSheetId="9">[1]bien!#REF!</definedName>
    <definedName name="CCCC" localSheetId="5">[1]bien!#REF!</definedName>
    <definedName name="CCCC" localSheetId="2">[1]bien!#REF!</definedName>
    <definedName name="CCCC" localSheetId="3">[1]bien!#REF!</definedName>
    <definedName name="CCCC">[1]bien!#REF!</definedName>
    <definedName name="CCCCC" localSheetId="0">[1]bien!#REF!</definedName>
    <definedName name="CCCCC" localSheetId="1">[1]bien!#REF!</definedName>
    <definedName name="CCCCC" localSheetId="20">[1]bien!#REF!</definedName>
    <definedName name="CCCCC" localSheetId="9">[1]bien!#REF!</definedName>
    <definedName name="CCCCC" localSheetId="5">[1]bien!#REF!</definedName>
    <definedName name="CCCCC" localSheetId="2">[1]bien!#REF!</definedName>
    <definedName name="CCCCC" localSheetId="3">[1]bien!#REF!</definedName>
    <definedName name="CCCCC">[1]bien!#REF!</definedName>
    <definedName name="CERTIFICADO" localSheetId="0">#REF!</definedName>
    <definedName name="CERTIFICADO" localSheetId="1">#REF!</definedName>
    <definedName name="CERTIFICADO">#REF!</definedName>
    <definedName name="DD" localSheetId="0">#REF!</definedName>
    <definedName name="DD" localSheetId="1">#REF!</definedName>
    <definedName name="DD" localSheetId="20">#REF!</definedName>
    <definedName name="DD" localSheetId="9">#REF!</definedName>
    <definedName name="DD" localSheetId="5">#REF!</definedName>
    <definedName name="DD" localSheetId="2">#REF!</definedName>
    <definedName name="DD" localSheetId="3">#REF!</definedName>
    <definedName name="DD">#REF!</definedName>
    <definedName name="DFF" localSheetId="0">#REF!</definedName>
    <definedName name="DFF" localSheetId="1">#REF!</definedName>
    <definedName name="DFF" localSheetId="20">#REF!</definedName>
    <definedName name="DFF" localSheetId="9">#REF!</definedName>
    <definedName name="DFF" localSheetId="5">#REF!</definedName>
    <definedName name="DFF" localSheetId="2">#REF!</definedName>
    <definedName name="DFF" localSheetId="3">#REF!</definedName>
    <definedName name="DFF">#REF!</definedName>
    <definedName name="DFFFD" localSheetId="0">#REF!</definedName>
    <definedName name="DFFFD" localSheetId="1">#REF!</definedName>
    <definedName name="DFFFD" localSheetId="20">#REF!</definedName>
    <definedName name="DFFFD" localSheetId="9">#REF!</definedName>
    <definedName name="DFFFD" localSheetId="5">#REF!</definedName>
    <definedName name="DFFFD" localSheetId="2">#REF!</definedName>
    <definedName name="DFFFD" localSheetId="3">#REF!</definedName>
    <definedName name="DFFFD">#REF!</definedName>
    <definedName name="DOS" localSheetId="0">#REF!</definedName>
    <definedName name="DOS" localSheetId="1">#REF!</definedName>
    <definedName name="DOS" localSheetId="20">#REF!</definedName>
    <definedName name="DOS" localSheetId="9">#REF!</definedName>
    <definedName name="DOS" localSheetId="5">#REF!</definedName>
    <definedName name="DOS" localSheetId="2">#REF!</definedName>
    <definedName name="DOS" localSheetId="3">#REF!</definedName>
    <definedName name="DOS">#REF!</definedName>
    <definedName name="EDEE" localSheetId="0">#REF!</definedName>
    <definedName name="EDEE" localSheetId="1">#REF!</definedName>
    <definedName name="EDEE" localSheetId="20">#REF!</definedName>
    <definedName name="EDEE" localSheetId="9">#REF!</definedName>
    <definedName name="EDEE" localSheetId="5">#REF!</definedName>
    <definedName name="EDEE" localSheetId="2">#REF!</definedName>
    <definedName name="EDEE" localSheetId="3">#REF!</definedName>
    <definedName name="EDEE">#REF!</definedName>
    <definedName name="Excel_BuiltIn_Print_Area_2_1" localSheetId="0">#REF!</definedName>
    <definedName name="Excel_BuiltIn_Print_Area_2_1" localSheetId="1">#REF!</definedName>
    <definedName name="Excel_BuiltIn_Print_Area_2_1" localSheetId="20">#REF!</definedName>
    <definedName name="Excel_BuiltIn_Print_Area_2_1" localSheetId="9">#REF!</definedName>
    <definedName name="Excel_BuiltIn_Print_Area_2_1" localSheetId="5">#REF!</definedName>
    <definedName name="Excel_BuiltIn_Print_Area_2_1" localSheetId="2">#REF!</definedName>
    <definedName name="Excel_BuiltIn_Print_Area_2_1" localSheetId="3">#REF!</definedName>
    <definedName name="Excel_BuiltIn_Print_Area_2_1">#REF!</definedName>
    <definedName name="Factores">'[1]calculos planilla'!$A$2:$M$134</definedName>
    <definedName name="fecha">[1]bien!$F$8</definedName>
    <definedName name="fecha_act" localSheetId="0">[1]bien!#REF!</definedName>
    <definedName name="fecha_act" localSheetId="1">[1]bien!#REF!</definedName>
    <definedName name="fecha_act" localSheetId="20">[1]bien!#REF!</definedName>
    <definedName name="fecha_act" localSheetId="9">[1]bien!#REF!</definedName>
    <definedName name="fecha_act" localSheetId="5">[1]bien!#REF!</definedName>
    <definedName name="fecha_act" localSheetId="2">[1]bien!#REF!</definedName>
    <definedName name="fecha_act" localSheetId="3">[1]bien!#REF!</definedName>
    <definedName name="fecha_act">[1]bien!#REF!</definedName>
    <definedName name="FF" localSheetId="0">#REF!</definedName>
    <definedName name="FF" localSheetId="1">#REF!</definedName>
    <definedName name="FF" localSheetId="20">#REF!</definedName>
    <definedName name="FF" localSheetId="9">#REF!</definedName>
    <definedName name="FF" localSheetId="5">#REF!</definedName>
    <definedName name="FF" localSheetId="2">#REF!</definedName>
    <definedName name="FF" localSheetId="3">#REF!</definedName>
    <definedName name="FF">#REF!</definedName>
    <definedName name="FFF" localSheetId="0">#REF!</definedName>
    <definedName name="FFF" localSheetId="1">#REF!</definedName>
    <definedName name="FFF" localSheetId="20">#REF!</definedName>
    <definedName name="FFF" localSheetId="9">#REF!</definedName>
    <definedName name="FFF" localSheetId="5">#REF!</definedName>
    <definedName name="FFF" localSheetId="2">#REF!</definedName>
    <definedName name="FFF" localSheetId="3">#REF!</definedName>
    <definedName name="FFF">#REF!</definedName>
    <definedName name="FFFF" localSheetId="0">[1]bien!#REF!</definedName>
    <definedName name="FFFF" localSheetId="1">[1]bien!#REF!</definedName>
    <definedName name="FFFF" localSheetId="20">[1]bien!#REF!</definedName>
    <definedName name="FFFF" localSheetId="9">[1]bien!#REF!</definedName>
    <definedName name="FFFF" localSheetId="5">[1]bien!#REF!</definedName>
    <definedName name="FFFF" localSheetId="2">[1]bien!#REF!</definedName>
    <definedName name="FFFF" localSheetId="3">[1]bien!#REF!</definedName>
    <definedName name="FFFF">[1]bien!#REF!</definedName>
    <definedName name="g" localSheetId="0">#REF!</definedName>
    <definedName name="g" localSheetId="1">#REF!</definedName>
    <definedName name="g">#REF!</definedName>
    <definedName name="GVKey">""</definedName>
    <definedName name="HGHHH" localSheetId="0">#REF!</definedName>
    <definedName name="HGHHH" localSheetId="1">#REF!</definedName>
    <definedName name="HGHHH" localSheetId="20">#REF!</definedName>
    <definedName name="HGHHH" localSheetId="9">#REF!</definedName>
    <definedName name="HGHHH" localSheetId="5">#REF!</definedName>
    <definedName name="HGHHH" localSheetId="2">#REF!</definedName>
    <definedName name="HGHHH" localSheetId="3">#REF!</definedName>
    <definedName name="HGHHH">#REF!</definedName>
    <definedName name="HHHH" localSheetId="0">#REF!</definedName>
    <definedName name="HHHH" localSheetId="1">#REF!</definedName>
    <definedName name="HHHH" localSheetId="20">#REF!</definedName>
    <definedName name="HHHH" localSheetId="9">#REF!</definedName>
    <definedName name="HHHH" localSheetId="5">#REF!</definedName>
    <definedName name="HHHH" localSheetId="2">#REF!</definedName>
    <definedName name="HHHH" localSheetId="3">#REF!</definedName>
    <definedName name="HHHH">#REF!</definedName>
    <definedName name="HISTORICO">[1]bien!$F$11</definedName>
    <definedName name="inicial">'[1]calculos planilla'!$S$3:$U$14</definedName>
    <definedName name="INVERSION" localSheetId="11">#REF!</definedName>
    <definedName name="INVERSION" localSheetId="22">#REF!</definedName>
    <definedName name="INVERSION" localSheetId="23">#REF!</definedName>
    <definedName name="INVERSION" localSheetId="0">#REF!</definedName>
    <definedName name="INVERSION" localSheetId="10">#REF!</definedName>
    <definedName name="INVERSION" localSheetId="1">#REF!</definedName>
    <definedName name="INVERSION" localSheetId="20">#REF!</definedName>
    <definedName name="INVERSION" localSheetId="9">#REF!</definedName>
    <definedName name="INVERSION" localSheetId="8">#REF!</definedName>
    <definedName name="INVERSION" localSheetId="19">#REF!</definedName>
    <definedName name="INVERSION" localSheetId="4">#REF!</definedName>
    <definedName name="INVERSION" localSheetId="6">#REF!</definedName>
    <definedName name="INVERSION" localSheetId="15">#REF!</definedName>
    <definedName name="INVERSION" localSheetId="16">#REF!</definedName>
    <definedName name="INVERSION" localSheetId="17">#REF!</definedName>
    <definedName name="INVERSION" localSheetId="12">#REF!</definedName>
    <definedName name="INVERSION" localSheetId="13">#REF!</definedName>
    <definedName name="INVERSION" localSheetId="14">#REF!</definedName>
    <definedName name="INVERSION" localSheetId="5">#REF!</definedName>
    <definedName name="INVERSION" localSheetId="2">#REF!</definedName>
    <definedName name="INVERSION" localSheetId="18">#REF!</definedName>
    <definedName name="INVERSION" localSheetId="3">#REF!</definedName>
    <definedName name="INVERSION">#REF!</definedName>
    <definedName name="ipc">'[1]calculos planilla'!$P$3:$Q$146</definedName>
    <definedName name="matriz" localSheetId="0">#REF!</definedName>
    <definedName name="matriz" localSheetId="1">#REF!</definedName>
    <definedName name="matriz" localSheetId="20">#REF!</definedName>
    <definedName name="matriz" localSheetId="9">#REF!</definedName>
    <definedName name="matriz" localSheetId="5">#REF!</definedName>
    <definedName name="matriz" localSheetId="2">#REF!</definedName>
    <definedName name="matriz" localSheetId="3">#REF!</definedName>
    <definedName name="matriz">#REF!</definedName>
    <definedName name="matriz2" localSheetId="0">#REF!</definedName>
    <definedName name="matriz2" localSheetId="1">#REF!</definedName>
    <definedName name="matriz2" localSheetId="20">#REF!</definedName>
    <definedName name="matriz2" localSheetId="9">#REF!</definedName>
    <definedName name="matriz2" localSheetId="5">#REF!</definedName>
    <definedName name="matriz2" localSheetId="2">#REF!</definedName>
    <definedName name="matriz2" localSheetId="3">#REF!</definedName>
    <definedName name="matriz2">#REF!</definedName>
    <definedName name="mmm">#REF!</definedName>
    <definedName name="operacion" localSheetId="11">#REF!</definedName>
    <definedName name="operacion" localSheetId="22">#REF!</definedName>
    <definedName name="operacion" localSheetId="23">#REF!</definedName>
    <definedName name="operacion" localSheetId="0">#REF!</definedName>
    <definedName name="operacion" localSheetId="10">#REF!</definedName>
    <definedName name="operacion" localSheetId="1">#REF!</definedName>
    <definedName name="operacion" localSheetId="20">#REF!</definedName>
    <definedName name="operacion" localSheetId="9">#REF!</definedName>
    <definedName name="operacion" localSheetId="8">#REF!</definedName>
    <definedName name="operacion" localSheetId="19">#REF!</definedName>
    <definedName name="operacion" localSheetId="4">#REF!</definedName>
    <definedName name="operacion" localSheetId="6">#REF!</definedName>
    <definedName name="operacion" localSheetId="15">#REF!</definedName>
    <definedName name="operacion" localSheetId="16">#REF!</definedName>
    <definedName name="operacion" localSheetId="17">#REF!</definedName>
    <definedName name="operacion" localSheetId="12">#REF!</definedName>
    <definedName name="operacion" localSheetId="13">#REF!</definedName>
    <definedName name="operacion" localSheetId="14">#REF!</definedName>
    <definedName name="operacion" localSheetId="5">#REF!</definedName>
    <definedName name="operacion" localSheetId="2">#REF!</definedName>
    <definedName name="operacion" localSheetId="18">#REF!</definedName>
    <definedName name="operacion" localSheetId="3">#REF!</definedName>
    <definedName name="operacion">#REF!</definedName>
    <definedName name="OPERACION1" localSheetId="11">#REF!</definedName>
    <definedName name="OPERACION1" localSheetId="22">#REF!</definedName>
    <definedName name="OPERACION1" localSheetId="23">#REF!</definedName>
    <definedName name="OPERACION1" localSheetId="0">#REF!</definedName>
    <definedName name="OPERACION1" localSheetId="10">#REF!</definedName>
    <definedName name="OPERACION1" localSheetId="1">#REF!</definedName>
    <definedName name="OPERACION1" localSheetId="20">#REF!</definedName>
    <definedName name="OPERACION1" localSheetId="9">#REF!</definedName>
    <definedName name="OPERACION1" localSheetId="8">#REF!</definedName>
    <definedName name="OPERACION1" localSheetId="19">#REF!</definedName>
    <definedName name="OPERACION1" localSheetId="4">#REF!</definedName>
    <definedName name="OPERACION1" localSheetId="6">#REF!</definedName>
    <definedName name="OPERACION1" localSheetId="15">#REF!</definedName>
    <definedName name="OPERACION1" localSheetId="16">#REF!</definedName>
    <definedName name="OPERACION1" localSheetId="17">#REF!</definedName>
    <definedName name="OPERACION1" localSheetId="12">#REF!</definedName>
    <definedName name="OPERACION1" localSheetId="13">#REF!</definedName>
    <definedName name="OPERACION1" localSheetId="14">#REF!</definedName>
    <definedName name="OPERACION1" localSheetId="5">#REF!</definedName>
    <definedName name="OPERACION1" localSheetId="2">#REF!</definedName>
    <definedName name="OPERACION1" localSheetId="18">#REF!</definedName>
    <definedName name="OPERACION1" localSheetId="3">#REF!</definedName>
    <definedName name="OPERACION1">#REF!</definedName>
    <definedName name="operacion4">#REF!</definedName>
    <definedName name="ORDENADO" localSheetId="0">#REF!</definedName>
    <definedName name="ORDENADO" localSheetId="1">#REF!</definedName>
    <definedName name="ORDENADO" localSheetId="20">#REF!</definedName>
    <definedName name="ORDENADO" localSheetId="9">#REF!</definedName>
    <definedName name="ORDENADO" localSheetId="5">#REF!</definedName>
    <definedName name="ORDENADO" localSheetId="2">#REF!</definedName>
    <definedName name="ORDENADO" localSheetId="3">#REF!</definedName>
    <definedName name="ORDENADO">#REF!</definedName>
    <definedName name="pert">#REF!</definedName>
    <definedName name="RRRR" localSheetId="0">#REF!</definedName>
    <definedName name="RRRR" localSheetId="1">#REF!</definedName>
    <definedName name="RRRR" localSheetId="20">#REF!</definedName>
    <definedName name="RRRR" localSheetId="9">#REF!</definedName>
    <definedName name="RRRR" localSheetId="5">#REF!</definedName>
    <definedName name="RRRR" localSheetId="2">#REF!</definedName>
    <definedName name="RRRR" localSheetId="3">#REF!</definedName>
    <definedName name="RRRR">#REF!</definedName>
    <definedName name="SPSet">"current"</definedName>
    <definedName name="SPWS_WBID">""</definedName>
    <definedName name="SRDF" localSheetId="0">#REF!</definedName>
    <definedName name="SRDF" localSheetId="1">#REF!</definedName>
    <definedName name="SRDF" localSheetId="20">#REF!</definedName>
    <definedName name="SRDF" localSheetId="9">#REF!</definedName>
    <definedName name="SRDF" localSheetId="5">#REF!</definedName>
    <definedName name="SRDF" localSheetId="2">#REF!</definedName>
    <definedName name="SRDF" localSheetId="3">#REF!</definedName>
    <definedName name="SRDF">#REF!</definedName>
    <definedName name="ssss">#REF!</definedName>
    <definedName name="TABLAS" localSheetId="0">#REF!</definedName>
    <definedName name="TABLAS" localSheetId="1">#REF!</definedName>
    <definedName name="TABLAS" localSheetId="20">#REF!</definedName>
    <definedName name="TABLAS" localSheetId="9">#REF!</definedName>
    <definedName name="TABLAS" localSheetId="5">#REF!</definedName>
    <definedName name="TABLAS" localSheetId="2">#REF!</definedName>
    <definedName name="TABLAS" localSheetId="3">#REF!</definedName>
    <definedName name="TABLAS">#REF!</definedName>
    <definedName name="_xlnm.Print_Titles" localSheetId="11">' R6  14 A-D3-D8'!#REF!</definedName>
    <definedName name="_xlnm.Print_Titles" localSheetId="10">Anverso!$A$1:$IV$3</definedName>
    <definedName name="_xlnm.Print_Titles" localSheetId="18">'Reverso F22 P.N'!$A$1:$IV$5</definedName>
    <definedName name="TTTT" localSheetId="0">#REF!</definedName>
    <definedName name="TTTT" localSheetId="1">#REF!</definedName>
    <definedName name="TTTT" localSheetId="20">#REF!</definedName>
    <definedName name="TTTT" localSheetId="9">#REF!</definedName>
    <definedName name="TTTT" localSheetId="5">#REF!</definedName>
    <definedName name="TTTT" localSheetId="2">#REF!</definedName>
    <definedName name="TTTT" localSheetId="3">#REF!</definedName>
    <definedName name="TTTT">#REF!</definedName>
    <definedName name="v" localSheetId="22">'[2]Registrar F.22 AT.2013'!$A$2:$B$182</definedName>
    <definedName name="v" localSheetId="23">'[2]Registrar F.22 AT.2013'!$A$2:$B$182</definedName>
    <definedName name="v" localSheetId="0">'[3]Registrar '!$A$2:$B$182</definedName>
    <definedName name="v" localSheetId="1">'[3]Registrar '!$A$2:$B$182</definedName>
    <definedName name="v" localSheetId="20">'[3]Registrar '!$A$2:$B$182</definedName>
    <definedName name="v" localSheetId="9">'[3]Registrar '!$A$2:$B$182</definedName>
    <definedName name="v" localSheetId="8">'[2]Registrar F.22 AT.2013'!$A$2:$B$182</definedName>
    <definedName name="v" localSheetId="5">'[3]Registrar '!$A$2:$B$182</definedName>
    <definedName name="v" localSheetId="2">'[4]Registrar '!$A$2:$B$182</definedName>
    <definedName name="v" localSheetId="3">'[5]Registrar '!$A$2:$B$182</definedName>
    <definedName name="v" localSheetId="7">'[3]Registrar '!$A$2:$B$182</definedName>
    <definedName name="v">'[6]Registrar '!$A$2:$B$182</definedName>
    <definedName name="VFGDGDS" localSheetId="0">#REF!</definedName>
    <definedName name="VFGDGDS" localSheetId="1">#REF!</definedName>
    <definedName name="VFGDGDS" localSheetId="20">#REF!</definedName>
    <definedName name="VFGDGDS" localSheetId="9">#REF!</definedName>
    <definedName name="VFGDGDS" localSheetId="5">#REF!</definedName>
    <definedName name="VFGDGDS" localSheetId="2">#REF!</definedName>
    <definedName name="VFGDGDS" localSheetId="3">#REF!</definedName>
    <definedName name="VFGDGDS">#REF!</definedName>
    <definedName name="Vutil">[1]bien!$G$17</definedName>
    <definedName name="XX" localSheetId="0">#REF!</definedName>
    <definedName name="XX" localSheetId="1">#REF!</definedName>
    <definedName name="XX" localSheetId="20">#REF!</definedName>
    <definedName name="XX" localSheetId="9">#REF!</definedName>
    <definedName name="XX" localSheetId="5">#REF!</definedName>
    <definedName name="XX" localSheetId="2">#REF!</definedName>
    <definedName name="XX" localSheetId="3">#REF!</definedName>
    <definedName name="XX">#REF!</definedName>
    <definedName name="XXX" localSheetId="0">#REF!</definedName>
    <definedName name="XXX" localSheetId="1">#REF!</definedName>
    <definedName name="XXX" localSheetId="20">#REF!</definedName>
    <definedName name="XXX" localSheetId="9">#REF!</definedName>
    <definedName name="XXX" localSheetId="5">#REF!</definedName>
    <definedName name="XXX" localSheetId="2">#REF!</definedName>
    <definedName name="XXX" localSheetId="3">#REF!</definedName>
    <definedName name="XXX">#REF!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1" i="9" l="1"/>
  <c r="P90" i="9"/>
  <c r="P88" i="9"/>
  <c r="P81" i="9"/>
  <c r="P83" i="9" s="1"/>
  <c r="P84" i="9" s="1"/>
  <c r="P92" i="9" l="1"/>
  <c r="F51" i="9" l="1"/>
  <c r="D18" i="9"/>
  <c r="U39" i="38" l="1"/>
  <c r="W32" i="40" l="1"/>
  <c r="U34" i="40" s="1"/>
  <c r="U32" i="40"/>
  <c r="AA24" i="40"/>
  <c r="L11" i="40" l="1"/>
  <c r="E35" i="44"/>
  <c r="E34" i="44"/>
  <c r="D89" i="44"/>
  <c r="D87" i="44"/>
  <c r="D52" i="44"/>
  <c r="T24" i="40" l="1"/>
  <c r="D49" i="9"/>
  <c r="D19" i="9" l="1"/>
  <c r="G33" i="44" l="1"/>
  <c r="F33" i="44"/>
  <c r="H33" i="44" l="1"/>
  <c r="I33" i="44"/>
  <c r="F32" i="44"/>
  <c r="G32" i="44"/>
  <c r="H32" i="44" s="1"/>
  <c r="I32" i="44" l="1"/>
  <c r="G42" i="44"/>
  <c r="G31" i="44" l="1"/>
  <c r="F31" i="44"/>
  <c r="H31" i="44" s="1"/>
  <c r="I31" i="44" l="1"/>
  <c r="G88" i="44"/>
  <c r="F88" i="44"/>
  <c r="J88" i="44" s="1"/>
  <c r="K88" i="44" l="1"/>
  <c r="H45" i="43"/>
  <c r="F46" i="3" l="1"/>
  <c r="H21" i="43"/>
  <c r="H20" i="43"/>
  <c r="G21" i="43"/>
  <c r="G20" i="43"/>
  <c r="G22" i="43" s="1"/>
  <c r="X25" i="3"/>
  <c r="E25" i="3"/>
  <c r="AC24" i="3"/>
  <c r="AM11" i="42" s="1"/>
  <c r="E24" i="3"/>
  <c r="AG24" i="3" s="1"/>
  <c r="AS12" i="41" s="1"/>
  <c r="X23" i="3"/>
  <c r="W11" i="42" s="1"/>
  <c r="E23" i="3"/>
  <c r="H22" i="43" l="1"/>
  <c r="I22" i="43"/>
  <c r="G38" i="12"/>
  <c r="F38" i="12"/>
  <c r="E38" i="12"/>
  <c r="D38" i="12"/>
  <c r="C38" i="12"/>
  <c r="B38" i="12"/>
  <c r="O37" i="12"/>
  <c r="N37" i="12"/>
  <c r="M37" i="12"/>
  <c r="L37" i="12"/>
  <c r="K37" i="12"/>
  <c r="J37" i="12"/>
  <c r="H37" i="12"/>
  <c r="O36" i="12"/>
  <c r="N36" i="12"/>
  <c r="M36" i="12"/>
  <c r="L36" i="12"/>
  <c r="K36" i="12"/>
  <c r="J36" i="12"/>
  <c r="H36" i="12"/>
  <c r="O35" i="12"/>
  <c r="N35" i="12"/>
  <c r="M35" i="12"/>
  <c r="L35" i="12"/>
  <c r="K35" i="12"/>
  <c r="J35" i="12"/>
  <c r="H35" i="12"/>
  <c r="O34" i="12"/>
  <c r="N34" i="12"/>
  <c r="M34" i="12"/>
  <c r="L34" i="12"/>
  <c r="K34" i="12"/>
  <c r="J34" i="12"/>
  <c r="H34" i="12"/>
  <c r="O33" i="12"/>
  <c r="N33" i="12"/>
  <c r="M33" i="12"/>
  <c r="L33" i="12"/>
  <c r="K33" i="12"/>
  <c r="J33" i="12"/>
  <c r="H33" i="12"/>
  <c r="I32" i="12"/>
  <c r="O32" i="12" s="1"/>
  <c r="H32" i="12"/>
  <c r="O31" i="12"/>
  <c r="N31" i="12"/>
  <c r="M31" i="12"/>
  <c r="L31" i="12"/>
  <c r="K31" i="12"/>
  <c r="J31" i="12"/>
  <c r="H31" i="12"/>
  <c r="I30" i="12"/>
  <c r="M30" i="12" s="1"/>
  <c r="H30" i="12"/>
  <c r="O29" i="12"/>
  <c r="N29" i="12"/>
  <c r="M29" i="12"/>
  <c r="L29" i="12"/>
  <c r="K29" i="12"/>
  <c r="J29" i="12"/>
  <c r="H29" i="12"/>
  <c r="O28" i="12"/>
  <c r="N28" i="12"/>
  <c r="M28" i="12"/>
  <c r="L28" i="12"/>
  <c r="K28" i="12"/>
  <c r="J28" i="12"/>
  <c r="H28" i="12"/>
  <c r="O27" i="12"/>
  <c r="N27" i="12"/>
  <c r="M27" i="12"/>
  <c r="L27" i="12"/>
  <c r="K27" i="12"/>
  <c r="J27" i="12"/>
  <c r="H27" i="12"/>
  <c r="O26" i="12"/>
  <c r="N26" i="12"/>
  <c r="M26" i="12"/>
  <c r="L26" i="12"/>
  <c r="K26" i="12"/>
  <c r="J26" i="12"/>
  <c r="H26" i="12"/>
  <c r="P25" i="12"/>
  <c r="K30" i="12" l="1"/>
  <c r="O30" i="12"/>
  <c r="O38" i="12"/>
  <c r="J30" i="12"/>
  <c r="H39" i="12"/>
  <c r="L30" i="12"/>
  <c r="N30" i="12"/>
  <c r="P37" i="12"/>
  <c r="P27" i="12"/>
  <c r="P33" i="12"/>
  <c r="H38" i="12"/>
  <c r="P26" i="12"/>
  <c r="P28" i="12"/>
  <c r="J32" i="12"/>
  <c r="N32" i="12"/>
  <c r="P34" i="12"/>
  <c r="P29" i="12"/>
  <c r="M32" i="12"/>
  <c r="P35" i="12"/>
  <c r="P31" i="12"/>
  <c r="L32" i="12"/>
  <c r="P36" i="12"/>
  <c r="K32" i="12"/>
  <c r="L38" i="12" l="1"/>
  <c r="P30" i="12"/>
  <c r="P32" i="12"/>
  <c r="P38" i="12" s="1"/>
  <c r="N38" i="12"/>
  <c r="M38" i="12"/>
  <c r="K38" i="12"/>
  <c r="J38" i="12"/>
  <c r="P39" i="12" l="1"/>
  <c r="L10" i="39" l="1"/>
  <c r="L12" i="40"/>
  <c r="L4" i="40"/>
  <c r="AG14" i="3"/>
  <c r="AC14" i="3"/>
  <c r="R14" i="3"/>
  <c r="K14" i="3"/>
  <c r="J14" i="3"/>
  <c r="D3" i="36"/>
  <c r="F36" i="9" l="1"/>
  <c r="G36" i="9" s="1"/>
  <c r="F30" i="9"/>
  <c r="G30" i="9" s="1"/>
  <c r="F29" i="9"/>
  <c r="G29" i="9" s="1"/>
  <c r="F57" i="9"/>
  <c r="G57" i="9" s="1"/>
  <c r="F39" i="9"/>
  <c r="F40" i="9"/>
  <c r="F41" i="9"/>
  <c r="F42" i="9"/>
  <c r="F43" i="9"/>
  <c r="F48" i="9"/>
  <c r="F49" i="9"/>
  <c r="G49" i="9" s="1"/>
  <c r="L32" i="38" s="1"/>
  <c r="F50" i="9"/>
  <c r="G51" i="9"/>
  <c r="F52" i="9"/>
  <c r="F53" i="9"/>
  <c r="F54" i="9"/>
  <c r="F59" i="9"/>
  <c r="F60" i="9"/>
  <c r="F31" i="9"/>
  <c r="F33" i="9"/>
  <c r="F20" i="9"/>
  <c r="F22" i="9"/>
  <c r="F17" i="9"/>
  <c r="E17" i="9"/>
  <c r="F13" i="9"/>
  <c r="E13" i="9"/>
  <c r="E7" i="9"/>
  <c r="D17" i="9"/>
  <c r="F24" i="9"/>
  <c r="D23" i="9"/>
  <c r="F23" i="9" s="1"/>
  <c r="F21" i="9"/>
  <c r="D13" i="9"/>
  <c r="D12" i="9" s="1"/>
  <c r="D7" i="9"/>
  <c r="D35" i="43"/>
  <c r="D36" i="43"/>
  <c r="H46" i="43"/>
  <c r="F7" i="9" s="1"/>
  <c r="G7" i="9" s="1"/>
  <c r="H49" i="43"/>
  <c r="E6" i="9" l="1"/>
  <c r="F14" i="9"/>
  <c r="L14" i="40"/>
  <c r="F19" i="9"/>
  <c r="E21" i="3"/>
  <c r="G13" i="9"/>
  <c r="H25" i="43" l="1"/>
  <c r="I25" i="43" s="1"/>
  <c r="G25" i="43"/>
  <c r="G26" i="43" s="1"/>
  <c r="G96" i="44"/>
  <c r="F96" i="44"/>
  <c r="G95" i="44"/>
  <c r="F95" i="44"/>
  <c r="J95" i="44" s="1"/>
  <c r="D55" i="9" s="1"/>
  <c r="F55" i="9" s="1"/>
  <c r="G94" i="44"/>
  <c r="F94" i="44"/>
  <c r="G93" i="44"/>
  <c r="F93" i="44"/>
  <c r="G92" i="44"/>
  <c r="F92" i="44"/>
  <c r="G91" i="44"/>
  <c r="F91" i="44"/>
  <c r="J91" i="44" s="1"/>
  <c r="G90" i="44"/>
  <c r="F90" i="44"/>
  <c r="G89" i="44"/>
  <c r="F89" i="44"/>
  <c r="G87" i="44"/>
  <c r="F87" i="44"/>
  <c r="G86" i="44"/>
  <c r="F86" i="44"/>
  <c r="G85" i="44"/>
  <c r="F85" i="44"/>
  <c r="G84" i="44"/>
  <c r="F84" i="44"/>
  <c r="G83" i="44"/>
  <c r="F83" i="44"/>
  <c r="G82" i="44"/>
  <c r="F82" i="44"/>
  <c r="G81" i="44"/>
  <c r="F81" i="44"/>
  <c r="G80" i="44"/>
  <c r="F80" i="44"/>
  <c r="G79" i="44"/>
  <c r="F79" i="44"/>
  <c r="G78" i="44"/>
  <c r="F78" i="44"/>
  <c r="G77" i="44"/>
  <c r="F77" i="44"/>
  <c r="G76" i="44"/>
  <c r="F76" i="44"/>
  <c r="G75" i="44"/>
  <c r="F75" i="44"/>
  <c r="G74" i="44"/>
  <c r="F74" i="44"/>
  <c r="G73" i="44"/>
  <c r="F73" i="44"/>
  <c r="G72" i="44"/>
  <c r="F72" i="44"/>
  <c r="G71" i="44"/>
  <c r="F71" i="44"/>
  <c r="G70" i="44"/>
  <c r="F70" i="44"/>
  <c r="G69" i="44"/>
  <c r="F69" i="44"/>
  <c r="G68" i="44"/>
  <c r="F68" i="44"/>
  <c r="G67" i="44"/>
  <c r="F67" i="44"/>
  <c r="G66" i="44"/>
  <c r="F66" i="44"/>
  <c r="G65" i="44"/>
  <c r="F65" i="44"/>
  <c r="G64" i="44"/>
  <c r="F64" i="44"/>
  <c r="G63" i="44"/>
  <c r="F63" i="44"/>
  <c r="G62" i="44"/>
  <c r="F62" i="44"/>
  <c r="G61" i="44"/>
  <c r="F61" i="44"/>
  <c r="G60" i="44"/>
  <c r="G59" i="44"/>
  <c r="F59" i="44"/>
  <c r="G58" i="44"/>
  <c r="F58" i="44"/>
  <c r="G57" i="44"/>
  <c r="F57" i="44"/>
  <c r="G56" i="44"/>
  <c r="F56" i="44"/>
  <c r="G55" i="44"/>
  <c r="F55" i="44"/>
  <c r="G54" i="44"/>
  <c r="F54" i="44"/>
  <c r="G53" i="44"/>
  <c r="F53" i="44"/>
  <c r="G52" i="44"/>
  <c r="F52" i="44"/>
  <c r="G51" i="44"/>
  <c r="F51" i="44"/>
  <c r="G50" i="44"/>
  <c r="G49" i="44"/>
  <c r="F49" i="44"/>
  <c r="G48" i="44"/>
  <c r="F48" i="44"/>
  <c r="G47" i="44"/>
  <c r="F47" i="44"/>
  <c r="G46" i="44"/>
  <c r="K46" i="44" s="1"/>
  <c r="F46" i="44"/>
  <c r="G45" i="44"/>
  <c r="F45" i="44"/>
  <c r="G44" i="44"/>
  <c r="F44" i="44"/>
  <c r="G43" i="44"/>
  <c r="F43" i="44"/>
  <c r="F42" i="44"/>
  <c r="G41" i="44"/>
  <c r="F41" i="44"/>
  <c r="H41" i="44" s="1"/>
  <c r="G40" i="44"/>
  <c r="F40" i="44"/>
  <c r="G39" i="44"/>
  <c r="G38" i="44"/>
  <c r="F38" i="44"/>
  <c r="G37" i="44"/>
  <c r="F37" i="44"/>
  <c r="G36" i="44"/>
  <c r="F36" i="44"/>
  <c r="G35" i="44"/>
  <c r="F35" i="44"/>
  <c r="G34" i="44"/>
  <c r="F34" i="44"/>
  <c r="G30" i="44"/>
  <c r="F30" i="44"/>
  <c r="G29" i="44"/>
  <c r="F29" i="44"/>
  <c r="G28" i="44"/>
  <c r="F28" i="44"/>
  <c r="G27" i="44"/>
  <c r="F27" i="44"/>
  <c r="G26" i="44"/>
  <c r="F26" i="44"/>
  <c r="G25" i="44"/>
  <c r="F25" i="44"/>
  <c r="G24" i="44"/>
  <c r="F24" i="44"/>
  <c r="G23" i="44"/>
  <c r="F23" i="44"/>
  <c r="G22" i="44"/>
  <c r="F22" i="44"/>
  <c r="G21" i="44"/>
  <c r="F21" i="44"/>
  <c r="H21" i="44" s="1"/>
  <c r="G20" i="44"/>
  <c r="F20" i="44"/>
  <c r="G19" i="44"/>
  <c r="F19" i="44"/>
  <c r="H19" i="44" s="1"/>
  <c r="G18" i="44"/>
  <c r="F18" i="44"/>
  <c r="G17" i="44"/>
  <c r="G16" i="44"/>
  <c r="G15" i="44"/>
  <c r="F15" i="44"/>
  <c r="G14" i="44"/>
  <c r="F14" i="44"/>
  <c r="G13" i="44"/>
  <c r="F13" i="44"/>
  <c r="G12" i="44"/>
  <c r="F12" i="44"/>
  <c r="H12" i="44" s="1"/>
  <c r="Q82" i="8" s="1"/>
  <c r="AG82" i="8" s="1"/>
  <c r="G11" i="44"/>
  <c r="F11" i="44"/>
  <c r="F10" i="44"/>
  <c r="F9" i="44"/>
  <c r="D97" i="44"/>
  <c r="D99" i="44" s="1"/>
  <c r="H23" i="44" l="1"/>
  <c r="K54" i="44"/>
  <c r="K52" i="44"/>
  <c r="H14" i="44"/>
  <c r="H30" i="44"/>
  <c r="K56" i="44"/>
  <c r="K58" i="44"/>
  <c r="H34" i="44"/>
  <c r="J96" i="44"/>
  <c r="K19" i="3" s="1"/>
  <c r="K84" i="44"/>
  <c r="J81" i="44"/>
  <c r="J83" i="44"/>
  <c r="J85" i="44"/>
  <c r="J87" i="44"/>
  <c r="J90" i="44"/>
  <c r="D46" i="9" s="1"/>
  <c r="F46" i="9" s="1"/>
  <c r="G46" i="9" s="1"/>
  <c r="E110" i="3" s="1"/>
  <c r="V110" i="3" s="1"/>
  <c r="J79" i="44"/>
  <c r="J62" i="44"/>
  <c r="J70" i="44"/>
  <c r="D44" i="9" s="1"/>
  <c r="F44" i="9" s="1"/>
  <c r="G44" i="9" s="1"/>
  <c r="G76" i="9" s="1"/>
  <c r="G77" i="9" s="1"/>
  <c r="V66" i="8" s="1"/>
  <c r="AG66" i="8" s="1"/>
  <c r="J63" i="44"/>
  <c r="J65" i="44"/>
  <c r="J67" i="44"/>
  <c r="J69" i="44"/>
  <c r="J71" i="44"/>
  <c r="J73" i="44"/>
  <c r="K51" i="44"/>
  <c r="K53" i="44"/>
  <c r="K55" i="44"/>
  <c r="K57" i="44"/>
  <c r="K59" i="44"/>
  <c r="J61" i="44"/>
  <c r="I34" i="44"/>
  <c r="E111" i="3"/>
  <c r="V111" i="3" s="1"/>
  <c r="D47" i="9"/>
  <c r="F47" i="9" s="1"/>
  <c r="G47" i="9" s="1"/>
  <c r="I18" i="44"/>
  <c r="I20" i="44"/>
  <c r="I22" i="44"/>
  <c r="H24" i="44"/>
  <c r="H26" i="44"/>
  <c r="I28" i="44"/>
  <c r="I36" i="44"/>
  <c r="J51" i="44"/>
  <c r="J53" i="44"/>
  <c r="J55" i="44"/>
  <c r="J57" i="44"/>
  <c r="J59" i="44"/>
  <c r="K61" i="44"/>
  <c r="K77" i="44"/>
  <c r="F39" i="44"/>
  <c r="I39" i="44" s="1"/>
  <c r="J52" i="44"/>
  <c r="J54" i="44"/>
  <c r="J56" i="44"/>
  <c r="J58" i="44"/>
  <c r="K68" i="44"/>
  <c r="J74" i="44"/>
  <c r="J78" i="44"/>
  <c r="J86" i="44"/>
  <c r="J94" i="44"/>
  <c r="D56" i="9" s="1"/>
  <c r="F56" i="9" s="1"/>
  <c r="I19" i="44"/>
  <c r="I21" i="44"/>
  <c r="I23" i="44"/>
  <c r="H25" i="44"/>
  <c r="H27" i="44"/>
  <c r="I29" i="44"/>
  <c r="H35" i="44"/>
  <c r="F60" i="44"/>
  <c r="K60" i="44" s="1"/>
  <c r="K65" i="44"/>
  <c r="K72" i="44"/>
  <c r="J77" i="44"/>
  <c r="D38" i="9" s="1"/>
  <c r="E38" i="9" s="1"/>
  <c r="F38" i="9" s="1"/>
  <c r="K81" i="44"/>
  <c r="K89" i="44"/>
  <c r="K96" i="44"/>
  <c r="H36" i="44"/>
  <c r="H38" i="44"/>
  <c r="H40" i="44"/>
  <c r="H42" i="44"/>
  <c r="J44" i="44"/>
  <c r="J46" i="44"/>
  <c r="J48" i="44"/>
  <c r="K64" i="44"/>
  <c r="J66" i="44"/>
  <c r="K73" i="44"/>
  <c r="J75" i="44"/>
  <c r="K80" i="44"/>
  <c r="J82" i="44"/>
  <c r="K90" i="44"/>
  <c r="J92" i="44"/>
  <c r="H13" i="44"/>
  <c r="H15" i="44"/>
  <c r="H18" i="44"/>
  <c r="H20" i="44"/>
  <c r="H22" i="44"/>
  <c r="I37" i="44"/>
  <c r="K69" i="44"/>
  <c r="K76" i="44"/>
  <c r="K85" i="44"/>
  <c r="K93" i="44"/>
  <c r="I11" i="44"/>
  <c r="I13" i="44"/>
  <c r="I15" i="44"/>
  <c r="I35" i="44"/>
  <c r="I38" i="44"/>
  <c r="K62" i="44"/>
  <c r="K66" i="44"/>
  <c r="K70" i="44"/>
  <c r="K74" i="44"/>
  <c r="K78" i="44"/>
  <c r="K82" i="44"/>
  <c r="K86" i="44"/>
  <c r="K91" i="44"/>
  <c r="K95" i="44"/>
  <c r="I24" i="44"/>
  <c r="I25" i="44"/>
  <c r="I26" i="44"/>
  <c r="I27" i="44"/>
  <c r="K63" i="44"/>
  <c r="J64" i="44"/>
  <c r="K67" i="44"/>
  <c r="J68" i="44"/>
  <c r="K71" i="44"/>
  <c r="J72" i="44"/>
  <c r="K75" i="44"/>
  <c r="J76" i="44"/>
  <c r="K79" i="44"/>
  <c r="J80" i="44"/>
  <c r="K83" i="44"/>
  <c r="J84" i="44"/>
  <c r="K87" i="44"/>
  <c r="J89" i="44"/>
  <c r="K92" i="44"/>
  <c r="J93" i="44"/>
  <c r="I12" i="44"/>
  <c r="I14" i="44"/>
  <c r="F16" i="44"/>
  <c r="H16" i="44" s="1"/>
  <c r="I30" i="44"/>
  <c r="H37" i="44"/>
  <c r="H43" i="44"/>
  <c r="J47" i="44"/>
  <c r="J49" i="44"/>
  <c r="K94" i="44"/>
  <c r="H29" i="44"/>
  <c r="H28" i="44"/>
  <c r="J45" i="44"/>
  <c r="H11" i="44"/>
  <c r="N14" i="14" s="1"/>
  <c r="E97" i="44"/>
  <c r="E99" i="44" s="1"/>
  <c r="E101" i="44" s="1"/>
  <c r="G9" i="44"/>
  <c r="H9" i="44" s="1"/>
  <c r="N11" i="14" s="1"/>
  <c r="F17" i="44"/>
  <c r="H17" i="44" s="1"/>
  <c r="F50" i="44"/>
  <c r="J50" i="44" s="1"/>
  <c r="G10" i="44"/>
  <c r="I10" i="44" s="1"/>
  <c r="I40" i="44"/>
  <c r="I41" i="44"/>
  <c r="I42" i="44"/>
  <c r="I43" i="44"/>
  <c r="K45" i="44"/>
  <c r="K47" i="44"/>
  <c r="K48" i="44"/>
  <c r="K49" i="44"/>
  <c r="D32" i="9" l="1"/>
  <c r="F32" i="9" s="1"/>
  <c r="G32" i="9" s="1"/>
  <c r="L17" i="38"/>
  <c r="H39" i="44"/>
  <c r="L30" i="38"/>
  <c r="J60" i="44"/>
  <c r="D35" i="9" s="1"/>
  <c r="G47" i="43"/>
  <c r="N16" i="14"/>
  <c r="G18" i="9"/>
  <c r="D15" i="9"/>
  <c r="F23" i="35"/>
  <c r="L23" i="35" s="1"/>
  <c r="D45" i="9"/>
  <c r="F45" i="9" s="1"/>
  <c r="G45" i="9" s="1"/>
  <c r="E34" i="9"/>
  <c r="E35" i="9"/>
  <c r="F58" i="9"/>
  <c r="D34" i="9"/>
  <c r="D37" i="9"/>
  <c r="F37" i="9" s="1"/>
  <c r="G37" i="9" s="1"/>
  <c r="N15" i="14"/>
  <c r="M16" i="42"/>
  <c r="M18" i="42" s="1"/>
  <c r="I16" i="44"/>
  <c r="I17" i="44"/>
  <c r="J97" i="44"/>
  <c r="K50" i="44"/>
  <c r="K97" i="44" s="1"/>
  <c r="H10" i="44"/>
  <c r="H97" i="44" s="1"/>
  <c r="N9" i="14" s="1"/>
  <c r="I9" i="44"/>
  <c r="G97" i="44"/>
  <c r="G99" i="44" s="1"/>
  <c r="F97" i="44"/>
  <c r="F99" i="44" s="1"/>
  <c r="G101" i="44" s="1"/>
  <c r="F35" i="9" l="1"/>
  <c r="G35" i="9" s="1"/>
  <c r="D61" i="9"/>
  <c r="F34" i="9"/>
  <c r="G34" i="9" s="1"/>
  <c r="H47" i="43"/>
  <c r="D6" i="9"/>
  <c r="D5" i="9" s="1"/>
  <c r="D28" i="9" s="1"/>
  <c r="I97" i="44"/>
  <c r="K99" i="44"/>
  <c r="J98" i="44"/>
  <c r="H99" i="44"/>
  <c r="D62" i="9" l="1"/>
  <c r="I98" i="44"/>
  <c r="I99" i="44" s="1"/>
  <c r="N10" i="14"/>
  <c r="F6" i="9"/>
  <c r="G6" i="9" s="1"/>
  <c r="J99" i="44"/>
  <c r="J101" i="44" l="1"/>
  <c r="O13" i="41"/>
  <c r="G63" i="9" l="1"/>
  <c r="L38" i="38" s="1"/>
  <c r="L17" i="40" s="1"/>
  <c r="J16" i="3"/>
  <c r="K16" i="3"/>
  <c r="K26" i="3" s="1"/>
  <c r="L16" i="3"/>
  <c r="M16" i="3"/>
  <c r="N16" i="3"/>
  <c r="U5" i="41" s="1"/>
  <c r="U16" i="41" s="1"/>
  <c r="O16" i="3"/>
  <c r="P16" i="3"/>
  <c r="Q16" i="3"/>
  <c r="R16" i="3"/>
  <c r="AM5" i="41" s="1"/>
  <c r="S16" i="3"/>
  <c r="T16" i="3"/>
  <c r="U16" i="3"/>
  <c r="V16" i="3"/>
  <c r="W16" i="3"/>
  <c r="X16" i="3"/>
  <c r="Y16" i="3"/>
  <c r="Z16" i="3"/>
  <c r="AA16" i="3"/>
  <c r="AB5" i="42" s="1"/>
  <c r="AB17" i="42" s="1"/>
  <c r="AB16" i="3"/>
  <c r="AC16" i="3"/>
  <c r="AD16" i="3"/>
  <c r="AE16" i="3"/>
  <c r="AF16" i="3"/>
  <c r="AR5" i="42" s="1"/>
  <c r="AR17" i="42" s="1"/>
  <c r="AG16" i="3"/>
  <c r="AS5" i="41" s="1"/>
  <c r="AM12" i="41"/>
  <c r="G15" i="9"/>
  <c r="L41" i="38"/>
  <c r="L21" i="40" s="1"/>
  <c r="L36" i="38"/>
  <c r="L35" i="38"/>
  <c r="L33" i="38"/>
  <c r="L31" i="38"/>
  <c r="L29" i="38"/>
  <c r="L15" i="38"/>
  <c r="L19" i="38"/>
  <c r="L20" i="38"/>
  <c r="L21" i="38"/>
  <c r="L23" i="38"/>
  <c r="L24" i="38"/>
  <c r="L25" i="38"/>
  <c r="L26" i="38"/>
  <c r="L27" i="38"/>
  <c r="L28" i="38"/>
  <c r="L14" i="38"/>
  <c r="E15" i="9"/>
  <c r="F15" i="9"/>
  <c r="L12" i="38"/>
  <c r="L11" i="38"/>
  <c r="L7" i="38"/>
  <c r="L8" i="38"/>
  <c r="L6" i="38"/>
  <c r="L37" i="38" l="1"/>
  <c r="AM5" i="42"/>
  <c r="AG5" i="42"/>
  <c r="AG17" i="42" s="1"/>
  <c r="W5" i="42"/>
  <c r="M5" i="42"/>
  <c r="AG5" i="41"/>
  <c r="AG16" i="41" s="1"/>
  <c r="AA5" i="41"/>
  <c r="AA16" i="41" s="1"/>
  <c r="R5" i="42"/>
  <c r="R17" i="42" s="1"/>
  <c r="H5" i="42"/>
  <c r="H17" i="42" s="1"/>
  <c r="AM16" i="41"/>
  <c r="O5" i="41"/>
  <c r="G12" i="9" l="1"/>
  <c r="L9" i="38" s="1"/>
  <c r="G5" i="9"/>
  <c r="G61" i="9"/>
  <c r="E61" i="9"/>
  <c r="F61" i="9"/>
  <c r="E12" i="9"/>
  <c r="F12" i="9"/>
  <c r="E5" i="9"/>
  <c r="F5" i="9"/>
  <c r="E28" i="9" l="1"/>
  <c r="E62" i="9" s="1"/>
  <c r="F28" i="9"/>
  <c r="F62" i="9" s="1"/>
  <c r="L5" i="38"/>
  <c r="L13" i="38" s="1"/>
  <c r="G28" i="9"/>
  <c r="G64" i="9" s="1"/>
  <c r="G66" i="9" s="1"/>
  <c r="L20" i="40" l="1"/>
  <c r="L39" i="38"/>
  <c r="U37" i="38"/>
  <c r="U38" i="38" s="1"/>
  <c r="AG56" i="8"/>
  <c r="AG95" i="8" s="1"/>
  <c r="Q100" i="8" s="1"/>
  <c r="L42" i="38" l="1"/>
  <c r="G68" i="9"/>
  <c r="H44" i="9"/>
  <c r="H45" i="9" s="1"/>
  <c r="H46" i="9" s="1"/>
  <c r="L10" i="40" l="1"/>
  <c r="L5" i="39" s="1"/>
  <c r="L9" i="40"/>
  <c r="J68" i="9"/>
  <c r="F21" i="31"/>
  <c r="K21" i="31"/>
  <c r="L21" i="31"/>
  <c r="M21" i="31"/>
  <c r="N21" i="31"/>
  <c r="O21" i="31"/>
  <c r="P21" i="31"/>
  <c r="Q21" i="31"/>
  <c r="R21" i="31"/>
  <c r="S21" i="31"/>
  <c r="T21" i="31"/>
  <c r="U21" i="31"/>
  <c r="V21" i="31"/>
  <c r="W21" i="31"/>
  <c r="X21" i="31"/>
  <c r="Y21" i="31"/>
  <c r="Z21" i="31"/>
  <c r="AA21" i="31"/>
  <c r="AB21" i="31"/>
  <c r="AC21" i="31"/>
  <c r="AD21" i="31"/>
  <c r="AE21" i="31"/>
  <c r="F22" i="31"/>
  <c r="J22" i="31"/>
  <c r="K22" i="31"/>
  <c r="L22" i="31"/>
  <c r="M22" i="31"/>
  <c r="N22" i="31"/>
  <c r="O22" i="31"/>
  <c r="P22" i="31"/>
  <c r="Q22" i="31"/>
  <c r="R22" i="31"/>
  <c r="S22" i="31"/>
  <c r="T22" i="31"/>
  <c r="U22" i="31"/>
  <c r="V22" i="31"/>
  <c r="W22" i="31"/>
  <c r="X22" i="31"/>
  <c r="Y22" i="31"/>
  <c r="Z22" i="31"/>
  <c r="AA22" i="31"/>
  <c r="AB22" i="31"/>
  <c r="AC22" i="31"/>
  <c r="AD22" i="31"/>
  <c r="AE22" i="31"/>
  <c r="F23" i="31"/>
  <c r="J23" i="31"/>
  <c r="K23" i="31"/>
  <c r="L23" i="31"/>
  <c r="M23" i="31"/>
  <c r="N23" i="31"/>
  <c r="O23" i="31"/>
  <c r="P23" i="31"/>
  <c r="Q23" i="31"/>
  <c r="R23" i="31"/>
  <c r="S23" i="31"/>
  <c r="T23" i="31"/>
  <c r="U23" i="31"/>
  <c r="V23" i="31"/>
  <c r="W23" i="31"/>
  <c r="X23" i="31"/>
  <c r="Y23" i="31"/>
  <c r="Z23" i="31"/>
  <c r="AA23" i="31"/>
  <c r="AB23" i="31"/>
  <c r="AC23" i="31"/>
  <c r="AD23" i="31"/>
  <c r="AE23" i="31"/>
  <c r="F24" i="31"/>
  <c r="J24" i="31"/>
  <c r="K24" i="31"/>
  <c r="L24" i="31"/>
  <c r="M24" i="31"/>
  <c r="N24" i="31"/>
  <c r="O24" i="31"/>
  <c r="P24" i="31"/>
  <c r="Q24" i="31"/>
  <c r="R24" i="31"/>
  <c r="S24" i="31"/>
  <c r="T24" i="31"/>
  <c r="U24" i="31"/>
  <c r="V24" i="31"/>
  <c r="W24" i="31"/>
  <c r="X24" i="31"/>
  <c r="Y24" i="31"/>
  <c r="Z24" i="31"/>
  <c r="AA24" i="31"/>
  <c r="AB24" i="31"/>
  <c r="AC24" i="31"/>
  <c r="AD24" i="31"/>
  <c r="AE24" i="31"/>
  <c r="F25" i="31"/>
  <c r="J25" i="31"/>
  <c r="K25" i="31"/>
  <c r="L25" i="31"/>
  <c r="M25" i="31"/>
  <c r="N25" i="31"/>
  <c r="O25" i="31"/>
  <c r="P25" i="31"/>
  <c r="Q25" i="31"/>
  <c r="R25" i="31"/>
  <c r="S25" i="31"/>
  <c r="T25" i="31"/>
  <c r="U25" i="31"/>
  <c r="V25" i="31"/>
  <c r="W25" i="31"/>
  <c r="X25" i="31"/>
  <c r="Y25" i="31"/>
  <c r="Z25" i="31"/>
  <c r="AA25" i="31"/>
  <c r="AB25" i="31"/>
  <c r="AC25" i="31"/>
  <c r="AD25" i="31"/>
  <c r="AE25" i="31"/>
  <c r="F26" i="31"/>
  <c r="K26" i="31"/>
  <c r="L26" i="31"/>
  <c r="M26" i="31"/>
  <c r="N26" i="31"/>
  <c r="O26" i="31"/>
  <c r="P26" i="31"/>
  <c r="Q26" i="31"/>
  <c r="R26" i="31"/>
  <c r="S26" i="31"/>
  <c r="T26" i="31"/>
  <c r="U26" i="31"/>
  <c r="V26" i="31"/>
  <c r="W26" i="31"/>
  <c r="X26" i="31"/>
  <c r="Y26" i="31"/>
  <c r="Z26" i="31"/>
  <c r="AA26" i="31"/>
  <c r="AB26" i="31"/>
  <c r="AC26" i="31"/>
  <c r="AD26" i="31"/>
  <c r="AE26" i="31"/>
  <c r="F27" i="31"/>
  <c r="K27" i="31"/>
  <c r="L27" i="31"/>
  <c r="M27" i="31"/>
  <c r="N27" i="31"/>
  <c r="O27" i="31"/>
  <c r="P27" i="31"/>
  <c r="Q27" i="31"/>
  <c r="R27" i="31"/>
  <c r="S27" i="31"/>
  <c r="T27" i="31"/>
  <c r="U27" i="31"/>
  <c r="V27" i="31"/>
  <c r="W27" i="31"/>
  <c r="X27" i="31"/>
  <c r="Y27" i="31"/>
  <c r="Z27" i="31"/>
  <c r="AA27" i="31"/>
  <c r="AB27" i="31"/>
  <c r="AC27" i="31"/>
  <c r="AD27" i="31"/>
  <c r="AE27" i="31"/>
  <c r="F28" i="31"/>
  <c r="J28" i="31"/>
  <c r="K28" i="31"/>
  <c r="L28" i="31"/>
  <c r="M28" i="31"/>
  <c r="N28" i="31"/>
  <c r="O28" i="31"/>
  <c r="P28" i="31"/>
  <c r="Q28" i="31"/>
  <c r="R28" i="31"/>
  <c r="S28" i="31"/>
  <c r="T28" i="31"/>
  <c r="U28" i="31"/>
  <c r="V28" i="31"/>
  <c r="W28" i="31"/>
  <c r="X28" i="31"/>
  <c r="Y28" i="31"/>
  <c r="Z28" i="31"/>
  <c r="AA28" i="31"/>
  <c r="AB28" i="31"/>
  <c r="AC28" i="31"/>
  <c r="AD28" i="31"/>
  <c r="AE28" i="31"/>
  <c r="F29" i="31"/>
  <c r="J29" i="31"/>
  <c r="K29" i="31"/>
  <c r="L29" i="31"/>
  <c r="M29" i="31"/>
  <c r="N29" i="31"/>
  <c r="O29" i="31"/>
  <c r="P29" i="31"/>
  <c r="Q29" i="31"/>
  <c r="R29" i="31"/>
  <c r="S29" i="31"/>
  <c r="T29" i="31"/>
  <c r="U29" i="31"/>
  <c r="V29" i="31"/>
  <c r="W29" i="31"/>
  <c r="X29" i="31"/>
  <c r="Y29" i="31"/>
  <c r="Z29" i="31"/>
  <c r="AA29" i="31"/>
  <c r="AB29" i="31"/>
  <c r="AC29" i="31"/>
  <c r="AD29" i="31"/>
  <c r="AE29" i="31"/>
  <c r="F30" i="31"/>
  <c r="J30" i="31"/>
  <c r="K30" i="31"/>
  <c r="L30" i="31"/>
  <c r="M30" i="31"/>
  <c r="N30" i="31"/>
  <c r="O30" i="31"/>
  <c r="P30" i="31"/>
  <c r="Q30" i="31"/>
  <c r="R30" i="31"/>
  <c r="S30" i="31"/>
  <c r="T30" i="31"/>
  <c r="U30" i="31"/>
  <c r="V30" i="31"/>
  <c r="W30" i="31"/>
  <c r="X30" i="31"/>
  <c r="Y30" i="31"/>
  <c r="Z30" i="31"/>
  <c r="AA30" i="31"/>
  <c r="AB30" i="31"/>
  <c r="AC30" i="31"/>
  <c r="AD30" i="31"/>
  <c r="AE30" i="31"/>
  <c r="F31" i="31"/>
  <c r="J31" i="31"/>
  <c r="K31" i="31"/>
  <c r="L31" i="31"/>
  <c r="M31" i="31"/>
  <c r="N31" i="31"/>
  <c r="O31" i="31"/>
  <c r="P31" i="31"/>
  <c r="Q31" i="31"/>
  <c r="R31" i="31"/>
  <c r="S31" i="31"/>
  <c r="T31" i="31"/>
  <c r="U31" i="31"/>
  <c r="V31" i="31"/>
  <c r="W31" i="31"/>
  <c r="X31" i="31"/>
  <c r="Y31" i="31"/>
  <c r="Z31" i="31"/>
  <c r="AA31" i="31"/>
  <c r="AB31" i="31"/>
  <c r="AC31" i="31"/>
  <c r="AD31" i="31"/>
  <c r="AE31" i="31"/>
  <c r="K32" i="31"/>
  <c r="L32" i="31"/>
  <c r="M32" i="31"/>
  <c r="N32" i="31"/>
  <c r="O32" i="31"/>
  <c r="P32" i="31"/>
  <c r="Q32" i="31"/>
  <c r="R32" i="31"/>
  <c r="S32" i="31"/>
  <c r="T32" i="31"/>
  <c r="U32" i="31"/>
  <c r="V32" i="31"/>
  <c r="X32" i="31"/>
  <c r="Y32" i="31"/>
  <c r="Z32" i="31"/>
  <c r="AA32" i="31"/>
  <c r="AC32" i="31"/>
  <c r="AD32" i="31"/>
  <c r="AE32" i="31"/>
  <c r="J33" i="31"/>
  <c r="K33" i="31"/>
  <c r="L33" i="31"/>
  <c r="M33" i="31"/>
  <c r="N33" i="31"/>
  <c r="O33" i="31"/>
  <c r="P33" i="31"/>
  <c r="Q33" i="31"/>
  <c r="R33" i="31"/>
  <c r="S33" i="31"/>
  <c r="T33" i="31"/>
  <c r="U33" i="31"/>
  <c r="V33" i="31"/>
  <c r="X33" i="31"/>
  <c r="Y33" i="31"/>
  <c r="Z33" i="31"/>
  <c r="AA33" i="31"/>
  <c r="AC33" i="31"/>
  <c r="AD33" i="31"/>
  <c r="AE33" i="31"/>
  <c r="J34" i="31"/>
  <c r="K34" i="31"/>
  <c r="L34" i="31"/>
  <c r="M34" i="31"/>
  <c r="N34" i="31"/>
  <c r="O34" i="31"/>
  <c r="P34" i="31"/>
  <c r="Q34" i="31"/>
  <c r="R34" i="31"/>
  <c r="S34" i="31"/>
  <c r="T34" i="31"/>
  <c r="U34" i="31"/>
  <c r="V34" i="31"/>
  <c r="W34" i="31"/>
  <c r="X34" i="31"/>
  <c r="Y34" i="31"/>
  <c r="Z34" i="31"/>
  <c r="AA34" i="31"/>
  <c r="AC34" i="31"/>
  <c r="AD34" i="31"/>
  <c r="AE34" i="31"/>
  <c r="J35" i="31"/>
  <c r="K35" i="31"/>
  <c r="L35" i="31"/>
  <c r="M35" i="31"/>
  <c r="N35" i="31"/>
  <c r="O35" i="31"/>
  <c r="P35" i="31"/>
  <c r="Q35" i="31"/>
  <c r="R35" i="31"/>
  <c r="S35" i="31"/>
  <c r="T35" i="31"/>
  <c r="U35" i="31"/>
  <c r="V35" i="31"/>
  <c r="W35" i="31"/>
  <c r="X35" i="31"/>
  <c r="Y35" i="31"/>
  <c r="Z35" i="31"/>
  <c r="AA35" i="31"/>
  <c r="AC35" i="31"/>
  <c r="AD35" i="31"/>
  <c r="AE35" i="31"/>
  <c r="J36" i="31"/>
  <c r="K36" i="31"/>
  <c r="L36" i="31"/>
  <c r="M36" i="31"/>
  <c r="N36" i="31"/>
  <c r="O36" i="31"/>
  <c r="P36" i="31"/>
  <c r="Q36" i="31"/>
  <c r="R36" i="31"/>
  <c r="S36" i="31"/>
  <c r="T36" i="31"/>
  <c r="U36" i="31"/>
  <c r="V36" i="31"/>
  <c r="W36" i="31"/>
  <c r="X36" i="31"/>
  <c r="Y36" i="31"/>
  <c r="Z36" i="31"/>
  <c r="AA36" i="31"/>
  <c r="AC36" i="31"/>
  <c r="AD36" i="31"/>
  <c r="AE36" i="31"/>
  <c r="J37" i="31"/>
  <c r="K37" i="31"/>
  <c r="L37" i="31"/>
  <c r="M37" i="31"/>
  <c r="N37" i="31"/>
  <c r="O37" i="31"/>
  <c r="P37" i="31"/>
  <c r="Q37" i="31"/>
  <c r="R37" i="31"/>
  <c r="S37" i="31"/>
  <c r="T37" i="31"/>
  <c r="U37" i="31"/>
  <c r="V37" i="31"/>
  <c r="W37" i="31"/>
  <c r="X37" i="31"/>
  <c r="Y37" i="31"/>
  <c r="Z37" i="31"/>
  <c r="AA37" i="31"/>
  <c r="AC37" i="31"/>
  <c r="AD37" i="31"/>
  <c r="AE37" i="31"/>
  <c r="J38" i="31"/>
  <c r="K38" i="31"/>
  <c r="L38" i="31"/>
  <c r="M38" i="31"/>
  <c r="N38" i="31"/>
  <c r="O38" i="31"/>
  <c r="P38" i="31"/>
  <c r="Q38" i="31"/>
  <c r="R38" i="31"/>
  <c r="S38" i="31"/>
  <c r="T38" i="31"/>
  <c r="U38" i="31"/>
  <c r="V38" i="31"/>
  <c r="W38" i="31"/>
  <c r="X38" i="31"/>
  <c r="Y38" i="31"/>
  <c r="Z38" i="31"/>
  <c r="AA38" i="31"/>
  <c r="AC38" i="31"/>
  <c r="AD38" i="31"/>
  <c r="AE38" i="31"/>
  <c r="J39" i="31"/>
  <c r="K39" i="31"/>
  <c r="L39" i="31"/>
  <c r="M39" i="31"/>
  <c r="N39" i="31"/>
  <c r="O39" i="31"/>
  <c r="P39" i="31"/>
  <c r="Q39" i="31"/>
  <c r="R39" i="31"/>
  <c r="S39" i="31"/>
  <c r="T39" i="31"/>
  <c r="U39" i="31"/>
  <c r="V39" i="31"/>
  <c r="W39" i="31"/>
  <c r="X39" i="31"/>
  <c r="Y39" i="31"/>
  <c r="Z39" i="31"/>
  <c r="AA39" i="31"/>
  <c r="AC39" i="31"/>
  <c r="AD39" i="31"/>
  <c r="AE39" i="31"/>
  <c r="J40" i="31"/>
  <c r="K40" i="31"/>
  <c r="L40" i="31"/>
  <c r="M40" i="31"/>
  <c r="N40" i="31"/>
  <c r="O40" i="31"/>
  <c r="P40" i="31"/>
  <c r="Q40" i="31"/>
  <c r="R40" i="31"/>
  <c r="S40" i="31"/>
  <c r="T40" i="31"/>
  <c r="U40" i="31"/>
  <c r="V40" i="31"/>
  <c r="W40" i="31"/>
  <c r="X40" i="31"/>
  <c r="Y40" i="31"/>
  <c r="Z40" i="31"/>
  <c r="AA40" i="31"/>
  <c r="AC40" i="31"/>
  <c r="AD40" i="31"/>
  <c r="AE40" i="31"/>
  <c r="J41" i="31"/>
  <c r="K41" i="31"/>
  <c r="L41" i="31"/>
  <c r="M41" i="31"/>
  <c r="N41" i="31"/>
  <c r="O41" i="31"/>
  <c r="P41" i="31"/>
  <c r="Q41" i="31"/>
  <c r="R41" i="31"/>
  <c r="S41" i="31"/>
  <c r="T41" i="31"/>
  <c r="U41" i="31"/>
  <c r="V41" i="31"/>
  <c r="W41" i="31"/>
  <c r="X41" i="31"/>
  <c r="Y41" i="31"/>
  <c r="Z41" i="31"/>
  <c r="AA41" i="31"/>
  <c r="AC41" i="31"/>
  <c r="AD41" i="31"/>
  <c r="AE41" i="31"/>
  <c r="J42" i="31"/>
  <c r="K42" i="31"/>
  <c r="L42" i="31"/>
  <c r="M42" i="31"/>
  <c r="N42" i="31"/>
  <c r="O42" i="31"/>
  <c r="P42" i="31"/>
  <c r="Q42" i="31"/>
  <c r="R42" i="31"/>
  <c r="S42" i="31"/>
  <c r="T42" i="31"/>
  <c r="U42" i="31"/>
  <c r="V42" i="31"/>
  <c r="W42" i="31"/>
  <c r="X42" i="31"/>
  <c r="Y42" i="31"/>
  <c r="Z42" i="31"/>
  <c r="AA42" i="31"/>
  <c r="AC42" i="31"/>
  <c r="AD42" i="31"/>
  <c r="AE42" i="31"/>
  <c r="J43" i="31"/>
  <c r="K43" i="31"/>
  <c r="L43" i="31"/>
  <c r="M43" i="31"/>
  <c r="N43" i="31"/>
  <c r="O43" i="31"/>
  <c r="P43" i="31"/>
  <c r="Q43" i="31"/>
  <c r="R43" i="31"/>
  <c r="S43" i="31"/>
  <c r="T43" i="31"/>
  <c r="U43" i="31"/>
  <c r="V43" i="31"/>
  <c r="W43" i="31"/>
  <c r="X43" i="31"/>
  <c r="Y43" i="31"/>
  <c r="Z43" i="31"/>
  <c r="AA43" i="31"/>
  <c r="AC43" i="31"/>
  <c r="AD43" i="31"/>
  <c r="AE43" i="31"/>
  <c r="J44" i="31"/>
  <c r="K44" i="31"/>
  <c r="L44" i="31"/>
  <c r="M44" i="31"/>
  <c r="N44" i="31"/>
  <c r="O44" i="31"/>
  <c r="P44" i="31"/>
  <c r="Q44" i="31"/>
  <c r="R44" i="31"/>
  <c r="S44" i="31"/>
  <c r="T44" i="31"/>
  <c r="U44" i="31"/>
  <c r="V44" i="31"/>
  <c r="W44" i="31"/>
  <c r="X44" i="31"/>
  <c r="Y44" i="31"/>
  <c r="Z44" i="31"/>
  <c r="AA44" i="31"/>
  <c r="AC44" i="31"/>
  <c r="AD44" i="31"/>
  <c r="AE44" i="31"/>
  <c r="J45" i="31"/>
  <c r="K45" i="31"/>
  <c r="L45" i="31"/>
  <c r="M45" i="31"/>
  <c r="N45" i="31"/>
  <c r="O45" i="31"/>
  <c r="P45" i="31"/>
  <c r="Q45" i="31"/>
  <c r="R45" i="31"/>
  <c r="S45" i="31"/>
  <c r="T45" i="31"/>
  <c r="U45" i="31"/>
  <c r="V45" i="31"/>
  <c r="W45" i="31"/>
  <c r="X45" i="31"/>
  <c r="Y45" i="31"/>
  <c r="Z45" i="31"/>
  <c r="AA45" i="31"/>
  <c r="AC45" i="31"/>
  <c r="AD45" i="31"/>
  <c r="AE45" i="31"/>
  <c r="J46" i="31"/>
  <c r="K46" i="31"/>
  <c r="L46" i="31"/>
  <c r="M46" i="31"/>
  <c r="N46" i="31"/>
  <c r="O46" i="31"/>
  <c r="P46" i="31"/>
  <c r="Q46" i="31"/>
  <c r="R46" i="31"/>
  <c r="S46" i="31"/>
  <c r="T46" i="31"/>
  <c r="U46" i="31"/>
  <c r="V46" i="31"/>
  <c r="W46" i="31"/>
  <c r="X46" i="31"/>
  <c r="Y46" i="31"/>
  <c r="Z46" i="31"/>
  <c r="AA46" i="31"/>
  <c r="AC46" i="31"/>
  <c r="AD46" i="31"/>
  <c r="AE46" i="31"/>
  <c r="J47" i="31"/>
  <c r="K47" i="31"/>
  <c r="L47" i="31"/>
  <c r="M47" i="31"/>
  <c r="N47" i="31"/>
  <c r="O47" i="31"/>
  <c r="P47" i="31"/>
  <c r="Q47" i="31"/>
  <c r="R47" i="31"/>
  <c r="S47" i="31"/>
  <c r="T47" i="31"/>
  <c r="U47" i="31"/>
  <c r="V47" i="31"/>
  <c r="W47" i="31"/>
  <c r="X47" i="31"/>
  <c r="Y47" i="31"/>
  <c r="Z47" i="31"/>
  <c r="AA47" i="31"/>
  <c r="AC47" i="31"/>
  <c r="AD47" i="31"/>
  <c r="AE47" i="31"/>
  <c r="J48" i="31"/>
  <c r="K48" i="31"/>
  <c r="L48" i="31"/>
  <c r="M48" i="31"/>
  <c r="N48" i="31"/>
  <c r="O48" i="31"/>
  <c r="P48" i="31"/>
  <c r="Q48" i="31"/>
  <c r="R48" i="31"/>
  <c r="S48" i="31"/>
  <c r="T48" i="31"/>
  <c r="U48" i="31"/>
  <c r="V48" i="31"/>
  <c r="W48" i="31"/>
  <c r="X48" i="31"/>
  <c r="Y48" i="31"/>
  <c r="Z48" i="31"/>
  <c r="AA48" i="31"/>
  <c r="AC48" i="31"/>
  <c r="AD48" i="31"/>
  <c r="AE48" i="31"/>
  <c r="J49" i="31"/>
  <c r="K49" i="31"/>
  <c r="L49" i="31"/>
  <c r="M49" i="31"/>
  <c r="N49" i="31"/>
  <c r="O49" i="31"/>
  <c r="P49" i="31"/>
  <c r="Q49" i="31"/>
  <c r="R49" i="31"/>
  <c r="S49" i="31"/>
  <c r="T49" i="31"/>
  <c r="U49" i="31"/>
  <c r="V49" i="31"/>
  <c r="W49" i="31"/>
  <c r="X49" i="31"/>
  <c r="Y49" i="31"/>
  <c r="Z49" i="31"/>
  <c r="AA49" i="31"/>
  <c r="AC49" i="31"/>
  <c r="AD49" i="31"/>
  <c r="AE49" i="31"/>
  <c r="J50" i="31"/>
  <c r="K50" i="31"/>
  <c r="L50" i="31"/>
  <c r="M50" i="31"/>
  <c r="N50" i="31"/>
  <c r="O50" i="31"/>
  <c r="P50" i="31"/>
  <c r="Q50" i="31"/>
  <c r="R50" i="31"/>
  <c r="S50" i="31"/>
  <c r="T50" i="31"/>
  <c r="U50" i="31"/>
  <c r="V50" i="31"/>
  <c r="W50" i="31"/>
  <c r="X50" i="31"/>
  <c r="Y50" i="31"/>
  <c r="Z50" i="31"/>
  <c r="AA50" i="31"/>
  <c r="AC50" i="31"/>
  <c r="AD50" i="31"/>
  <c r="AE50" i="31"/>
  <c r="J51" i="31"/>
  <c r="K51" i="31"/>
  <c r="L51" i="31"/>
  <c r="M51" i="31"/>
  <c r="N51" i="31"/>
  <c r="O51" i="31"/>
  <c r="P51" i="31"/>
  <c r="Q51" i="31"/>
  <c r="R51" i="31"/>
  <c r="S51" i="31"/>
  <c r="T51" i="31"/>
  <c r="U51" i="31"/>
  <c r="V51" i="31"/>
  <c r="W51" i="31"/>
  <c r="X51" i="31"/>
  <c r="Y51" i="31"/>
  <c r="Z51" i="31"/>
  <c r="AA51" i="31"/>
  <c r="AC51" i="31"/>
  <c r="AD51" i="31"/>
  <c r="AE51" i="31"/>
  <c r="J52" i="31"/>
  <c r="K52" i="31"/>
  <c r="L52" i="31"/>
  <c r="M52" i="31"/>
  <c r="N52" i="31"/>
  <c r="O52" i="31"/>
  <c r="P52" i="31"/>
  <c r="Q52" i="31"/>
  <c r="R52" i="31"/>
  <c r="S52" i="31"/>
  <c r="T52" i="31"/>
  <c r="U52" i="31"/>
  <c r="V52" i="31"/>
  <c r="W52" i="31"/>
  <c r="X52" i="31"/>
  <c r="Y52" i="31"/>
  <c r="Z52" i="31"/>
  <c r="AA52" i="31"/>
  <c r="AC52" i="31"/>
  <c r="AD52" i="31"/>
  <c r="AE52" i="31"/>
  <c r="J53" i="31"/>
  <c r="K53" i="31"/>
  <c r="L53" i="31"/>
  <c r="M53" i="31"/>
  <c r="N53" i="31"/>
  <c r="O53" i="31"/>
  <c r="P53" i="31"/>
  <c r="Q53" i="31"/>
  <c r="R53" i="31"/>
  <c r="S53" i="31"/>
  <c r="T53" i="31"/>
  <c r="U53" i="31"/>
  <c r="V53" i="31"/>
  <c r="W53" i="31"/>
  <c r="X53" i="31"/>
  <c r="Y53" i="31"/>
  <c r="Z53" i="31"/>
  <c r="AA53" i="31"/>
  <c r="AC53" i="31"/>
  <c r="AD53" i="31"/>
  <c r="AE53" i="31"/>
  <c r="J54" i="31"/>
  <c r="K54" i="31"/>
  <c r="L54" i="31"/>
  <c r="M54" i="31"/>
  <c r="N54" i="31"/>
  <c r="O54" i="31"/>
  <c r="P54" i="31"/>
  <c r="Q54" i="31"/>
  <c r="R54" i="31"/>
  <c r="S54" i="31"/>
  <c r="T54" i="31"/>
  <c r="U54" i="31"/>
  <c r="V54" i="31"/>
  <c r="W54" i="31"/>
  <c r="X54" i="31"/>
  <c r="Y54" i="31"/>
  <c r="Z54" i="31"/>
  <c r="AA54" i="31"/>
  <c r="AC54" i="31"/>
  <c r="AD54" i="31"/>
  <c r="AE54" i="31"/>
  <c r="J55" i="31"/>
  <c r="K55" i="31"/>
  <c r="L55" i="31"/>
  <c r="M55" i="31"/>
  <c r="N55" i="31"/>
  <c r="O55" i="31"/>
  <c r="P55" i="31"/>
  <c r="Q55" i="31"/>
  <c r="R55" i="31"/>
  <c r="S55" i="31"/>
  <c r="T55" i="31"/>
  <c r="U55" i="31"/>
  <c r="V55" i="31"/>
  <c r="W55" i="31"/>
  <c r="X55" i="31"/>
  <c r="Y55" i="31"/>
  <c r="Z55" i="31"/>
  <c r="AA55" i="31"/>
  <c r="AC55" i="31"/>
  <c r="AD55" i="31"/>
  <c r="AE55" i="31"/>
  <c r="J56" i="31"/>
  <c r="K56" i="31"/>
  <c r="L56" i="31"/>
  <c r="M56" i="31"/>
  <c r="N56" i="31"/>
  <c r="O56" i="31"/>
  <c r="P56" i="31"/>
  <c r="Q56" i="31"/>
  <c r="R56" i="31"/>
  <c r="S56" i="31"/>
  <c r="T56" i="31"/>
  <c r="U56" i="31"/>
  <c r="V56" i="31"/>
  <c r="W56" i="31"/>
  <c r="X56" i="31"/>
  <c r="Y56" i="31"/>
  <c r="Z56" i="31"/>
  <c r="AA56" i="31"/>
  <c r="AC56" i="31"/>
  <c r="AD56" i="31"/>
  <c r="AE56" i="31"/>
  <c r="J57" i="31"/>
  <c r="K57" i="31"/>
  <c r="L57" i="31"/>
  <c r="M57" i="31"/>
  <c r="N57" i="31"/>
  <c r="O57" i="31"/>
  <c r="P57" i="31"/>
  <c r="Q57" i="31"/>
  <c r="R57" i="31"/>
  <c r="S57" i="31"/>
  <c r="T57" i="31"/>
  <c r="U57" i="31"/>
  <c r="V57" i="31"/>
  <c r="W57" i="31"/>
  <c r="X57" i="31"/>
  <c r="Y57" i="31"/>
  <c r="Z57" i="31"/>
  <c r="AA57" i="31"/>
  <c r="AC57" i="31"/>
  <c r="AD57" i="31"/>
  <c r="AE57" i="31"/>
  <c r="J58" i="31"/>
  <c r="K58" i="31"/>
  <c r="L58" i="31"/>
  <c r="M58" i="31"/>
  <c r="N58" i="31"/>
  <c r="O58" i="31"/>
  <c r="P58" i="31"/>
  <c r="Q58" i="31"/>
  <c r="R58" i="31"/>
  <c r="S58" i="31"/>
  <c r="T58" i="31"/>
  <c r="U58" i="31"/>
  <c r="V58" i="31"/>
  <c r="W58" i="31"/>
  <c r="X58" i="31"/>
  <c r="Y58" i="31"/>
  <c r="Z58" i="31"/>
  <c r="AA58" i="31"/>
  <c r="AC58" i="31"/>
  <c r="AD58" i="31"/>
  <c r="AE58" i="31"/>
  <c r="J59" i="31"/>
  <c r="K59" i="31"/>
  <c r="L59" i="31"/>
  <c r="M59" i="31"/>
  <c r="N59" i="31"/>
  <c r="O59" i="31"/>
  <c r="P59" i="31"/>
  <c r="Q59" i="31"/>
  <c r="R59" i="31"/>
  <c r="S59" i="31"/>
  <c r="T59" i="31"/>
  <c r="U59" i="31"/>
  <c r="V59" i="31"/>
  <c r="W59" i="31"/>
  <c r="X59" i="31"/>
  <c r="Y59" i="31"/>
  <c r="Z59" i="31"/>
  <c r="AA59" i="31"/>
  <c r="AC59" i="31"/>
  <c r="AD59" i="31"/>
  <c r="AE59" i="31"/>
  <c r="J60" i="31"/>
  <c r="K60" i="31"/>
  <c r="L60" i="31"/>
  <c r="M60" i="31"/>
  <c r="N60" i="31"/>
  <c r="O60" i="31"/>
  <c r="P60" i="31"/>
  <c r="Q60" i="31"/>
  <c r="R60" i="31"/>
  <c r="S60" i="31"/>
  <c r="T60" i="31"/>
  <c r="U60" i="31"/>
  <c r="V60" i="31"/>
  <c r="W60" i="31"/>
  <c r="X60" i="31"/>
  <c r="Y60" i="31"/>
  <c r="Z60" i="31"/>
  <c r="AA60" i="31"/>
  <c r="AC60" i="31"/>
  <c r="AD60" i="31"/>
  <c r="AE60" i="31"/>
  <c r="J61" i="31"/>
  <c r="K61" i="31"/>
  <c r="L61" i="31"/>
  <c r="M61" i="31"/>
  <c r="N61" i="31"/>
  <c r="O61" i="31"/>
  <c r="P61" i="31"/>
  <c r="Q61" i="31"/>
  <c r="R61" i="31"/>
  <c r="S61" i="31"/>
  <c r="T61" i="31"/>
  <c r="U61" i="31"/>
  <c r="V61" i="31"/>
  <c r="W61" i="31"/>
  <c r="X61" i="31"/>
  <c r="Y61" i="31"/>
  <c r="Z61" i="31"/>
  <c r="AA61" i="31"/>
  <c r="AC61" i="31"/>
  <c r="AD61" i="31"/>
  <c r="AE61" i="31"/>
  <c r="J62" i="31"/>
  <c r="K62" i="31"/>
  <c r="L62" i="31"/>
  <c r="M62" i="31"/>
  <c r="N62" i="31"/>
  <c r="O62" i="31"/>
  <c r="P62" i="31"/>
  <c r="Q62" i="31"/>
  <c r="R62" i="31"/>
  <c r="S62" i="31"/>
  <c r="T62" i="31"/>
  <c r="U62" i="31"/>
  <c r="V62" i="31"/>
  <c r="W62" i="31"/>
  <c r="X62" i="31"/>
  <c r="Y62" i="31"/>
  <c r="Z62" i="31"/>
  <c r="AA62" i="31"/>
  <c r="AC62" i="31"/>
  <c r="AD62" i="31"/>
  <c r="AE62" i="31"/>
  <c r="J63" i="31"/>
  <c r="K63" i="31"/>
  <c r="L63" i="31"/>
  <c r="M63" i="31"/>
  <c r="N63" i="31"/>
  <c r="O63" i="31"/>
  <c r="P63" i="31"/>
  <c r="Q63" i="31"/>
  <c r="R63" i="31"/>
  <c r="S63" i="31"/>
  <c r="T63" i="31"/>
  <c r="U63" i="31"/>
  <c r="V63" i="31"/>
  <c r="W63" i="31"/>
  <c r="X63" i="31"/>
  <c r="Y63" i="31"/>
  <c r="Z63" i="31"/>
  <c r="AA63" i="31"/>
  <c r="AC63" i="31"/>
  <c r="AD63" i="31"/>
  <c r="AE63" i="31"/>
  <c r="J64" i="31"/>
  <c r="K64" i="31"/>
  <c r="L64" i="31"/>
  <c r="M64" i="31"/>
  <c r="N64" i="31"/>
  <c r="O64" i="31"/>
  <c r="P64" i="31"/>
  <c r="Q64" i="31"/>
  <c r="R64" i="31"/>
  <c r="S64" i="31"/>
  <c r="T64" i="31"/>
  <c r="U64" i="31"/>
  <c r="V64" i="31"/>
  <c r="W64" i="31"/>
  <c r="X64" i="31"/>
  <c r="Y64" i="31"/>
  <c r="Z64" i="31"/>
  <c r="AA64" i="31"/>
  <c r="AC64" i="31"/>
  <c r="AD64" i="31"/>
  <c r="AE64" i="31"/>
  <c r="J65" i="31"/>
  <c r="K65" i="31"/>
  <c r="L65" i="31"/>
  <c r="M65" i="31"/>
  <c r="N65" i="31"/>
  <c r="O65" i="31"/>
  <c r="P65" i="31"/>
  <c r="Q65" i="31"/>
  <c r="R65" i="31"/>
  <c r="S65" i="31"/>
  <c r="T65" i="31"/>
  <c r="U65" i="31"/>
  <c r="V65" i="31"/>
  <c r="W65" i="31"/>
  <c r="X65" i="31"/>
  <c r="Y65" i="31"/>
  <c r="Z65" i="31"/>
  <c r="AA65" i="31"/>
  <c r="AC65" i="31"/>
  <c r="AD65" i="31"/>
  <c r="AE65" i="31"/>
  <c r="J66" i="31"/>
  <c r="K66" i="31"/>
  <c r="L66" i="31"/>
  <c r="M66" i="31"/>
  <c r="N66" i="31"/>
  <c r="O66" i="31"/>
  <c r="P66" i="31"/>
  <c r="Q66" i="31"/>
  <c r="R66" i="31"/>
  <c r="S66" i="31"/>
  <c r="T66" i="31"/>
  <c r="U66" i="31"/>
  <c r="V66" i="31"/>
  <c r="W66" i="31"/>
  <c r="X66" i="31"/>
  <c r="Y66" i="31"/>
  <c r="Z66" i="31"/>
  <c r="AA66" i="31"/>
  <c r="AC66" i="31"/>
  <c r="AD66" i="31"/>
  <c r="AE66" i="31"/>
  <c r="J67" i="31"/>
  <c r="K67" i="31"/>
  <c r="L67" i="31"/>
  <c r="M67" i="31"/>
  <c r="N67" i="31"/>
  <c r="O67" i="31"/>
  <c r="P67" i="31"/>
  <c r="Q67" i="31"/>
  <c r="R67" i="31"/>
  <c r="S67" i="31"/>
  <c r="T67" i="31"/>
  <c r="U67" i="31"/>
  <c r="V67" i="31"/>
  <c r="W67" i="31"/>
  <c r="X67" i="31"/>
  <c r="Y67" i="31"/>
  <c r="Z67" i="31"/>
  <c r="AA67" i="31"/>
  <c r="AC67" i="31"/>
  <c r="AD67" i="31"/>
  <c r="AE67" i="31"/>
  <c r="J68" i="31"/>
  <c r="K68" i="31"/>
  <c r="L68" i="31"/>
  <c r="M68" i="31"/>
  <c r="N68" i="31"/>
  <c r="O68" i="31"/>
  <c r="P68" i="31"/>
  <c r="Q68" i="31"/>
  <c r="R68" i="31"/>
  <c r="S68" i="31"/>
  <c r="T68" i="31"/>
  <c r="U68" i="31"/>
  <c r="V68" i="31"/>
  <c r="W68" i="31"/>
  <c r="X68" i="31"/>
  <c r="Y68" i="31"/>
  <c r="Z68" i="31"/>
  <c r="AA68" i="31"/>
  <c r="AC68" i="31"/>
  <c r="AD68" i="31"/>
  <c r="AE68" i="31"/>
  <c r="J69" i="31"/>
  <c r="K69" i="31"/>
  <c r="L69" i="31"/>
  <c r="M69" i="31"/>
  <c r="N69" i="31"/>
  <c r="O69" i="31"/>
  <c r="P69" i="31"/>
  <c r="Q69" i="31"/>
  <c r="R69" i="31"/>
  <c r="S69" i="31"/>
  <c r="T69" i="31"/>
  <c r="U69" i="31"/>
  <c r="V69" i="31"/>
  <c r="W69" i="31"/>
  <c r="X69" i="31"/>
  <c r="Y69" i="31"/>
  <c r="Z69" i="31"/>
  <c r="AA69" i="31"/>
  <c r="AC69" i="31"/>
  <c r="AD69" i="31"/>
  <c r="AE69" i="31"/>
  <c r="J70" i="31"/>
  <c r="K70" i="31"/>
  <c r="L70" i="31"/>
  <c r="M70" i="31"/>
  <c r="N70" i="31"/>
  <c r="O70" i="31"/>
  <c r="P70" i="31"/>
  <c r="Q70" i="31"/>
  <c r="R70" i="31"/>
  <c r="S70" i="31"/>
  <c r="T70" i="31"/>
  <c r="U70" i="31"/>
  <c r="V70" i="31"/>
  <c r="W70" i="31"/>
  <c r="X70" i="31"/>
  <c r="Y70" i="31"/>
  <c r="Z70" i="31"/>
  <c r="AA70" i="31"/>
  <c r="AC70" i="31"/>
  <c r="AD70" i="31"/>
  <c r="AE70" i="31"/>
  <c r="J71" i="31"/>
  <c r="K71" i="31"/>
  <c r="L71" i="31"/>
  <c r="M71" i="31"/>
  <c r="N71" i="31"/>
  <c r="O71" i="31"/>
  <c r="P71" i="31"/>
  <c r="Q71" i="31"/>
  <c r="R71" i="31"/>
  <c r="S71" i="31"/>
  <c r="T71" i="31"/>
  <c r="U71" i="31"/>
  <c r="V71" i="31"/>
  <c r="W71" i="31"/>
  <c r="X71" i="31"/>
  <c r="Y71" i="31"/>
  <c r="Z71" i="31"/>
  <c r="AA71" i="31"/>
  <c r="AC71" i="31"/>
  <c r="AD71" i="31"/>
  <c r="AE71" i="31"/>
  <c r="J72" i="31"/>
  <c r="K72" i="31"/>
  <c r="L72" i="31"/>
  <c r="M72" i="31"/>
  <c r="N72" i="31"/>
  <c r="O72" i="31"/>
  <c r="P72" i="31"/>
  <c r="Q72" i="31"/>
  <c r="R72" i="31"/>
  <c r="S72" i="31"/>
  <c r="T72" i="31"/>
  <c r="U72" i="31"/>
  <c r="V72" i="31"/>
  <c r="W72" i="31"/>
  <c r="X72" i="31"/>
  <c r="Y72" i="31"/>
  <c r="Z72" i="31"/>
  <c r="AA72" i="31"/>
  <c r="AC72" i="31"/>
  <c r="AD72" i="31"/>
  <c r="AE72" i="31"/>
  <c r="J73" i="31"/>
  <c r="K73" i="31"/>
  <c r="L73" i="31"/>
  <c r="M73" i="31"/>
  <c r="N73" i="31"/>
  <c r="O73" i="31"/>
  <c r="P73" i="31"/>
  <c r="Q73" i="31"/>
  <c r="R73" i="31"/>
  <c r="S73" i="31"/>
  <c r="T73" i="31"/>
  <c r="U73" i="31"/>
  <c r="V73" i="31"/>
  <c r="W73" i="31"/>
  <c r="X73" i="31"/>
  <c r="Y73" i="31"/>
  <c r="Z73" i="31"/>
  <c r="AA73" i="31"/>
  <c r="AC73" i="31"/>
  <c r="AD73" i="31"/>
  <c r="AE73" i="31"/>
  <c r="J74" i="31"/>
  <c r="K74" i="31"/>
  <c r="L74" i="31"/>
  <c r="M74" i="31"/>
  <c r="N74" i="31"/>
  <c r="O74" i="31"/>
  <c r="P74" i="31"/>
  <c r="Q74" i="31"/>
  <c r="R74" i="31"/>
  <c r="S74" i="31"/>
  <c r="T74" i="31"/>
  <c r="U74" i="31"/>
  <c r="V74" i="31"/>
  <c r="W74" i="31"/>
  <c r="X74" i="31"/>
  <c r="Y74" i="31"/>
  <c r="Z74" i="31"/>
  <c r="AA74" i="31"/>
  <c r="AC74" i="31"/>
  <c r="AD74" i="31"/>
  <c r="AE74" i="31"/>
  <c r="J75" i="31"/>
  <c r="K75" i="31"/>
  <c r="L75" i="31"/>
  <c r="M75" i="31"/>
  <c r="N75" i="31"/>
  <c r="O75" i="31"/>
  <c r="P75" i="31"/>
  <c r="Q75" i="31"/>
  <c r="R75" i="31"/>
  <c r="S75" i="31"/>
  <c r="T75" i="31"/>
  <c r="U75" i="31"/>
  <c r="V75" i="31"/>
  <c r="W75" i="31"/>
  <c r="X75" i="31"/>
  <c r="Y75" i="31"/>
  <c r="Z75" i="31"/>
  <c r="AA75" i="31"/>
  <c r="AC75" i="31"/>
  <c r="AD75" i="31"/>
  <c r="AE75" i="31"/>
  <c r="J76" i="31"/>
  <c r="K76" i="31"/>
  <c r="L76" i="31"/>
  <c r="M76" i="31"/>
  <c r="N76" i="31"/>
  <c r="O76" i="31"/>
  <c r="P76" i="31"/>
  <c r="Q76" i="31"/>
  <c r="R76" i="31"/>
  <c r="S76" i="31"/>
  <c r="T76" i="31"/>
  <c r="U76" i="31"/>
  <c r="V76" i="31"/>
  <c r="W76" i="31"/>
  <c r="X76" i="31"/>
  <c r="Y76" i="31"/>
  <c r="Z76" i="31"/>
  <c r="AA76" i="31"/>
  <c r="AC76" i="31"/>
  <c r="AD76" i="31"/>
  <c r="AE76" i="31"/>
  <c r="J77" i="31"/>
  <c r="K77" i="31"/>
  <c r="L77" i="31"/>
  <c r="M77" i="31"/>
  <c r="N77" i="31"/>
  <c r="O77" i="31"/>
  <c r="P77" i="31"/>
  <c r="Q77" i="31"/>
  <c r="R77" i="31"/>
  <c r="S77" i="31"/>
  <c r="T77" i="31"/>
  <c r="U77" i="31"/>
  <c r="V77" i="31"/>
  <c r="W77" i="31"/>
  <c r="X77" i="31"/>
  <c r="Y77" i="31"/>
  <c r="Z77" i="31"/>
  <c r="AA77" i="31"/>
  <c r="AC77" i="31"/>
  <c r="AD77" i="31"/>
  <c r="AE77" i="31"/>
  <c r="J78" i="31"/>
  <c r="K78" i="31"/>
  <c r="L78" i="31"/>
  <c r="M78" i="31"/>
  <c r="N78" i="31"/>
  <c r="O78" i="31"/>
  <c r="P78" i="31"/>
  <c r="Q78" i="31"/>
  <c r="R78" i="31"/>
  <c r="S78" i="31"/>
  <c r="T78" i="31"/>
  <c r="U78" i="31"/>
  <c r="V78" i="31"/>
  <c r="W78" i="31"/>
  <c r="X78" i="31"/>
  <c r="Y78" i="31"/>
  <c r="Z78" i="31"/>
  <c r="AA78" i="31"/>
  <c r="AC78" i="31"/>
  <c r="AD78" i="31"/>
  <c r="AE78" i="31"/>
  <c r="J79" i="31"/>
  <c r="K79" i="31"/>
  <c r="L79" i="31"/>
  <c r="M79" i="31"/>
  <c r="N79" i="31"/>
  <c r="O79" i="31"/>
  <c r="P79" i="31"/>
  <c r="Q79" i="31"/>
  <c r="R79" i="31"/>
  <c r="S79" i="31"/>
  <c r="T79" i="31"/>
  <c r="U79" i="31"/>
  <c r="V79" i="31"/>
  <c r="W79" i="31"/>
  <c r="X79" i="31"/>
  <c r="Y79" i="31"/>
  <c r="Z79" i="31"/>
  <c r="AA79" i="31"/>
  <c r="AC79" i="31"/>
  <c r="AD79" i="31"/>
  <c r="AE79" i="31"/>
  <c r="J80" i="31"/>
  <c r="K80" i="31"/>
  <c r="L80" i="31"/>
  <c r="M80" i="31"/>
  <c r="N80" i="31"/>
  <c r="O80" i="31"/>
  <c r="P80" i="31"/>
  <c r="Q80" i="31"/>
  <c r="R80" i="31"/>
  <c r="S80" i="31"/>
  <c r="T80" i="31"/>
  <c r="U80" i="31"/>
  <c r="V80" i="31"/>
  <c r="W80" i="31"/>
  <c r="X80" i="31"/>
  <c r="Y80" i="31"/>
  <c r="Z80" i="31"/>
  <c r="AA80" i="31"/>
  <c r="AC80" i="31"/>
  <c r="AD80" i="31"/>
  <c r="AE80" i="31"/>
  <c r="J81" i="31"/>
  <c r="K81" i="31"/>
  <c r="L81" i="31"/>
  <c r="M81" i="31"/>
  <c r="N81" i="31"/>
  <c r="O81" i="31"/>
  <c r="P81" i="31"/>
  <c r="Q81" i="31"/>
  <c r="R81" i="31"/>
  <c r="S81" i="31"/>
  <c r="T81" i="31"/>
  <c r="U81" i="31"/>
  <c r="V81" i="31"/>
  <c r="W81" i="31"/>
  <c r="X81" i="31"/>
  <c r="Y81" i="31"/>
  <c r="Z81" i="31"/>
  <c r="AA81" i="31"/>
  <c r="AC81" i="31"/>
  <c r="AD81" i="31"/>
  <c r="AE81" i="31"/>
  <c r="J82" i="31"/>
  <c r="K82" i="31"/>
  <c r="L82" i="31"/>
  <c r="M82" i="31"/>
  <c r="N82" i="31"/>
  <c r="O82" i="31"/>
  <c r="P82" i="31"/>
  <c r="Q82" i="31"/>
  <c r="R82" i="31"/>
  <c r="S82" i="31"/>
  <c r="T82" i="31"/>
  <c r="U82" i="31"/>
  <c r="V82" i="31"/>
  <c r="W82" i="31"/>
  <c r="X82" i="31"/>
  <c r="Y82" i="31"/>
  <c r="Z82" i="31"/>
  <c r="AA82" i="31"/>
  <c r="AC82" i="31"/>
  <c r="AD82" i="31"/>
  <c r="AE82" i="31"/>
  <c r="J83" i="31"/>
  <c r="K83" i="31"/>
  <c r="L83" i="31"/>
  <c r="M83" i="31"/>
  <c r="N83" i="31"/>
  <c r="O83" i="31"/>
  <c r="P83" i="31"/>
  <c r="Q83" i="31"/>
  <c r="R83" i="31"/>
  <c r="S83" i="31"/>
  <c r="T83" i="31"/>
  <c r="U83" i="31"/>
  <c r="V83" i="31"/>
  <c r="W83" i="31"/>
  <c r="X83" i="31"/>
  <c r="Y83" i="31"/>
  <c r="Z83" i="31"/>
  <c r="AA83" i="31"/>
  <c r="AC83" i="31"/>
  <c r="AD83" i="31"/>
  <c r="AE83" i="31"/>
  <c r="J84" i="31"/>
  <c r="K84" i="31"/>
  <c r="L84" i="31"/>
  <c r="M84" i="31"/>
  <c r="N84" i="31"/>
  <c r="O84" i="31"/>
  <c r="P84" i="31"/>
  <c r="Q84" i="31"/>
  <c r="R84" i="31"/>
  <c r="S84" i="31"/>
  <c r="T84" i="31"/>
  <c r="U84" i="31"/>
  <c r="V84" i="31"/>
  <c r="W84" i="31"/>
  <c r="X84" i="31"/>
  <c r="Y84" i="31"/>
  <c r="Z84" i="31"/>
  <c r="AA84" i="31"/>
  <c r="AC84" i="31"/>
  <c r="AD84" i="31"/>
  <c r="AE84" i="31"/>
  <c r="J85" i="31"/>
  <c r="K85" i="31"/>
  <c r="L85" i="31"/>
  <c r="M85" i="31"/>
  <c r="N85" i="31"/>
  <c r="O85" i="31"/>
  <c r="P85" i="31"/>
  <c r="Q85" i="31"/>
  <c r="R85" i="31"/>
  <c r="S85" i="31"/>
  <c r="T85" i="31"/>
  <c r="U85" i="31"/>
  <c r="V85" i="31"/>
  <c r="W85" i="31"/>
  <c r="X85" i="31"/>
  <c r="Y85" i="31"/>
  <c r="Z85" i="31"/>
  <c r="AA85" i="31"/>
  <c r="AC85" i="31"/>
  <c r="AD85" i="31"/>
  <c r="AE85" i="31"/>
  <c r="J86" i="31"/>
  <c r="K86" i="31"/>
  <c r="L86" i="31"/>
  <c r="M86" i="31"/>
  <c r="N86" i="31"/>
  <c r="O86" i="31"/>
  <c r="P86" i="31"/>
  <c r="Q86" i="31"/>
  <c r="R86" i="31"/>
  <c r="S86" i="31"/>
  <c r="T86" i="31"/>
  <c r="U86" i="31"/>
  <c r="V86" i="31"/>
  <c r="W86" i="31"/>
  <c r="X86" i="31"/>
  <c r="Y86" i="31"/>
  <c r="Z86" i="31"/>
  <c r="AA86" i="31"/>
  <c r="AC86" i="31"/>
  <c r="AD86" i="31"/>
  <c r="AE86" i="31"/>
  <c r="J87" i="31"/>
  <c r="K87" i="31"/>
  <c r="L87" i="31"/>
  <c r="M87" i="31"/>
  <c r="N87" i="31"/>
  <c r="O87" i="31"/>
  <c r="P87" i="31"/>
  <c r="Q87" i="31"/>
  <c r="R87" i="31"/>
  <c r="S87" i="31"/>
  <c r="T87" i="31"/>
  <c r="U87" i="31"/>
  <c r="V87" i="31"/>
  <c r="W87" i="31"/>
  <c r="X87" i="31"/>
  <c r="Y87" i="31"/>
  <c r="Z87" i="31"/>
  <c r="AA87" i="31"/>
  <c r="AC87" i="31"/>
  <c r="AD87" i="31"/>
  <c r="AE87" i="31"/>
  <c r="F88" i="31"/>
  <c r="J88" i="31"/>
  <c r="K88" i="31"/>
  <c r="L88" i="31"/>
  <c r="M88" i="31"/>
  <c r="N88" i="31"/>
  <c r="O88" i="31"/>
  <c r="P88" i="31"/>
  <c r="Q88" i="31"/>
  <c r="R88" i="31"/>
  <c r="S88" i="31"/>
  <c r="T88" i="31"/>
  <c r="U88" i="31"/>
  <c r="V88" i="31"/>
  <c r="W88" i="31"/>
  <c r="X88" i="31"/>
  <c r="Y88" i="31"/>
  <c r="Z88" i="31"/>
  <c r="AA88" i="31"/>
  <c r="AB88" i="31"/>
  <c r="AC88" i="31"/>
  <c r="AD88" i="31"/>
  <c r="AE88" i="31"/>
  <c r="F89" i="31"/>
  <c r="J89" i="31"/>
  <c r="K89" i="31"/>
  <c r="L89" i="31"/>
  <c r="M89" i="31"/>
  <c r="N89" i="31"/>
  <c r="O89" i="31"/>
  <c r="P89" i="31"/>
  <c r="Q89" i="31"/>
  <c r="R89" i="31"/>
  <c r="S89" i="31"/>
  <c r="T89" i="31"/>
  <c r="U89" i="31"/>
  <c r="V89" i="31"/>
  <c r="W89" i="31"/>
  <c r="X89" i="31"/>
  <c r="Y89" i="31"/>
  <c r="Z89" i="31"/>
  <c r="AA89" i="31"/>
  <c r="AB89" i="31"/>
  <c r="AC89" i="31"/>
  <c r="AD89" i="31"/>
  <c r="AE89" i="31"/>
  <c r="F90" i="31"/>
  <c r="J90" i="31"/>
  <c r="K90" i="31"/>
  <c r="L90" i="31"/>
  <c r="M90" i="31"/>
  <c r="N90" i="31"/>
  <c r="O90" i="31"/>
  <c r="P90" i="31"/>
  <c r="Q90" i="31"/>
  <c r="R90" i="31"/>
  <c r="S90" i="31"/>
  <c r="T90" i="31"/>
  <c r="U90" i="31"/>
  <c r="V90" i="31"/>
  <c r="W90" i="31"/>
  <c r="X90" i="31"/>
  <c r="Y90" i="31"/>
  <c r="Z90" i="31"/>
  <c r="AA90" i="31"/>
  <c r="AB90" i="31"/>
  <c r="AC90" i="31"/>
  <c r="AD90" i="31"/>
  <c r="AE90" i="31"/>
  <c r="F91" i="31"/>
  <c r="J91" i="31"/>
  <c r="K91" i="31"/>
  <c r="L91" i="31"/>
  <c r="M91" i="31"/>
  <c r="N91" i="31"/>
  <c r="O91" i="31"/>
  <c r="P91" i="31"/>
  <c r="Q91" i="31"/>
  <c r="R91" i="31"/>
  <c r="S91" i="31"/>
  <c r="T91" i="31"/>
  <c r="U91" i="31"/>
  <c r="V91" i="31"/>
  <c r="W91" i="31"/>
  <c r="X91" i="31"/>
  <c r="Y91" i="31"/>
  <c r="Z91" i="31"/>
  <c r="AA91" i="31"/>
  <c r="AB91" i="31"/>
  <c r="AC91" i="31"/>
  <c r="AD91" i="31"/>
  <c r="AE91" i="31"/>
  <c r="AA20" i="31"/>
  <c r="AB20" i="31"/>
  <c r="AC20" i="31"/>
  <c r="AD20" i="31"/>
  <c r="AE20" i="31"/>
  <c r="AD100" i="3"/>
  <c r="AE100" i="3"/>
  <c r="AD26" i="3"/>
  <c r="AJ27" i="3" s="1"/>
  <c r="AE26" i="3"/>
  <c r="S20" i="31"/>
  <c r="T20" i="31"/>
  <c r="U20" i="31"/>
  <c r="V20" i="31"/>
  <c r="W20" i="31"/>
  <c r="X20" i="31"/>
  <c r="Y20" i="31"/>
  <c r="Z20" i="31"/>
  <c r="R20" i="31"/>
  <c r="Y100" i="3"/>
  <c r="Z100" i="3"/>
  <c r="AA100" i="3"/>
  <c r="AB100" i="3"/>
  <c r="Y26" i="3"/>
  <c r="Z26" i="3"/>
  <c r="U100" i="3"/>
  <c r="U112" i="3" s="1"/>
  <c r="V100" i="3"/>
  <c r="T26" i="3"/>
  <c r="U26" i="3"/>
  <c r="V26" i="3"/>
  <c r="V112" i="3" s="1"/>
  <c r="P20" i="31"/>
  <c r="Q20" i="31"/>
  <c r="N20" i="31"/>
  <c r="O20" i="31"/>
  <c r="M20" i="31"/>
  <c r="L20" i="31"/>
  <c r="K20" i="31"/>
  <c r="F20" i="31"/>
  <c r="AD112" i="3" l="1"/>
  <c r="Z112" i="3"/>
  <c r="Y112" i="3"/>
  <c r="AE112" i="3"/>
  <c r="C9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B73" i="31"/>
  <c r="B74" i="31"/>
  <c r="B75" i="31"/>
  <c r="B76" i="31"/>
  <c r="B77" i="31"/>
  <c r="B78" i="31"/>
  <c r="B79" i="31"/>
  <c r="B80" i="31"/>
  <c r="B81" i="31"/>
  <c r="B82" i="31"/>
  <c r="B83" i="31"/>
  <c r="B84" i="31"/>
  <c r="B85" i="31"/>
  <c r="B86" i="31"/>
  <c r="B87" i="31"/>
  <c r="B88" i="31"/>
  <c r="B89" i="31"/>
  <c r="B90" i="31"/>
  <c r="B91" i="31"/>
  <c r="B63" i="31"/>
  <c r="B64" i="31"/>
  <c r="B65" i="31"/>
  <c r="B66" i="31"/>
  <c r="B67" i="31"/>
  <c r="B68" i="31"/>
  <c r="B69" i="31"/>
  <c r="B70" i="31"/>
  <c r="B71" i="31"/>
  <c r="B72"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22" i="31"/>
  <c r="B24" i="31"/>
  <c r="B26" i="31"/>
  <c r="B27" i="31"/>
  <c r="B20" i="31"/>
  <c r="C33" i="3"/>
  <c r="B25" i="31" s="1"/>
  <c r="C31" i="3"/>
  <c r="B23" i="31" s="1"/>
  <c r="C29" i="3"/>
  <c r="B21" i="31" s="1"/>
  <c r="H21" i="3"/>
  <c r="C21" i="31"/>
  <c r="C20" i="31"/>
  <c r="F100" i="3"/>
  <c r="E108" i="3"/>
  <c r="H99" i="3"/>
  <c r="H98" i="3"/>
  <c r="H97" i="3"/>
  <c r="H96" i="3"/>
  <c r="H39" i="3"/>
  <c r="H38" i="3"/>
  <c r="H37" i="3"/>
  <c r="H36" i="3"/>
  <c r="H33" i="3"/>
  <c r="H32" i="3"/>
  <c r="H31" i="3"/>
  <c r="H30" i="3"/>
  <c r="J100" i="3"/>
  <c r="L100" i="3"/>
  <c r="M100" i="3"/>
  <c r="N100" i="3"/>
  <c r="O100" i="3"/>
  <c r="P100" i="3"/>
  <c r="Q100" i="3"/>
  <c r="R100" i="3"/>
  <c r="S100" i="3"/>
  <c r="T100" i="3"/>
  <c r="T112" i="3" s="1"/>
  <c r="W100" i="3"/>
  <c r="AF100" i="3"/>
  <c r="D4" i="36"/>
  <c r="D9" i="36" l="1"/>
  <c r="I14" i="3" s="1"/>
  <c r="L26" i="3"/>
  <c r="L112" i="3" s="1"/>
  <c r="M26" i="3"/>
  <c r="M112" i="3" s="1"/>
  <c r="N26" i="3"/>
  <c r="N112" i="3" s="1"/>
  <c r="O26" i="3"/>
  <c r="O112" i="3" s="1"/>
  <c r="P26" i="3"/>
  <c r="P112" i="3" s="1"/>
  <c r="Q26" i="3"/>
  <c r="Q112" i="3" s="1"/>
  <c r="AG26" i="3"/>
  <c r="B36" i="35"/>
  <c r="J36" i="35"/>
  <c r="L36" i="35"/>
  <c r="F36" i="35"/>
  <c r="H36" i="35"/>
  <c r="D36" i="35"/>
  <c r="E92" i="31"/>
  <c r="B108" i="31" s="1"/>
  <c r="AF108" i="31"/>
  <c r="AG92" i="31"/>
  <c r="AE108" i="31" s="1"/>
  <c r="AF92" i="31"/>
  <c r="AD108" i="31" s="1"/>
  <c r="AE92" i="31"/>
  <c r="AC108" i="31" s="1"/>
  <c r="AD92" i="31"/>
  <c r="AB108" i="31" s="1"/>
  <c r="AC92" i="31"/>
  <c r="AA108" i="31" s="1"/>
  <c r="AA92" i="31"/>
  <c r="Y108" i="31" s="1"/>
  <c r="Z92" i="31"/>
  <c r="X108" i="31" s="1"/>
  <c r="Y92" i="31"/>
  <c r="W108" i="31" s="1"/>
  <c r="X92" i="31"/>
  <c r="V108" i="31" s="1"/>
  <c r="V92" i="31"/>
  <c r="T108" i="31" s="1"/>
  <c r="U92" i="31"/>
  <c r="S108" i="31" s="1"/>
  <c r="T92" i="31"/>
  <c r="R108" i="31" s="1"/>
  <c r="S92" i="31"/>
  <c r="Q108" i="31" s="1"/>
  <c r="R92" i="31"/>
  <c r="P108" i="31" s="1"/>
  <c r="Q92" i="31"/>
  <c r="O108" i="31" s="1"/>
  <c r="P92" i="31"/>
  <c r="N108" i="31" s="1"/>
  <c r="O92" i="31"/>
  <c r="M108" i="31" s="1"/>
  <c r="N92" i="31"/>
  <c r="L108" i="31" s="1"/>
  <c r="M92" i="31"/>
  <c r="K108" i="31" s="1"/>
  <c r="L92" i="31"/>
  <c r="J108" i="31" s="1"/>
  <c r="K92" i="31"/>
  <c r="I108" i="31" s="1"/>
  <c r="I92" i="31"/>
  <c r="F108" i="31" s="1"/>
  <c r="H92" i="31"/>
  <c r="E108" i="31" s="1"/>
  <c r="G92" i="31"/>
  <c r="D108" i="31" s="1"/>
  <c r="J10" i="19"/>
  <c r="J16" i="19" s="1"/>
  <c r="AF11" i="15"/>
  <c r="Z11" i="15"/>
  <c r="T11" i="15"/>
  <c r="N11" i="15"/>
  <c r="C7" i="28"/>
  <c r="C122" i="28" s="1"/>
  <c r="B7" i="28"/>
  <c r="B122" i="28" s="1"/>
  <c r="C131" i="27"/>
  <c r="B131" i="27"/>
  <c r="C84" i="27"/>
  <c r="C78" i="27"/>
  <c r="B78" i="27"/>
  <c r="AJ29" i="3" l="1"/>
  <c r="I16" i="3"/>
  <c r="AA26" i="3"/>
  <c r="AA112" i="3" s="1"/>
  <c r="R26" i="3"/>
  <c r="AB26" i="3"/>
  <c r="AB112" i="3" s="1"/>
  <c r="S26" i="3"/>
  <c r="S112" i="3" s="1"/>
  <c r="AC26" i="3"/>
  <c r="AJ26" i="3" s="1"/>
  <c r="W26" i="3"/>
  <c r="W112" i="3" s="1"/>
  <c r="AF26" i="3"/>
  <c r="AF112" i="3" s="1"/>
  <c r="B60" i="28"/>
  <c r="B187" i="28"/>
  <c r="C60" i="28"/>
  <c r="C187" i="28"/>
  <c r="AJ28" i="3" l="1"/>
  <c r="AJ30" i="3" s="1"/>
  <c r="AC12" i="3" s="1"/>
  <c r="I17" i="3"/>
  <c r="I10" i="41" s="1"/>
  <c r="I5" i="41"/>
  <c r="L9" i="39"/>
  <c r="R112" i="3"/>
  <c r="J18" i="3"/>
  <c r="J26" i="3" s="1"/>
  <c r="J112" i="3" s="1"/>
  <c r="B5" i="16"/>
  <c r="B6" i="16" s="1"/>
  <c r="B7" i="16" s="1"/>
  <c r="B8" i="16" s="1"/>
  <c r="B11" i="16" s="1"/>
  <c r="B12" i="16" s="1"/>
  <c r="B13" i="16" s="1"/>
  <c r="B14" i="16" s="1"/>
  <c r="B15" i="16" s="1"/>
  <c r="B16" i="16" s="1"/>
  <c r="B17" i="16" s="1"/>
  <c r="B18" i="16" s="1"/>
  <c r="B19" i="16" s="1"/>
  <c r="B20" i="16" s="1"/>
  <c r="B21" i="16" s="1"/>
  <c r="B22" i="16" s="1"/>
  <c r="B23" i="16" s="1"/>
  <c r="B24" i="16" s="1"/>
  <c r="B25" i="16" s="1"/>
  <c r="B26" i="16" s="1"/>
  <c r="B27" i="16" s="1"/>
  <c r="B28" i="16" s="1"/>
  <c r="Q103" i="8"/>
  <c r="AG102" i="8"/>
  <c r="AA54" i="8"/>
  <c r="AG23" i="8"/>
  <c r="AG27" i="8" s="1"/>
  <c r="M9" i="15"/>
  <c r="M38" i="13"/>
  <c r="E98" i="3"/>
  <c r="E94" i="3"/>
  <c r="I94" i="3" s="1"/>
  <c r="E99" i="3"/>
  <c r="E97" i="3"/>
  <c r="E96" i="3"/>
  <c r="E95" i="3"/>
  <c r="I95" i="3" s="1"/>
  <c r="E93" i="3"/>
  <c r="I93" i="3" s="1"/>
  <c r="E91" i="3"/>
  <c r="I91" i="3" s="1"/>
  <c r="E89" i="3"/>
  <c r="I89" i="3" s="1"/>
  <c r="E92" i="3"/>
  <c r="I92" i="3" s="1"/>
  <c r="E90" i="3"/>
  <c r="I90" i="3" s="1"/>
  <c r="E84" i="3"/>
  <c r="I84" i="3" s="1"/>
  <c r="E87" i="3"/>
  <c r="I87" i="3" s="1"/>
  <c r="E86" i="3"/>
  <c r="I86" i="3" s="1"/>
  <c r="E85" i="3"/>
  <c r="I85" i="3" s="1"/>
  <c r="E83" i="3"/>
  <c r="I83" i="3" s="1"/>
  <c r="E82" i="3"/>
  <c r="I82" i="3" s="1"/>
  <c r="E79" i="3"/>
  <c r="I79" i="3" s="1"/>
  <c r="E81" i="3"/>
  <c r="I81" i="3" s="1"/>
  <c r="E80" i="3"/>
  <c r="I80" i="3" s="1"/>
  <c r="E78" i="3"/>
  <c r="I78" i="3" s="1"/>
  <c r="E77" i="3"/>
  <c r="I77" i="3" s="1"/>
  <c r="E76" i="3"/>
  <c r="I76" i="3" s="1"/>
  <c r="E74" i="3"/>
  <c r="I74" i="3" s="1"/>
  <c r="E70" i="3"/>
  <c r="I70" i="3" s="1"/>
  <c r="E75" i="3"/>
  <c r="I75" i="3" s="1"/>
  <c r="E73" i="3"/>
  <c r="I73" i="3" s="1"/>
  <c r="E72" i="3"/>
  <c r="I72" i="3" s="1"/>
  <c r="E71" i="3"/>
  <c r="I71" i="3" s="1"/>
  <c r="E69" i="3"/>
  <c r="I69" i="3" s="1"/>
  <c r="E65" i="3"/>
  <c r="I65" i="3" s="1"/>
  <c r="E68" i="3"/>
  <c r="I68" i="3" s="1"/>
  <c r="E67" i="3"/>
  <c r="I67" i="3" s="1"/>
  <c r="E66" i="3"/>
  <c r="I66" i="3" s="1"/>
  <c r="E60" i="3"/>
  <c r="I60" i="3" s="1"/>
  <c r="E62" i="3"/>
  <c r="I62" i="3" s="1"/>
  <c r="E61" i="3"/>
  <c r="I61" i="3" s="1"/>
  <c r="E59" i="3"/>
  <c r="I59" i="3" s="1"/>
  <c r="E58" i="3"/>
  <c r="I58" i="3" s="1"/>
  <c r="E55" i="3"/>
  <c r="I55" i="3" s="1"/>
  <c r="E57" i="3"/>
  <c r="I57" i="3" s="1"/>
  <c r="E56" i="3"/>
  <c r="I56" i="3" s="1"/>
  <c r="E53" i="3"/>
  <c r="I53" i="3" s="1"/>
  <c r="E52" i="3"/>
  <c r="I52" i="3" s="1"/>
  <c r="E50" i="3"/>
  <c r="I50" i="3" s="1"/>
  <c r="E46" i="3"/>
  <c r="G46" i="3" s="1"/>
  <c r="E51" i="3"/>
  <c r="I51" i="3" s="1"/>
  <c r="E49" i="3"/>
  <c r="I49" i="3" s="1"/>
  <c r="E48" i="3"/>
  <c r="I48" i="3" s="1"/>
  <c r="E45" i="3"/>
  <c r="I45" i="3" s="1"/>
  <c r="E41" i="3"/>
  <c r="E43" i="3"/>
  <c r="I43" i="3" s="1"/>
  <c r="E42" i="3"/>
  <c r="I42" i="3" s="1"/>
  <c r="E39" i="3"/>
  <c r="E38" i="3"/>
  <c r="E37" i="3"/>
  <c r="E34" i="3"/>
  <c r="K34" i="3" s="1"/>
  <c r="E31" i="3"/>
  <c r="E33" i="3"/>
  <c r="E30" i="3"/>
  <c r="E29" i="3"/>
  <c r="K29" i="3" s="1"/>
  <c r="Z104" i="8"/>
  <c r="Z105" i="8" s="1"/>
  <c r="Z106" i="8" s="1"/>
  <c r="C103" i="8"/>
  <c r="D19" i="7"/>
  <c r="D16" i="7"/>
  <c r="D17" i="7" s="1"/>
  <c r="D18" i="7" s="1"/>
  <c r="D10" i="7"/>
  <c r="D11" i="7" s="1"/>
  <c r="D12" i="7" s="1"/>
  <c r="AI112" i="3"/>
  <c r="D13" i="7" l="1"/>
  <c r="AC46" i="3"/>
  <c r="AG46" i="3" s="1"/>
  <c r="I41" i="3"/>
  <c r="W33" i="31" s="1"/>
  <c r="I46" i="3"/>
  <c r="H46" i="3" s="1"/>
  <c r="AC66" i="3"/>
  <c r="F58" i="31"/>
  <c r="H66" i="3"/>
  <c r="AC86" i="3"/>
  <c r="F78" i="31"/>
  <c r="H86" i="3"/>
  <c r="AC51" i="3"/>
  <c r="F43" i="31"/>
  <c r="H51" i="3"/>
  <c r="AC53" i="3"/>
  <c r="F45" i="31"/>
  <c r="H53" i="3"/>
  <c r="AC58" i="3"/>
  <c r="F50" i="31"/>
  <c r="H58" i="3"/>
  <c r="AC60" i="3"/>
  <c r="F52" i="31"/>
  <c r="H60" i="3"/>
  <c r="AC65" i="3"/>
  <c r="F57" i="31"/>
  <c r="H65" i="3"/>
  <c r="AC73" i="3"/>
  <c r="F65" i="31"/>
  <c r="H73" i="3"/>
  <c r="AC76" i="3"/>
  <c r="F68" i="31"/>
  <c r="H76" i="3"/>
  <c r="AC81" i="3"/>
  <c r="F73" i="31"/>
  <c r="H81" i="3"/>
  <c r="AC85" i="3"/>
  <c r="F77" i="31"/>
  <c r="H85" i="3"/>
  <c r="AC90" i="3"/>
  <c r="F82" i="31"/>
  <c r="H90" i="3"/>
  <c r="AC93" i="3"/>
  <c r="F85" i="31"/>
  <c r="H93" i="3"/>
  <c r="AC45" i="3"/>
  <c r="F37" i="31"/>
  <c r="H45" i="3"/>
  <c r="AC59" i="3"/>
  <c r="F51" i="31"/>
  <c r="H59" i="3"/>
  <c r="AC69" i="3"/>
  <c r="F61" i="31"/>
  <c r="H69" i="3"/>
  <c r="AC77" i="3"/>
  <c r="F69" i="31"/>
  <c r="H77" i="3"/>
  <c r="AC95" i="3"/>
  <c r="F87" i="31"/>
  <c r="H95" i="3"/>
  <c r="AC43" i="3"/>
  <c r="F35" i="31"/>
  <c r="H43" i="3"/>
  <c r="AC49" i="3"/>
  <c r="F41" i="31"/>
  <c r="H49" i="3"/>
  <c r="AC52" i="3"/>
  <c r="F44" i="31"/>
  <c r="H52" i="3"/>
  <c r="AC55" i="3"/>
  <c r="F47" i="31"/>
  <c r="H55" i="3"/>
  <c r="AC62" i="3"/>
  <c r="F54" i="31"/>
  <c r="H62" i="3"/>
  <c r="AC68" i="3"/>
  <c r="F60" i="31"/>
  <c r="H68" i="3"/>
  <c r="AC72" i="3"/>
  <c r="F64" i="31"/>
  <c r="H72" i="3"/>
  <c r="AC74" i="3"/>
  <c r="F66" i="31"/>
  <c r="H74" i="3"/>
  <c r="AC80" i="3"/>
  <c r="F72" i="31"/>
  <c r="H80" i="3"/>
  <c r="AC83" i="3"/>
  <c r="F75" i="31"/>
  <c r="H83" i="3"/>
  <c r="AC84" i="3"/>
  <c r="F76" i="31"/>
  <c r="H84" i="3"/>
  <c r="AC91" i="3"/>
  <c r="F83" i="31"/>
  <c r="H91" i="3"/>
  <c r="AC56" i="3"/>
  <c r="F48" i="31"/>
  <c r="H56" i="3"/>
  <c r="AC75" i="3"/>
  <c r="F67" i="31"/>
  <c r="H75" i="3"/>
  <c r="AC79" i="3"/>
  <c r="F71" i="31"/>
  <c r="H79" i="3"/>
  <c r="AC92" i="3"/>
  <c r="F84" i="31"/>
  <c r="H92" i="3"/>
  <c r="AC94" i="3"/>
  <c r="F86" i="31"/>
  <c r="H94" i="3"/>
  <c r="J21" i="31"/>
  <c r="H29" i="3"/>
  <c r="J26" i="31"/>
  <c r="H34" i="3"/>
  <c r="AC42" i="3"/>
  <c r="F34" i="31"/>
  <c r="H42" i="3"/>
  <c r="AC48" i="3"/>
  <c r="F40" i="31"/>
  <c r="H48" i="3"/>
  <c r="AC50" i="3"/>
  <c r="F42" i="31"/>
  <c r="H50" i="3"/>
  <c r="AC57" i="3"/>
  <c r="F49" i="31"/>
  <c r="H57" i="3"/>
  <c r="AC61" i="3"/>
  <c r="F53" i="31"/>
  <c r="H61" i="3"/>
  <c r="AC67" i="3"/>
  <c r="F59" i="31"/>
  <c r="H67" i="3"/>
  <c r="AC71" i="3"/>
  <c r="F63" i="31"/>
  <c r="H71" i="3"/>
  <c r="AC70" i="3"/>
  <c r="F62" i="31"/>
  <c r="H70" i="3"/>
  <c r="AC78" i="3"/>
  <c r="F70" i="31"/>
  <c r="H78" i="3"/>
  <c r="AC82" i="3"/>
  <c r="F74" i="31"/>
  <c r="H82" i="3"/>
  <c r="AC87" i="3"/>
  <c r="F79" i="31"/>
  <c r="H87" i="3"/>
  <c r="AC89" i="3"/>
  <c r="F81" i="31"/>
  <c r="H89" i="3"/>
  <c r="H17" i="3"/>
  <c r="H18" i="3"/>
  <c r="E36" i="3"/>
  <c r="E44" i="3"/>
  <c r="I44" i="3" s="1"/>
  <c r="E47" i="3"/>
  <c r="I47" i="3" s="1"/>
  <c r="AC47" i="3" s="1"/>
  <c r="E54" i="3"/>
  <c r="I54" i="3" s="1"/>
  <c r="E63" i="3"/>
  <c r="I63" i="3" s="1"/>
  <c r="E35" i="3"/>
  <c r="K35" i="3" s="1"/>
  <c r="D17" i="12"/>
  <c r="H9" i="12"/>
  <c r="H12" i="12"/>
  <c r="C17" i="12"/>
  <c r="G17" i="12"/>
  <c r="H10" i="12"/>
  <c r="H16" i="12"/>
  <c r="H13" i="12"/>
  <c r="H8" i="12"/>
  <c r="H6" i="12"/>
  <c r="H14" i="12"/>
  <c r="E28" i="3"/>
  <c r="K28" i="3" s="1"/>
  <c r="E32" i="3"/>
  <c r="E17" i="12"/>
  <c r="E40" i="3"/>
  <c r="E64" i="3"/>
  <c r="I64" i="3" s="1"/>
  <c r="E88" i="3"/>
  <c r="I88" i="3" s="1"/>
  <c r="H14" i="3"/>
  <c r="H16" i="3" s="1"/>
  <c r="F33" i="31" l="1"/>
  <c r="H41" i="3"/>
  <c r="X40" i="3"/>
  <c r="K40" i="3"/>
  <c r="J32" i="31" s="1"/>
  <c r="AB38" i="31"/>
  <c r="G100" i="3"/>
  <c r="W32" i="31"/>
  <c r="W92" i="31" s="1"/>
  <c r="U108" i="31" s="1"/>
  <c r="X100" i="3"/>
  <c r="W14" i="42" s="1"/>
  <c r="W17" i="42" s="1"/>
  <c r="F38" i="31"/>
  <c r="AG78" i="3"/>
  <c r="AB70" i="31"/>
  <c r="AG70" i="3"/>
  <c r="AB62" i="31"/>
  <c r="AG94" i="3"/>
  <c r="AB86" i="31"/>
  <c r="AG56" i="3"/>
  <c r="AB48" i="31"/>
  <c r="AG80" i="3"/>
  <c r="AB72" i="31"/>
  <c r="AG62" i="3"/>
  <c r="AB54" i="31"/>
  <c r="AG43" i="3"/>
  <c r="AB35" i="31"/>
  <c r="AG59" i="3"/>
  <c r="AB51" i="31"/>
  <c r="AG85" i="3"/>
  <c r="AB77" i="31"/>
  <c r="AG65" i="3"/>
  <c r="AB57" i="31"/>
  <c r="AG51" i="3"/>
  <c r="AB43" i="31"/>
  <c r="F32" i="31"/>
  <c r="I100" i="3"/>
  <c r="I14" i="41" s="1"/>
  <c r="AC63" i="3"/>
  <c r="F55" i="31"/>
  <c r="H63" i="3"/>
  <c r="AG87" i="3"/>
  <c r="AB79" i="31"/>
  <c r="AG71" i="3"/>
  <c r="AB63" i="31"/>
  <c r="AG50" i="3"/>
  <c r="AB42" i="31"/>
  <c r="AG92" i="3"/>
  <c r="AB84" i="31"/>
  <c r="AG91" i="3"/>
  <c r="AB83" i="31"/>
  <c r="AG74" i="3"/>
  <c r="AB66" i="31"/>
  <c r="AG55" i="3"/>
  <c r="AB47" i="31"/>
  <c r="AG95" i="3"/>
  <c r="AB87" i="31"/>
  <c r="AG45" i="3"/>
  <c r="AB37" i="31"/>
  <c r="AG81" i="3"/>
  <c r="AB73" i="31"/>
  <c r="AG60" i="3"/>
  <c r="AB52" i="31"/>
  <c r="AG41" i="3"/>
  <c r="AB33" i="31"/>
  <c r="AC88" i="3"/>
  <c r="F80" i="31"/>
  <c r="H88" i="3"/>
  <c r="F39" i="31"/>
  <c r="H47" i="3"/>
  <c r="AC54" i="3"/>
  <c r="F46" i="31"/>
  <c r="H54" i="3"/>
  <c r="AG89" i="3"/>
  <c r="AB81" i="31"/>
  <c r="AG57" i="3"/>
  <c r="AB49" i="31"/>
  <c r="AC64" i="3"/>
  <c r="F56" i="31"/>
  <c r="H64" i="3"/>
  <c r="J20" i="31"/>
  <c r="H28" i="3"/>
  <c r="J27" i="31"/>
  <c r="H35" i="3"/>
  <c r="AC44" i="3"/>
  <c r="F36" i="31"/>
  <c r="H44" i="3"/>
  <c r="AG82" i="3"/>
  <c r="AB74" i="31"/>
  <c r="AG67" i="3"/>
  <c r="AB59" i="31"/>
  <c r="AG48" i="3"/>
  <c r="AB40" i="31"/>
  <c r="AG79" i="3"/>
  <c r="AB71" i="31"/>
  <c r="AG84" i="3"/>
  <c r="AB76" i="31"/>
  <c r="AG72" i="3"/>
  <c r="AB64" i="31"/>
  <c r="AG52" i="3"/>
  <c r="AB44" i="31"/>
  <c r="AG77" i="3"/>
  <c r="AB69" i="31"/>
  <c r="AG93" i="3"/>
  <c r="AB85" i="31"/>
  <c r="AG76" i="3"/>
  <c r="AB68" i="31"/>
  <c r="AG58" i="3"/>
  <c r="AB50" i="31"/>
  <c r="AG86" i="3"/>
  <c r="AB78" i="31"/>
  <c r="AG61" i="3"/>
  <c r="AB53" i="31"/>
  <c r="AG42" i="3"/>
  <c r="AB34" i="31"/>
  <c r="AG75" i="3"/>
  <c r="AB67" i="31"/>
  <c r="AG83" i="3"/>
  <c r="AB75" i="31"/>
  <c r="AG68" i="3"/>
  <c r="AB60" i="31"/>
  <c r="AG49" i="3"/>
  <c r="AB41" i="31"/>
  <c r="AG69" i="3"/>
  <c r="AB61" i="31"/>
  <c r="AG90" i="3"/>
  <c r="AB82" i="31"/>
  <c r="AG73" i="3"/>
  <c r="AB65" i="31"/>
  <c r="AG53" i="3"/>
  <c r="AB45" i="31"/>
  <c r="AG66" i="3"/>
  <c r="AB58" i="31"/>
  <c r="E100" i="3"/>
  <c r="H11" i="12"/>
  <c r="H5" i="12"/>
  <c r="B17" i="12"/>
  <c r="F17" i="12"/>
  <c r="H15" i="12"/>
  <c r="H7" i="12"/>
  <c r="K100" i="3" l="1"/>
  <c r="K112" i="3" s="1"/>
  <c r="H40" i="3"/>
  <c r="H100" i="3" s="1"/>
  <c r="AG44" i="3"/>
  <c r="AB36" i="31"/>
  <c r="AG64" i="3"/>
  <c r="AB56" i="31"/>
  <c r="AG88" i="3"/>
  <c r="AB80" i="31"/>
  <c r="AG47" i="3"/>
  <c r="AB39" i="31"/>
  <c r="AG63" i="3"/>
  <c r="AB55" i="31"/>
  <c r="AG40" i="3"/>
  <c r="AB32" i="31"/>
  <c r="AC100" i="3"/>
  <c r="AG54" i="3"/>
  <c r="AB46" i="31"/>
  <c r="J92" i="31"/>
  <c r="H108" i="31" s="1"/>
  <c r="F92" i="31"/>
  <c r="C108" i="31" s="1"/>
  <c r="H18" i="12"/>
  <c r="H17" i="12"/>
  <c r="O14" i="41" l="1"/>
  <c r="O16" i="41" s="1"/>
  <c r="AG100" i="3"/>
  <c r="AB92" i="31"/>
  <c r="Z108" i="31" s="1"/>
  <c r="AM14" i="42"/>
  <c r="AM17" i="42" s="1"/>
  <c r="AC112" i="3"/>
  <c r="L7" i="39"/>
  <c r="L16" i="40"/>
  <c r="X26" i="3"/>
  <c r="X112" i="3" s="1"/>
  <c r="AS14" i="41" l="1"/>
  <c r="AS16" i="41" s="1"/>
  <c r="AG112" i="3"/>
  <c r="L4" i="39"/>
  <c r="L8" i="39" l="1"/>
  <c r="L13" i="39" s="1"/>
  <c r="U13" i="39" s="1"/>
  <c r="E20" i="3" s="1"/>
  <c r="I20" i="3" s="1"/>
  <c r="I26" i="3" l="1"/>
  <c r="I11" i="41"/>
  <c r="I16" i="41" s="1"/>
  <c r="H20" i="3"/>
  <c r="H26" i="3" l="1"/>
  <c r="H112" i="3" s="1"/>
  <c r="I112" i="3"/>
</calcChain>
</file>

<file path=xl/comments1.xml><?xml version="1.0" encoding="utf-8"?>
<comments xmlns="http://schemas.openxmlformats.org/spreadsheetml/2006/main">
  <authors>
    <author>www.intercambiosvirtuales.org</author>
  </authors>
  <commentList>
    <comment ref="I14" authorId="0">
      <text>
        <r>
          <rPr>
            <b/>
            <sz val="9"/>
            <color indexed="81"/>
            <rFont val="Tahoma"/>
            <family val="2"/>
          </rPr>
          <t>determinar nuevo RAI al 01 de enero de 2020</t>
        </r>
      </text>
    </comment>
    <comment ref="E20" authorId="0">
      <text>
        <r>
          <rPr>
            <b/>
            <sz val="9"/>
            <color indexed="81"/>
            <rFont val="Tahoma"/>
            <family val="2"/>
          </rPr>
          <t xml:space="preserve">RECUADRO 18
</t>
        </r>
      </text>
    </comment>
    <comment ref="E21" authorId="0">
      <text>
        <r>
          <rPr>
            <b/>
            <sz val="9"/>
            <color indexed="81"/>
            <rFont val="Tahoma"/>
            <family val="2"/>
          </rPr>
          <t xml:space="preserve">DE RLI 
</t>
        </r>
      </text>
    </comment>
    <comment ref="E22" authorId="0">
      <text>
        <r>
          <rPr>
            <b/>
            <sz val="9"/>
            <color indexed="81"/>
            <rFont val="Tahoma"/>
            <family val="2"/>
          </rPr>
          <t xml:space="preserve">RLI
</t>
        </r>
      </text>
    </comment>
    <comment ref="E23" authorId="0">
      <text>
        <r>
          <rPr>
            <b/>
            <sz val="9"/>
            <color indexed="81"/>
            <rFont val="Tahoma"/>
            <family val="2"/>
          </rPr>
          <t xml:space="preserve">NO ESTA LA RESOLUCION QUE CONFIRME EL PODER USAR EL CREDITO 
</t>
        </r>
      </text>
    </comment>
  </commentList>
</comments>
</file>

<file path=xl/comments2.xml><?xml version="1.0" encoding="utf-8"?>
<comments xmlns="http://schemas.openxmlformats.org/spreadsheetml/2006/main">
  <authors>
    <author>Karina</author>
  </authors>
  <commentList>
    <comment ref="K107" authorId="0">
      <text>
        <r>
          <rPr>
            <b/>
            <sz val="9"/>
            <color indexed="81"/>
            <rFont val="Tahoma"/>
            <family val="2"/>
          </rPr>
          <t>Karina:</t>
        </r>
        <r>
          <rPr>
            <sz val="9"/>
            <color indexed="81"/>
            <rFont val="Tahoma"/>
            <family val="2"/>
          </rPr>
          <t xml:space="preserve">
Cambia las utilidades del 83</t>
        </r>
      </text>
    </comment>
    <comment ref="N107" authorId="0">
      <text>
        <r>
          <rPr>
            <b/>
            <sz val="9"/>
            <color indexed="81"/>
            <rFont val="Tahoma"/>
            <family val="2"/>
          </rPr>
          <t>Karina:</t>
        </r>
        <r>
          <rPr>
            <sz val="9"/>
            <color indexed="81"/>
            <rFont val="Tahoma"/>
            <family val="2"/>
          </rPr>
          <t xml:space="preserve">
Solo cambia de lugar</t>
        </r>
      </text>
    </comment>
  </commentList>
</comments>
</file>

<file path=xl/sharedStrings.xml><?xml version="1.0" encoding="utf-8"?>
<sst xmlns="http://schemas.openxmlformats.org/spreadsheetml/2006/main" count="2506" uniqueCount="1762">
  <si>
    <t>TIPOS  DE RENTAS Y REBAJAS</t>
  </si>
  <si>
    <t>CRÉDITO POR IMPUESTO DE PRIMERA CATEGORÍA</t>
  </si>
  <si>
    <t>RENTAS Y REBAJAS</t>
  </si>
  <si>
    <t>CON OBLIGACIÓN DE RESTITUCIÓN</t>
  </si>
  <si>
    <t>SIN OBLIGACIÓN DE RESTITUCIÓN</t>
  </si>
  <si>
    <t>Sin derecho a devolución</t>
  </si>
  <si>
    <t>Con derecho a devolución</t>
  </si>
  <si>
    <t>BASE IMPONIBLE IUSC O  IGC O IA</t>
  </si>
  <si>
    <t xml:space="preserve">RENTAS AFECTAS DE FUENTE NACIONAL O EXTRANJERA </t>
  </si>
  <si>
    <t>Retiros o remesas afectos al IGC o IA, según art. 14 letras A) y/o D) N° 3 LIR</t>
  </si>
  <si>
    <t>+</t>
  </si>
  <si>
    <t>Dividendos afectos al IGC o IA, según art.14 letras A) y/o D) N° 3 LIR</t>
  </si>
  <si>
    <t>Gastos rechazados y otras partidas referidos en el art. 21 inc. 3° LIR</t>
  </si>
  <si>
    <t>Rentas presuntas propias y/o de terceros, según art. 14 letra B) N° 2 y art. 34 LIR</t>
  </si>
  <si>
    <t>Otras rentas propias y/o de terceros, provenientes de empresas que determinan su renta efectiva sin contabilidad completa, según art. 14 letra B) N° 1 LIR</t>
  </si>
  <si>
    <t>Rentas asignada propias y/o de terceros, provenientes de empresas sujetas al art. 14 letra D) N° 8 LIR</t>
  </si>
  <si>
    <t>Rentas percibidas de los arts. 42 Nº 2 (honorarios) y 48 (rem. directores S.A.) LIR, según Recuadro N° 1</t>
  </si>
  <si>
    <t>Rentas de capitales mobiliarios (art. 20 N° 2 LIR), mayor valor en rescate de cuotas fondos mutuos y enajenación de acciones y derechos sociales (art. 17 N° 8 LIR) y retiros de ELD (arts. 42 ter y quáter LIR)</t>
  </si>
  <si>
    <t>Rentas exentas del IGC, según art. 54 N° 3 LIR</t>
  </si>
  <si>
    <t>Otras rentas de fuente chilena afectas al IGC o IA (según instrucciones)</t>
  </si>
  <si>
    <t>Otras rentas de fuente extranjera afectas al IGC o IA (según instrucciones)</t>
  </si>
  <si>
    <t>Sueldos, pensiones y otras rentas similares de fuente nacional</t>
  </si>
  <si>
    <t>Sueldos, pensiones y otras rentas similares de fuente extranjera</t>
  </si>
  <si>
    <t>Incremento por IDPC, según arts. 54 N° 1 y 62 LIR</t>
  </si>
  <si>
    <t>Incremento por impuestos soportados en el exterior, según arts. 41 A LIR</t>
  </si>
  <si>
    <t>REBAJAS A LA RENTA</t>
  </si>
  <si>
    <t>Impuesto Territorial pagado en el año 2020, según art. 55 letra a) LIR</t>
  </si>
  <si>
    <t xml:space="preserve">Donaciones, según art. 7° Ley N° 16.282 y D.L. N° 45 de 1973 </t>
  </si>
  <si>
    <t>-</t>
  </si>
  <si>
    <t>Pérdida en operaciones de capitales mobiliarios y ganancias de capital según líneas 2, 8, 9 y 10 (arts. 54 N° 1 y 62 LIR)</t>
  </si>
  <si>
    <t>SUB TOTAL (Si declara IA trasladar a línea 63 o 64)</t>
  </si>
  <si>
    <t>=</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</si>
  <si>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</si>
  <si>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</si>
  <si>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</si>
  <si>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</si>
  <si>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</si>
  <si>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t>IUSC o IGC</t>
  </si>
  <si>
    <t>IGC o IUSC, según tabla (arts. 47, 52 o 52 bis LIR)</t>
  </si>
  <si>
    <t>IGC sobre intereses y otros rendimientos, según art. 54 bis LIR</t>
  </si>
  <si>
    <t>Reliquidación IGC por ganancias de capital, según art. 17 N° 8 letras a) literal v) y b) LIR</t>
  </si>
  <si>
    <t>Débito fiscal por ahorro neto negativo (Recuadro N° 3), según art. 3° transitorio numeral VI) Ley N° 20.780 (ex. art. 57 bis LIR)</t>
  </si>
  <si>
    <t>Débito fiscal por restitución crédito por IDPC, según art. 56 N° 3 inc. final LIR</t>
  </si>
  <si>
    <t>Tasa adicional de 10% de IGC, sobre cantidades declaradas en línea 3 art. 21 inc. 3° LIR</t>
  </si>
  <si>
    <t>Crédito por asignaciones por causa de muerte Ley N° 16.271, según art. 17 N° 8 letra b) inc. final LIR</t>
  </si>
  <si>
    <t>Crédito al IGC por fomento forestal, según D.L. N° 701 de 1974</t>
  </si>
  <si>
    <t>Crédito proporcional al IGC por rentas exentas declaradas en línea 9, según art. 56 N° 2 LIR</t>
  </si>
  <si>
    <t>Crédito al IGC por Impuesto Tasa Adicional, según ex. art. 21 LIR</t>
  </si>
  <si>
    <t>Crédito al IGC por donaciones para fines deportivos, según art. 62 y sgtes. Ley N° 19.712</t>
  </si>
  <si>
    <t>Crédito al IGC por IDPC sin derecho a devolución, según arts. 20 N° 1 letra a), 41 A N° 4 letra A) letra a) y 56 N° 3 LIR</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</si>
  <si>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</si>
  <si>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</si>
  <si>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Crédito al IGC por art. 33 bis, según art. 14 letra D) N°8 letra a) numeral (v) LIR</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</si>
  <si>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</si>
  <si>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</si>
  <si>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</si>
  <si>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</si>
  <si>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</si>
  <si>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</si>
  <si>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</si>
  <si>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o IUSC por IDPC con derecho a devolución, según art. 56 N° 3 LIR</t>
  </si>
  <si>
    <t>Crédito al IGC por impuestos soportados en el exterior, según arts. 41 A N° 4 letra A) letra b)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</si>
  <si>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</si>
  <si>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</si>
  <si>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</si>
  <si>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 ANUALES A LA RENTA</t>
  </si>
  <si>
    <t>IMPUESTOS</t>
  </si>
  <si>
    <t>BASE IMPONIBLE</t>
  </si>
  <si>
    <t>REBAJAS AL IMPUESTO</t>
  </si>
  <si>
    <t>IMPUESTOS DETERMINADOS</t>
  </si>
  <si>
    <t>IDPC de empresas acogidas al régimen Pro Pyme, según art. 14 letra D) N° 3 LIR</t>
  </si>
  <si>
    <t>IDPC de empresas acogidas al régimen de imputación parcial de créditos, según art. 14 letra A) LIR</t>
  </si>
  <si>
    <t>IDPC contribuyentes  o entidades sin vínculo directo o indirecto con propietarios afectos a IGC o IA, según art. 14 G) LIR</t>
  </si>
  <si>
    <t>IDPC sobre rentas presuntas, según art. 34 LIR</t>
  </si>
  <si>
    <t>IDPC sobre rentas efectivas determinadas sin contabilidad completa</t>
  </si>
  <si>
    <t>Impuesto de 40% empresas del Estado, según art. 2º D.L. N° 2.398 de 1978</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</si>
  <si>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</si>
  <si>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</si>
  <si>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</si>
  <si>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</si>
  <si>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Impuesto Único de 40% sobre gastos rechazados y otras partidas de acuerdo al art. 21 inc. 1°, art. 14 letra A) N° 9 LIR y al art. 32° transitorio Ley N° 21.210</t>
  </si>
  <si>
    <t>IA en carácter de único (activos subyacentes), según art. 58 N° 3 LIR</t>
  </si>
  <si>
    <t>Impuesto Único de 10%, según art. 82 del art. 1° Ley N° 20.712</t>
  </si>
  <si>
    <t>Impuesto Único por exceso de endeudamiento, según art. 41 F LIR</t>
  </si>
  <si>
    <t>IA según ex D.L. N° 600 de 1974</t>
  </si>
  <si>
    <t>IA según arts. 58 N° 1 y 2 y 60 inc. 1° LIR</t>
  </si>
  <si>
    <t>Impuesto Único tasa 25% por distribuciones desproporcionadas, según artículo 39 transitorio Ley N° 21.210</t>
  </si>
  <si>
    <t>IDPC sobre diferencia positiva de renta líquida imponible por rectificación del capital propio tributario, según art. 32° transitorio Ley N° 21.210</t>
  </si>
  <si>
    <t>Impuesto Único y Sustitutivo de 20% sobre diferencia de capital propio tributario, según art. 32° transitorio Ley N° 21.210</t>
  </si>
  <si>
    <t>Diferencia de IA por crédito indebido por IDPC o el crédito a que se refiere el art. 41 A) en caso de empresas acogidas al régimen del art. 14 letras A) y D) N° 3, según art. 74 N° 4 LIR</t>
  </si>
  <si>
    <t>Tasa adicional de 10% de IA, sobre cantidades declaradas en línea 3, según art. 21 inc 3° LIR</t>
  </si>
  <si>
    <t>Retención de impuesto sobre gastos rechazados y otras partidas (tasa 45%), según art. 74 N° 4 LIR</t>
  </si>
  <si>
    <t>Retención de IA en carácter de único (activos subyacentes) (tasa 20% y/o 35%), según art. 74 N° 4 LIR</t>
  </si>
  <si>
    <t>Retención de IA sobre remesas al exterior efectuadas por empresas acogidas al régimen de renta atribuida del art. 14 letra A) LIR,  vigente al 31.12.2019,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</si>
  <si>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</si>
  <si>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</si>
  <si>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</si>
  <si>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</si>
  <si>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</si>
  <si>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Restitución crédito por gastos de capacitación excesivo, según  art. 6° Ley N° 20.326</t>
  </si>
  <si>
    <t>DEDUCCIONES A LOS IMPUESTOS</t>
  </si>
  <si>
    <t>Reliquidación IGC por término de giro de empresa acogida al régimen del art. 14 letras A) y D) N° 3, según art. 38 bis N° 3 LIR</t>
  </si>
  <si>
    <t>Pagos provisionales, según art. 84 y 14 letra D) N° 3 letra (k) LIR</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</si>
  <si>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</si>
  <si>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</si>
  <si>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</si>
  <si>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</si>
  <si>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</si>
  <si>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Retenciones por rentas declaradas en línea 7 (Recuadro N°1)</t>
  </si>
  <si>
    <t>Mayor retención por sueldos, pensiones y otras rentas similares declaradas en línea 12, código 1098</t>
  </si>
  <si>
    <t>Retenciones por rentas declaradas en líneas  8 y/o 73 (código 767)</t>
  </si>
  <si>
    <t>Retenciones por rentas declaradas en líneas 1, 3, 4, 5, 6, 8, 10, 60, 61 y 64</t>
  </si>
  <si>
    <t>PPUA sin derecho a devolución, según art. 27 transitorio de la ley N° 21.210</t>
  </si>
  <si>
    <t>PPUA con derecho a devolución, según art. 27 transitorio de la ley N° 21.210</t>
  </si>
  <si>
    <t>Remanente de crédito por reliquidación del IUSC y/o por ahorro neto positivo, proveniente de líneas 41 y/o 42</t>
  </si>
  <si>
    <t>Remanente de crédito por IDPC proveniente de línea 43</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</si>
  <si>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</si>
  <si>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</si>
  <si>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</si>
  <si>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</si>
  <si>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</si>
  <si>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Impuestos declarados y pagados en conformidad al art. 69 N° 3 y 4 del la LIR</t>
  </si>
  <si>
    <t>Excedente crédito por IDPC de la línea 64</t>
  </si>
  <si>
    <t>Cargo por devolución anticipada de retención de honorarios enero y febrero de 2020 (beneficio especial para trabajadores independientes D.S. N° 420 de 2020, del Min. de Hacienda)</t>
  </si>
  <si>
    <t>Cargo por cotizaciones previsionales, según arts. 89 y sgtes. D.L. N° 3.500 de 1980</t>
  </si>
  <si>
    <t>RESULTADO LIQUIDACIÓN ANUAL IMPUESTO A LA RENTA   (si el resultado es negativo o cero, deberá declarar por Internet)</t>
  </si>
  <si>
    <t>ROL ÚNICO TRIBUTARIO</t>
  </si>
  <si>
    <t>01</t>
  </si>
  <si>
    <t>Primer apellido o razón social</t>
  </si>
  <si>
    <t>02</t>
  </si>
  <si>
    <t>Segundo apellido</t>
  </si>
  <si>
    <t>05</t>
  </si>
  <si>
    <t>Nombres</t>
  </si>
  <si>
    <t>03</t>
  </si>
  <si>
    <t>REMANENTE DE CRÉDITO</t>
  </si>
  <si>
    <t xml:space="preserve"> SALDO A FAVOR</t>
  </si>
  <si>
    <t>IMPTO. A PAGAR</t>
  </si>
  <si>
    <t>Impuesto adeudado</t>
  </si>
  <si>
    <t>Menos: saldo puesto a disposición de los socios</t>
  </si>
  <si>
    <t>Reajuste art.72, línea 88      %</t>
  </si>
  <si>
    <t>DEVOLUCIÓN SOLICITADA</t>
  </si>
  <si>
    <t>Monto</t>
  </si>
  <si>
    <t>RECARGOS POR DECLARACIÓN FUERA DE PLAZO</t>
  </si>
  <si>
    <t>SOLICITO DEPOSITAR REMANENTE EN CUENTA CORRIENTE O DE AHORRO BANCARIA</t>
  </si>
  <si>
    <t>RECARGOS POR MORA EN EL PAGO</t>
  </si>
  <si>
    <t>MÁS: reajustes declaración fuera de plazo</t>
  </si>
  <si>
    <t>Nombre institución bancaria</t>
  </si>
  <si>
    <t>MÁS: intereses y multas declaración fuera de plazo</t>
  </si>
  <si>
    <t>Tipo de cuenta</t>
  </si>
  <si>
    <t>(Marque con una X según corresponda)</t>
  </si>
  <si>
    <t xml:space="preserve">Cuenta corriente </t>
  </si>
  <si>
    <t>Cuenta vista</t>
  </si>
  <si>
    <t>NOTA: el Rol Único Tributario, nombre o razón social, resultado liquidación anual impuesto a la renta, domicilio, comuna, región y el resto de los datos de identificación son obligatorios.</t>
  </si>
  <si>
    <t xml:space="preserve">Cuenta de ahorro </t>
  </si>
  <si>
    <t>EVITESE PROBLEMAS, DECLARE POR INTERNET www.sii.cl</t>
  </si>
  <si>
    <t>RECUADRO N° 1 :  HONORARIOS</t>
  </si>
  <si>
    <t>Rentas de 2ª Categoría</t>
  </si>
  <si>
    <t>Renta actualizada</t>
  </si>
  <si>
    <t>Impuesto retenido actualizado</t>
  </si>
  <si>
    <t>Honorarios anuales con retención</t>
  </si>
  <si>
    <t>Honorarios anuales sin retención</t>
  </si>
  <si>
    <t xml:space="preserve"> </t>
  </si>
  <si>
    <t>Honorarios líquidos percibidos de fuente extranjera</t>
  </si>
  <si>
    <t>Incremento por impuestos pagados o retenidos en el exterior</t>
  </si>
  <si>
    <t>Total ingresos brutos</t>
  </si>
  <si>
    <t>Monto ahorro previsional, según art. 42 bis inc. 1° LIR</t>
  </si>
  <si>
    <t>Gastos por donaciones para fines sociales, según art. 1° bis Ley N° 19.885</t>
  </si>
  <si>
    <t>Gastos efectivos (solo rebajables del código 547)</t>
  </si>
  <si>
    <t>Gastos presuntos: 30% sobre el código 547, con tope de 15 UTA</t>
  </si>
  <si>
    <t>Rebaja por presunción de asignación de zona  D.L. N° 889 de 1975</t>
  </si>
  <si>
    <t>Total honorarios</t>
  </si>
  <si>
    <t>Total remuneraciones directores S.A.</t>
  </si>
  <si>
    <t>Total rentas y retenciones</t>
  </si>
  <si>
    <t>(Trasladar a línea 7, solo personas naturales)</t>
  </si>
  <si>
    <t>(Trasladar a línea 78, código 198)</t>
  </si>
  <si>
    <t>RECUADRO N° 2: DETERMINACIÓN MAYOR O MENOR VALOR OBTENIDO POR LAS ENAJENACIONES DE BIENES RAÍCES SITUADOS EN CHILE EFECTUADAS POR PERSONAS NATURALES Y NO ASIGNADOS A EMPRESA INDIVIDUAL</t>
  </si>
  <si>
    <t>Precios de enajenaciones del conjunto de los bienes raíces situados en Chile</t>
  </si>
  <si>
    <t>Mayor o menor valor percibido o devengado</t>
  </si>
  <si>
    <t>Mayor valor percibido o devengado afecto a impuesto</t>
  </si>
  <si>
    <t>Saldo de ingreso no renta a utilizar en los ejercicios siguientes</t>
  </si>
  <si>
    <t>Renta percibida por enajenaciones efectuadas en el ejercicio</t>
  </si>
  <si>
    <t xml:space="preserve">Saldo renta devengada a declarar en los ejercicios siguientes </t>
  </si>
  <si>
    <t>Renta percibida en el ejercicio por enajenaciones efectuadas en ejercicio anterior</t>
  </si>
  <si>
    <t xml:space="preserve">Opción régimen de tributación </t>
  </si>
  <si>
    <t>Mayor valor percibido según códigos 1099 y 1114 anteriores afecto al IGC o IA, a trasladar a línea 10</t>
  </si>
  <si>
    <t>Mayor valor devengado según código 1061 anterior afecto a IGC a reliquidar, según instrucciones línea 23</t>
  </si>
  <si>
    <t>Mayor valor percibido según códigos 1099 y 1114 anteriores afecto al Impuesto Único y Sustitutivo con tasa 10%, a trasladar a línea 58</t>
  </si>
  <si>
    <t>RECUADRO N° 3: DATOS SOBRE INSTRUMENTOS DE AHORRO ACOGIDOS AL EX ART. 57 BIS (ART. 3° TRANSITORIO NUMERAL VI) LEY N° 20.780)</t>
  </si>
  <si>
    <t>Total ahorro neto positivo del ejercicio</t>
  </si>
  <si>
    <t>Ahorro neto positivo utitlizado en el ejercicio</t>
  </si>
  <si>
    <t>Remanente ahorro neto positivo del ejercicio siguiente</t>
  </si>
  <si>
    <t>Total ahorro neto negativo del ejercicio</t>
  </si>
  <si>
    <t>Cuota exenta 10 UTA</t>
  </si>
  <si>
    <t>Base para débito fiscal del ejercicio a registrar en la línea 24</t>
  </si>
  <si>
    <t>RECUADRO N° 4: ENAJENACIÓN DE ACCIONES, DERECHOS SOCIALES; CUOTAS FONDOS MUTUOS Y/O DE INVERSIÓN CONTRIBUYENTES AFECTOS AL IMPUESTO GLOBAL COMPLEMENTARIO O IMPUESTO ADICIONAL</t>
  </si>
  <si>
    <t>ENAJENACIÓN DE ACCIONES</t>
  </si>
  <si>
    <t>Régimen  tributario de la LIR</t>
  </si>
  <si>
    <t>N° acciones enajenadas</t>
  </si>
  <si>
    <t>Precio o valor de enajenación</t>
  </si>
  <si>
    <t>Costo tributario actualizado</t>
  </si>
  <si>
    <t>Mayor valor determinado</t>
  </si>
  <si>
    <t>IGC o IA sobre rentas percibidas o devengadas, según línea 8</t>
  </si>
  <si>
    <t>Opción por IGC a reliquidar sobre renta devengada según línea 23</t>
  </si>
  <si>
    <t>Régimen art. 107 LIR</t>
  </si>
  <si>
    <t>ENAJENACIÓN DE DERECHOS SOCIALES</t>
  </si>
  <si>
    <t>N°  de operaciones de derechos sociales enajenados</t>
  </si>
  <si>
    <t>Opción por IGC a reliquidar sobre renta devengada, según línea 23</t>
  </si>
  <si>
    <t>ENAJENACIÓN O RESCATE DE CUOTAS DE FONDOS MUTUOS Y/O FONDOS DE INVERSIÓN</t>
  </si>
  <si>
    <t>N° cuotas de fondos mutuos y/o fondo de inversión enajenados o rescatados</t>
  </si>
  <si>
    <t>RECUADRO N°5: CRÉDITO POR INGRESO DIFERIDO PROPIETARIOS DE EMPRESAS RÉGIMEN TRANSPARENCIA TRIBUTARIA, ART. 14 LETRA D) N°8 LIR</t>
  </si>
  <si>
    <t>Remanente ejercicio anterior</t>
  </si>
  <si>
    <t>Crédito recibido en el ejercicio</t>
  </si>
  <si>
    <t>Crédito imputado en el ejercicio</t>
  </si>
  <si>
    <t>Remanente para ejercicio siguiente</t>
  </si>
  <si>
    <t>RECUADRO N° 6: DATOS INFORMATIVOS</t>
  </si>
  <si>
    <t>Operaciones Internacionales</t>
  </si>
  <si>
    <t>Préstamos efectuados a propietarios, socios o accionistas en el ejercicio</t>
  </si>
  <si>
    <t>Total de cantidades adeudadas, pagadas o abonadas a relacionados en el exterior (arts. 31 inc. 3° y 59 LIR)</t>
  </si>
  <si>
    <t>Cantidades  adeudadas  a  relacionados  en  el  exterior,  o  pagadas  cuyo IA no ha sido enterado (arts. 31 inc.  3° y 59 LIR)</t>
  </si>
  <si>
    <t>Total pasivos contraídos en Chile</t>
  </si>
  <si>
    <t>Beneficio antes de gastos financieros (EBITDA)</t>
  </si>
  <si>
    <t>Datos de Balance</t>
  </si>
  <si>
    <t>Total del activo</t>
  </si>
  <si>
    <t>Total del pasivo</t>
  </si>
  <si>
    <t>Saldo de caja (sólo dinero en efectivo y documentos al día, según arqueo)</t>
  </si>
  <si>
    <t>Capital efectivo</t>
  </si>
  <si>
    <t>Saldo cuenta corriente bancaria según, conciliación</t>
  </si>
  <si>
    <t>Existencia final</t>
  </si>
  <si>
    <t>Bienes adquiridos contrato leasing</t>
  </si>
  <si>
    <t>Activo inmovilizado</t>
  </si>
  <si>
    <t>Activo gasto diferido goodwill tributario</t>
  </si>
  <si>
    <t>Activo intangible goodwill tributario (Ley N° 20.780)</t>
  </si>
  <si>
    <t>Patrimonio financiero</t>
  </si>
  <si>
    <t>Otros Antecedentes</t>
  </si>
  <si>
    <t xml:space="preserve">Utilidades financieras capitalizadas </t>
  </si>
  <si>
    <t>Gastos adeudados o pagados por cuotas de bienes en leasing</t>
  </si>
  <si>
    <t>Monto del capital  directa o indirectamente financiado por partes relacionadas</t>
  </si>
  <si>
    <t>Tasa TEX</t>
  </si>
  <si>
    <t>Tasa TEF</t>
  </si>
  <si>
    <t xml:space="preserve">Retiros, remesas o distribuciones afectos a IGC o IA, no Imputados a los RRE </t>
  </si>
  <si>
    <t>Retiros, remesas o distribuciones afectos a IGC o IA, imputados a las utilidades de balance en exceso de las tributables (UBET)</t>
  </si>
  <si>
    <t xml:space="preserve">Saldos </t>
  </si>
  <si>
    <t>Saldo total de rentas exentas de IGC (art. 11 Ley N° 18.401, rentas del capitalismo popular)</t>
  </si>
  <si>
    <t>Saldo exceso de retiros de 2014, determinados al 31 de diciembre para ejercicios siguientes</t>
  </si>
  <si>
    <t>Saldo de crédito por IDPC no sujetos a restitución generados hasta el 31.12.2019</t>
  </si>
  <si>
    <t>Saldo de crédito por IDPC no sujetos a restitución generados a contar del 01.01.2020</t>
  </si>
  <si>
    <t>Saldo de crédito por IDPC en carácter de voluntario por rectificación del capital propio tributario, según art. 32° transitorio Ley N° 21.210</t>
  </si>
  <si>
    <t>Saldo crédito Impuesto Tasa Adicional ex art. 21 LIR</t>
  </si>
  <si>
    <t>Saldo de crédito por gastos de capacitación mensual con derecho a devolución (art. 6 Ley N° 20.326)</t>
  </si>
  <si>
    <t>Saldo de excedente base imponible IDPC voluntario a imputar ejercicio siguientes</t>
  </si>
  <si>
    <t>RECUADRO N° 7: INGRESO DIFERIDO Y SALDOS PENDIENTES DE AMORTIZACIÓN.</t>
  </si>
  <si>
    <t>Detalle</t>
  </si>
  <si>
    <t>Saldo de rentas tributables acumuladas</t>
  </si>
  <si>
    <t xml:space="preserve">
Incremento 
</t>
  </si>
  <si>
    <t xml:space="preserve">
Crédito 
</t>
  </si>
  <si>
    <t>No Sujeto a Restitución</t>
  </si>
  <si>
    <t xml:space="preserve"> Sujeto a Restitución</t>
  </si>
  <si>
    <t>Saldo de ingreso diferido pendiente de tributación correspondiente a lo dispuesto en el ex art. 14 ter letra A N° 2 LIR y en el art. 3° transitorio de la Ley N° 20.780</t>
  </si>
  <si>
    <t xml:space="preserve">Ingreso  diferido a  imputar  en  el ejercicio </t>
  </si>
  <si>
    <t>Saldo de ingreso diferido pendiente de tributación de acuerdo al art 14 letra D) N°8, letra d) de la LIR, artículo 40 transitorio  de la Ley 21.210 y Circular 62 de 2020.</t>
  </si>
  <si>
    <t>Saldo de ingreso diferido pendiente de tributación de acuerdo al art. 15° transitorio de la Ley N° 21.210</t>
  </si>
  <si>
    <t>TOTAL Saldo ingreso diferido a imputar en los ejercicios siguientes</t>
  </si>
  <si>
    <t xml:space="preserve">RECUADRO N° 8:  INFORMACIÓN SOBRE DONACIONES Y CRÉDITOS O REBAJAS IMPUTABLES AL IDPC </t>
  </si>
  <si>
    <t>CRÉDITOS CUYOS REMANENTES NO DAN DERECHO A IMPUTACIÓN EN LOS EJERCICIOS SIGUIENTES NI A DEVOLUCIÓN</t>
  </si>
  <si>
    <t>DETALLE</t>
  </si>
  <si>
    <t>TOTAL GASTO</t>
  </si>
  <si>
    <t>GASTO RECHAZADO</t>
  </si>
  <si>
    <t>CRÉDITO</t>
  </si>
  <si>
    <t>Donaciones al FNR, según arts. 4° y 9° Ley N° 20.444 (no afectas al LGA)</t>
  </si>
  <si>
    <t>Donaciones para fines culturales, según art. 8° Ley N° 18.985 (afectas al LGA)</t>
  </si>
  <si>
    <t>Donaciones para fines educacionales, según art. 3° Ley N° 19.247 (afectas al LGA)</t>
  </si>
  <si>
    <t>Donaciones para fines deportivos, según art. 62 y sgtes. Ley N° 19.712 (afecta al LGA)</t>
  </si>
  <si>
    <t>Donaciones para fines sociales, según art. 1° y sgtes. Ley N° 19.885 (afecta al LGA)</t>
  </si>
  <si>
    <t>Crédito por contribuciones de bienes raíces</t>
  </si>
  <si>
    <t>Crédito por bienes físicos del activo inmovilizado del ejercicio</t>
  </si>
  <si>
    <t>Crédito por rentas de zonas francas</t>
  </si>
  <si>
    <t>Crédito por ingreso diferido</t>
  </si>
  <si>
    <t>Otras rebajas especiales</t>
  </si>
  <si>
    <t>CRÉDITOS CUYOS REMANENTES DAN  SOLO DERECHO A IMPUTACIÓN EN LOS EJERCICIOS SIGUIENTES</t>
  </si>
  <si>
    <t>Remanente de crédito por bienes físicos del activo inmovilizado proveniente de inversiones AT 1999 - 2002</t>
  </si>
  <si>
    <t>Donaciones a universidades e institutos profesionales, según art. 69 Ley N° 18.681 (afectas al LGA)</t>
  </si>
  <si>
    <t>Monto inversión Ley Arica</t>
  </si>
  <si>
    <t>Monto inversión  Ley Austral</t>
  </si>
  <si>
    <t>Crédito por impuestos soportados en el extranjero, según art.41  A LIR</t>
  </si>
  <si>
    <t>Crédito por inversión privada en actividades de investigación y desarrollo Ley N° 20.241</t>
  </si>
  <si>
    <t>CRÉDITO CUYO REMANENTE DA DERECHO A DEVOLUCIÓN</t>
  </si>
  <si>
    <t>Crédito IEAM del ejercicio</t>
  </si>
  <si>
    <t>Crédito IEAM utilizado en el ejercicio</t>
  </si>
  <si>
    <t>Remanente crédito IEAM a devolver a través de línea 75, código 36</t>
  </si>
  <si>
    <t xml:space="preserve">OTRAS  DONACIONES </t>
  </si>
  <si>
    <t>Otras donaciones, según art. 10 Ley N° 19.885 (afecta al LGA)</t>
  </si>
  <si>
    <t>Donaciones, según art. 7° Ley N° 16.282 (no afectas al LGA)</t>
  </si>
  <si>
    <t>Donaciones, según art. 37 D.L. N° 1.939 de 1977   (no afectas al LGA)</t>
  </si>
  <si>
    <t>Donaciones, según Ley N° 21.015 (no afectas al LGA)</t>
  </si>
  <si>
    <t>Donaciones, según art. 4° Ley N° 21.207 (no afectas al LGA)</t>
  </si>
  <si>
    <t>Donaciones para fines culturales según art. 8° Ley N° 18.985</t>
  </si>
  <si>
    <t>Remanente año anterior</t>
  </si>
  <si>
    <t>Imputado en el Ejercicio</t>
  </si>
  <si>
    <t>RECUADRO N° 9: REGISTRO FUR</t>
  </si>
  <si>
    <t>Remanente FUR ejercicio anterior debidamente reajustado</t>
  </si>
  <si>
    <t>FUR afectado con el Impuesto Sustitutivo (IS)</t>
  </si>
  <si>
    <t>Impuesto Sustitutivo (IS) pagado que afectó al FUR</t>
  </si>
  <si>
    <t>Rebaja FUR por devolución de capital, enajenación de acciones o derechos sociales y reorganización empresarial, debidamente reajustados</t>
  </si>
  <si>
    <t>Rebaja FUR acogido a ISFUT por devolución de capital, enajenación o reorganización empresarial</t>
  </si>
  <si>
    <t>Aumento FUR por reorganización empresarial debidamente reajustado</t>
  </si>
  <si>
    <t>Reclasificación FUR por rentas afectas ISFUT</t>
  </si>
  <si>
    <t>Remanente FUR para el ejercicio siguiente acogido al ISFUT</t>
  </si>
  <si>
    <t>Remanente FUR para el ejercicio siguiente afectos a impuestos finales</t>
  </si>
  <si>
    <t>Remanente FUR para el ejercicio siguiente exentos e INR</t>
  </si>
  <si>
    <t>Remanente CIDPC ejercicio anterior debidamente reajustado</t>
  </si>
  <si>
    <t>CIDPC utilizado en el ejercicio</t>
  </si>
  <si>
    <t>CIDPC recibido en el ejercicio</t>
  </si>
  <si>
    <t>Remanente CIDPC para el ejercicio siguiente</t>
  </si>
  <si>
    <t>Otros ingresos percibidos o devengados</t>
  </si>
  <si>
    <t>Gastos aceptados por donaciones</t>
  </si>
  <si>
    <t>Base del IDPC voluntario según  art. 14 letra A) N°  6 LIR y art. 42 transitorio Ley 21.210</t>
  </si>
  <si>
    <t>IMPUTACIONES A LA PÉRDIDA TRIBUTARIA DEL EJERCICIO</t>
  </si>
  <si>
    <t>Dividendos o retiros percibidos afectos a IGC, que absorben la pérdida tributaria</t>
  </si>
  <si>
    <t>Incremento por IDPC de los dividendos o retiros percibidos afectos a IGC, que absorben la pérdida tributaria</t>
  </si>
  <si>
    <t xml:space="preserve">Pérdida tributaria del ejercicio al 31 de diciembre </t>
  </si>
  <si>
    <t>Subtotal</t>
  </si>
  <si>
    <t>Saldo FUR  (cuando no haya sido considerado dentro del valor del capital aportado a la empresa)</t>
  </si>
  <si>
    <t>Rentas afectas a IGC o IA (RAI) del ejercicio</t>
  </si>
  <si>
    <t>Rentas exentas e ingresos no renta (positivo), generados por la empresa en el ejercicio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</si>
  <si>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</si>
  <si>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</si>
  <si>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</si>
  <si>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Aumentos del ejercicio (por reorganizaciones)</t>
  </si>
  <si>
    <t>Disminuciones del ejercicio (por reorganizaciones)</t>
  </si>
  <si>
    <t>Crédito total disponible imputable contra impuestos finales (IPE), del ejercicio</t>
  </si>
  <si>
    <t>Incentivo al ahorro según art. 14 letra E) LIR</t>
  </si>
  <si>
    <t>Otras partidas a agregar</t>
  </si>
  <si>
    <t>Otras partidas a deducir</t>
  </si>
  <si>
    <t>RAI</t>
  </si>
  <si>
    <t>DDAN</t>
  </si>
  <si>
    <t>REX</t>
  </si>
  <si>
    <t>STUT</t>
  </si>
  <si>
    <t>RENTAS CON TRIBUTACIÓN CUMPLIDA</t>
  </si>
  <si>
    <t>RENTAS EXENTAS</t>
  </si>
  <si>
    <t>INR</t>
  </si>
  <si>
    <t>RAP</t>
  </si>
  <si>
    <t>ISFUT</t>
  </si>
  <si>
    <t>OTRAS</t>
  </si>
  <si>
    <t>Aumentos del ejercicio (propios)</t>
  </si>
  <si>
    <t>Otros aumentos del ejercicio</t>
  </si>
  <si>
    <t>Otras disminuciones del ejercicio</t>
  </si>
  <si>
    <t>Remanente ejercicio siguiente (saldo positivo)</t>
  </si>
  <si>
    <t>Remanente ejercicio siguiente (saldo negativo)</t>
  </si>
  <si>
    <t>Acumulados a contar desde el 01.01.2017</t>
  </si>
  <si>
    <t>Acumulados hasta el 31.12.2016</t>
  </si>
  <si>
    <t>Sujeto a Restitución</t>
  </si>
  <si>
    <t>IPE</t>
  </si>
  <si>
    <t>Sin D° Devolución</t>
  </si>
  <si>
    <t>Con D° Devolución</t>
  </si>
  <si>
    <t>Remanente ejercicio anterior (saldo positivo)</t>
  </si>
  <si>
    <t>Aumentos del ejercicio por reorganizaciones</t>
  </si>
  <si>
    <t>Disminuciones del ejercicio por reorganizaciones</t>
  </si>
  <si>
    <t>CIDPC e IPE asignado a gastos rechazados del art. 21 inc. 1° no afectos a IU 40% y del inciso 2°, LIR</t>
  </si>
  <si>
    <t>RECUADRO N° 0</t>
  </si>
  <si>
    <t>SECCIÓN: DOMICILIO DEL CONTRIBUYENTE (ESTOS DATOS SON OBLIGATORIOS)</t>
  </si>
  <si>
    <t>RUT</t>
  </si>
  <si>
    <t>Folio</t>
  </si>
  <si>
    <t>Calle</t>
  </si>
  <si>
    <t>N°</t>
  </si>
  <si>
    <t>Of. o depto.</t>
  </si>
  <si>
    <t>Ciudad</t>
  </si>
  <si>
    <t>Comuna</t>
  </si>
  <si>
    <t>Región</t>
  </si>
  <si>
    <t>Actividad, profesión o giro del negocio</t>
  </si>
  <si>
    <t>Cód. actividad económica</t>
  </si>
  <si>
    <t>Telefóno</t>
  </si>
  <si>
    <t>Fax</t>
  </si>
  <si>
    <t>Correo electrónico</t>
  </si>
  <si>
    <t>Marque con X según instrucciones</t>
  </si>
  <si>
    <t>Franquicias Tributarias</t>
  </si>
  <si>
    <t xml:space="preserve">Leyes N°s.
18.392 o 19.149
(Navarino y Primavera)
</t>
  </si>
  <si>
    <t>Sistema de Tributación</t>
  </si>
  <si>
    <t>Opción al régimen</t>
  </si>
  <si>
    <t>Ley N° 19.709 (Tocopilla)</t>
  </si>
  <si>
    <t xml:space="preserve">Instituciones art. 40 N°s. 2 y 4 LIR
</t>
  </si>
  <si>
    <t>Retiro del régimen</t>
  </si>
  <si>
    <t>Donaciones</t>
  </si>
  <si>
    <t>REGISTRO DE RENTAS EMPRESARIALES 2020</t>
  </si>
  <si>
    <t>Topes de crédito</t>
  </si>
  <si>
    <t>SAC</t>
  </si>
  <si>
    <t>INFORMATIVO</t>
  </si>
  <si>
    <t>CONTROL</t>
  </si>
  <si>
    <t>Rentas contributación cumplida</t>
  </si>
  <si>
    <t>Rentas exentas</t>
  </si>
  <si>
    <t>Ingresos No Constitutivos de Renta</t>
  </si>
  <si>
    <t>Rentas provenientes del registro RAP y diferencia inical de sociedad acogida al ex art.14 ter letrta A)</t>
  </si>
  <si>
    <t>Otras rentas pecibidas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</si>
  <si>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</si>
  <si>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</si>
  <si>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</si>
  <si>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</si>
  <si>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</si>
  <si>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Sin devol</t>
  </si>
  <si>
    <t>Con devol</t>
  </si>
  <si>
    <t>sin devol</t>
  </si>
  <si>
    <t>Sin Devol</t>
  </si>
  <si>
    <t>RETIROS SIN IMPUTAR</t>
  </si>
  <si>
    <t>Saldo RAI al 31.12.2020</t>
  </si>
  <si>
    <t>Dividendos provisorios</t>
  </si>
  <si>
    <t>Cuentas por pagar</t>
  </si>
  <si>
    <t>Documentos por pagar</t>
  </si>
  <si>
    <t>FACTOR DE CREDITO</t>
  </si>
  <si>
    <t xml:space="preserve">RETIRO </t>
  </si>
  <si>
    <t>INCREMENTO</t>
  </si>
  <si>
    <t>MONTO INCREMENTADO</t>
  </si>
  <si>
    <t>MONTO CREDITO IDPC</t>
  </si>
  <si>
    <t>MONTO CREDITO IPE</t>
  </si>
  <si>
    <t>MONTO CREDITO IDPC X TASA</t>
  </si>
  <si>
    <t>MONTO CREDITO IDPC X FACTOR</t>
  </si>
  <si>
    <t>TASA IDPC</t>
  </si>
  <si>
    <t>TASA IPE</t>
  </si>
  <si>
    <t>FACTOR DE CRÈDITO</t>
  </si>
  <si>
    <t>1ER CASO CON CREDITO IPE</t>
  </si>
  <si>
    <t>2DO CASO SIN CRÈDITO IPE</t>
  </si>
  <si>
    <t>F22 Anverso Completo</t>
  </si>
  <si>
    <t>(-)</t>
  </si>
  <si>
    <r>
      <t>BASE IMPONIBLE ANUAL DE IUSC o IGC (registre solo si diferencia es positiva)</t>
    </r>
    <r>
      <rPr>
        <b/>
        <strike/>
        <sz val="10"/>
        <color indexed="8"/>
        <rFont val="Verdana"/>
        <family val="2"/>
      </rPr>
      <t>.</t>
    </r>
  </si>
  <si>
    <t>CREDITOS AL IMPUESTO</t>
  </si>
  <si>
    <t>TOTAL A PAGAR (líneas 92 y 93)</t>
  </si>
  <si>
    <t>TOTAL A PAGAR (líneas 94+95+96)</t>
  </si>
  <si>
    <t>FOLIO</t>
  </si>
  <si>
    <t>NOMBRE O RAZÓN SOCIAL</t>
  </si>
  <si>
    <t>DOMICILIO POSTAL</t>
  </si>
  <si>
    <t>COMUNA</t>
  </si>
  <si>
    <t>CORREO ELECTRÓNICO</t>
  </si>
  <si>
    <t>5.01.15.01</t>
  </si>
  <si>
    <t>5.01.05.99</t>
  </si>
  <si>
    <t>5.01.05.01</t>
  </si>
  <si>
    <t>5.01.15.03</t>
  </si>
  <si>
    <t>5.03.05.98</t>
  </si>
  <si>
    <t>5.03.05.14</t>
  </si>
  <si>
    <t>5.03.05.13</t>
  </si>
  <si>
    <t>5.03.05.15</t>
  </si>
  <si>
    <t>5.01.05.05</t>
  </si>
  <si>
    <t>5.01.06.01</t>
  </si>
  <si>
    <t>5.01.03.98</t>
  </si>
  <si>
    <t>5.01.06.02</t>
  </si>
  <si>
    <t>5.01.10.98</t>
  </si>
  <si>
    <t>5.01.03.03</t>
  </si>
  <si>
    <t>5.01.12.02</t>
  </si>
  <si>
    <t>5.01.05.06</t>
  </si>
  <si>
    <t>5.01.06.05</t>
  </si>
  <si>
    <t>5.01.01.05</t>
  </si>
  <si>
    <t>5.03.01.10</t>
  </si>
  <si>
    <t>DECLARO BAJO JURAMENTO QUE LOS DATOS CONTENIDOS EN EL PRESENTE DOCUMENTO SON LA EXPRESIÓN FIEL DE LA VERDAD, POR LO QUE ASUMO LA RESPONSABILIDAD CORRESPONDIENTE</t>
  </si>
  <si>
    <t>HISTORICO</t>
  </si>
  <si>
    <t>TOTAL</t>
  </si>
  <si>
    <t>enero</t>
  </si>
  <si>
    <t>febrero</t>
  </si>
  <si>
    <t>marzo</t>
  </si>
  <si>
    <t>abril</t>
  </si>
  <si>
    <t>mayo</t>
  </si>
  <si>
    <t>junio</t>
  </si>
  <si>
    <t>julio</t>
  </si>
  <si>
    <t>agosto</t>
  </si>
  <si>
    <t>septiembre</t>
  </si>
  <si>
    <t>octubre</t>
  </si>
  <si>
    <t>noviembre</t>
  </si>
  <si>
    <t>diciembre</t>
  </si>
  <si>
    <t>F22 Reverso versión Persona Natural</t>
  </si>
  <si>
    <t>D.S. N° 341 de 2004, del Min. de Hacienda (Zona Franca)</t>
  </si>
  <si>
    <t>D.L. N° 701 de 1974
(Fomento Forestal)</t>
  </si>
  <si>
    <r>
      <t>Sistema contabilidad agrícola simplificada según D.S. N° 344</t>
    </r>
    <r>
      <rPr>
        <sz val="8"/>
        <color indexed="8"/>
        <rFont val="Verdana"/>
        <family val="2"/>
      </rPr>
      <t xml:space="preserve"> de 2004, del Min. de Hacienda</t>
    </r>
  </si>
  <si>
    <t>D.L. N° 600 de 1974 (E.I.E.)</t>
  </si>
  <si>
    <t>Asociacion o cuentas en participación</t>
  </si>
  <si>
    <r>
      <t>Participación en soc. de profesionales de 2ª Categoría</t>
    </r>
    <r>
      <rPr>
        <strike/>
        <sz val="10"/>
        <color indexed="8"/>
        <rFont val="Verdana"/>
        <family val="2"/>
      </rPr>
      <t>.</t>
    </r>
  </si>
  <si>
    <r>
      <t>Participaciones en ingresos brutos soc. de profesionales de 2ª Categoría</t>
    </r>
    <r>
      <rPr>
        <strike/>
        <sz val="10"/>
        <color indexed="8"/>
        <rFont val="Verdana"/>
        <family val="2"/>
      </rPr>
      <t>.</t>
    </r>
  </si>
  <si>
    <r>
      <rPr>
        <u/>
        <sz val="10"/>
        <color indexed="8"/>
        <rFont val="Verdana"/>
        <family val="2"/>
      </rPr>
      <t>Menos:</t>
    </r>
    <r>
      <rPr>
        <sz val="10"/>
        <color indexed="8"/>
        <rFont val="Verdana"/>
        <family val="2"/>
      </rPr>
      <t xml:space="preserve"> precios de adquisición de los bienes raíces reajustados</t>
    </r>
  </si>
  <si>
    <r>
      <rPr>
        <u/>
        <sz val="10"/>
        <color indexed="8"/>
        <rFont val="Verdana"/>
        <family val="2"/>
      </rPr>
      <t>Menos:</t>
    </r>
    <r>
      <rPr>
        <sz val="10"/>
        <color indexed="8"/>
        <rFont val="Verdana"/>
        <family val="2"/>
      </rPr>
      <t xml:space="preserve"> mejoras que hayan aumentado el valor de los bienes raíces reajustadas</t>
    </r>
  </si>
  <si>
    <r>
      <rPr>
        <u/>
        <sz val="10"/>
        <color indexed="8"/>
        <rFont val="Verdana"/>
        <family val="2"/>
      </rPr>
      <t>Menos:</t>
    </r>
    <r>
      <rPr>
        <sz val="10"/>
        <color indexed="8"/>
        <rFont val="Verdana"/>
        <family val="2"/>
      </rPr>
      <t xml:space="preserve"> ingreso no renta equivalente a 8.000 UF o saldo del ejercicio anterior</t>
    </r>
  </si>
  <si>
    <r>
      <t>Renta imponible</t>
    </r>
    <r>
      <rPr>
        <strike/>
        <sz val="10"/>
        <rFont val="Arial Narrow"/>
        <family val="2"/>
      </rPr>
      <t xml:space="preserve"> </t>
    </r>
    <r>
      <rPr>
        <sz val="10"/>
        <rFont val="Arial Narrow"/>
        <family val="2"/>
      </rPr>
      <t>extranjera (art. 41 A  N° 3 LIR)</t>
    </r>
  </si>
  <si>
    <t>INDICE (REVERSO) FORMULARIO 22</t>
  </si>
  <si>
    <t>Recuadro Nº</t>
  </si>
  <si>
    <t>DECLARAN</t>
  </si>
  <si>
    <t>HONORARIOS</t>
  </si>
  <si>
    <t>AFECTOS A  IGC</t>
  </si>
  <si>
    <t>DETERMINACIÓN MAYOR O MENOR VALOR OBTENIDO POR LAS ENAJENACIONES DE BIENES RAÍCES SITUADOS EN CHILE EFECTUADAS POR PERSONAS NATURALES Y NO ASIGNADOS A EMPRESA INDIVIDUAL</t>
  </si>
  <si>
    <t>DATOS SOBRE INSTRUMENTOS DE AHORRO ACOGIDOS AL EX ART. 57 BIS (ART. 3° TRANSITORIO NUMERAL VI) LEY N° 20.780)</t>
  </si>
  <si>
    <t>ENAJENACIÓN DE ACCIONES, DERECHOS SOCIALES; CUOTAS FONDOS MUTUOS Y/O DE INVERSIÓN CONTRIBUYENTES AFECTOS AL IMPUESTO GLOBAL COMPLEMENTARIO O IMPUESTO ADICIONAL</t>
  </si>
  <si>
    <t>CRÉDITO POR INGRESO DIFERIDO PROPIETARIOS DE EMPRESAS RÉGIMEN TRANSPARENCIA TRIBUTARIA, ART. 14 LETRA D) N°8 LIR</t>
  </si>
  <si>
    <t>Régimen Tributario</t>
  </si>
  <si>
    <t xml:space="preserve"> DATOS INFORMATIVOS</t>
  </si>
  <si>
    <t>14 A - 14 D 3 - 14 D 8</t>
  </si>
  <si>
    <t xml:space="preserve"> INGRESO DIFERIDO Y SALDOS PENDIENTES DE AMORTIZACIÓN</t>
  </si>
  <si>
    <t xml:space="preserve">INFORMACIÓN SOBRE DONACIONES Y CRÉDITOS O REBAJAS IMPUTABLES AL IDPC </t>
  </si>
  <si>
    <t>14 A - 14 D 3</t>
  </si>
  <si>
    <t>REGISTRO FUR</t>
  </si>
  <si>
    <t>DEPRECIACIÓN</t>
  </si>
  <si>
    <t>14 A</t>
  </si>
  <si>
    <t xml:space="preserve">ROYALTY MINERO </t>
  </si>
  <si>
    <t>BASE IMPONIBLE DE PRIMERA CATEGORIA RÉGIMEN DEL ARTÍCULO 14 LETRA A) LIR</t>
  </si>
  <si>
    <t>DJ 1926</t>
  </si>
  <si>
    <t>DETERMINACIÓN DEL RAI RÉGIMEN DEL ARTÍCULO 14 LETRA A) LIR</t>
  </si>
  <si>
    <t>RAZONABILIDAD CAPITAL PROPIO TRIBUTARIO</t>
  </si>
  <si>
    <t>REGISTRO DE RENTAS EMPRESARIALES Y MOVIMIENTO STUT</t>
  </si>
  <si>
    <t>REGISTRO SAC 
(SALDO ACUMULADOS DE CRÉDITO)</t>
  </si>
  <si>
    <t>BASE IMPONIBLE RÉGIMEN PRO PYME (art. 14 letra D) N° 3 LIR)</t>
  </si>
  <si>
    <t>14 D 3</t>
  </si>
  <si>
    <t>DETERMINACION DEL RAI</t>
  </si>
  <si>
    <t>CPTS RÉGIMEN PRO PYME  (art. 14 letra D) N° 3 LIR)</t>
  </si>
  <si>
    <t>RECUADRO N° 21: REGISTRO SAC (SALDO ACUMULADOS DE CRÉDITO)</t>
  </si>
  <si>
    <t>BASE IMPONIBLE RÉGIMEN DE TRANSPARENCIA TRIBUTARIA (art. 14 letra D) N° 8 LIR)</t>
  </si>
  <si>
    <t>14 D 8</t>
  </si>
  <si>
    <t>DJ 1947</t>
  </si>
  <si>
    <t>CPTS RÉGIMEN DE TRANSPARENCIA TRIBUTARIA (art. 14 letra D) N° 8, numeral (vii) LIR)</t>
  </si>
  <si>
    <t xml:space="preserve">ANEXO DJ 1847 </t>
  </si>
  <si>
    <t>GET</t>
  </si>
  <si>
    <t xml:space="preserve">Anexo único Declaración Jurada (DJ)  N°1847 </t>
  </si>
  <si>
    <t>DDJJ 1847 deberá considerar datos de Estructura de Cuentas del Balance de 8 Columnas</t>
  </si>
  <si>
    <t>SECCIÓN I</t>
  </si>
  <si>
    <t>ESTRUCTURA DE CUENTAS DEL BALANCE DE 8 COLUMNAS</t>
  </si>
  <si>
    <t>Código ID Partida</t>
  </si>
  <si>
    <t>Descripción</t>
  </si>
  <si>
    <t>1.00.00.00</t>
  </si>
  <si>
    <t>ACTIVOS</t>
  </si>
  <si>
    <t>1.01.00.00</t>
  </si>
  <si>
    <t>ACTIVOS CORRIENTES</t>
  </si>
  <si>
    <t>1.01.01.00</t>
  </si>
  <si>
    <t>Disponible</t>
  </si>
  <si>
    <t>1.01.03.00</t>
  </si>
  <si>
    <t>Depósitos a plazo</t>
  </si>
  <si>
    <t>1.01.05.00</t>
  </si>
  <si>
    <t>Valores negociables</t>
  </si>
  <si>
    <t>1.01.07.00</t>
  </si>
  <si>
    <t xml:space="preserve">Instrumentos derivados </t>
  </si>
  <si>
    <t>1.01.09.00</t>
  </si>
  <si>
    <t>Pactos Retrocompra- Retroventa</t>
  </si>
  <si>
    <t>1.01.15.00</t>
  </si>
  <si>
    <t>Inversiones en el Exterior</t>
  </si>
  <si>
    <t>1.01.20.00</t>
  </si>
  <si>
    <t>Deudores por venta, neto (excluye deudores por leasing)</t>
  </si>
  <si>
    <t>1.01.21.00</t>
  </si>
  <si>
    <t>Deudores por Leasing</t>
  </si>
  <si>
    <t>1.01.25.00</t>
  </si>
  <si>
    <t xml:space="preserve">Documentos por cobrar </t>
  </si>
  <si>
    <t>1.01.30.00</t>
  </si>
  <si>
    <t>Deudores varios</t>
  </si>
  <si>
    <t>1.01.40.00</t>
  </si>
  <si>
    <t>Documentos y cuentas por cobrar empresas relacionadas situadas en Chile (cuenta corriente mercantil)</t>
  </si>
  <si>
    <t>1.01.41.00</t>
  </si>
  <si>
    <t>Documentos y cuentas por cobrar empresas relacionadas situadas en el Extranjero (cuenta corriente mercantil)</t>
  </si>
  <si>
    <t>1.01.50.00</t>
  </si>
  <si>
    <t>Existencias, neto</t>
  </si>
  <si>
    <t>1.01.51.00</t>
  </si>
  <si>
    <t>Activos Biológicos, neto</t>
  </si>
  <si>
    <t>1.01.55.00</t>
  </si>
  <si>
    <t>Existencias en Tránsito</t>
  </si>
  <si>
    <t>1.01.59.00</t>
  </si>
  <si>
    <t>IVA Crédito Fiscal</t>
  </si>
  <si>
    <t>1.01.60.00</t>
  </si>
  <si>
    <t>Impuestos por recuperar</t>
  </si>
  <si>
    <t>1.01.61.00</t>
  </si>
  <si>
    <t>Créditos por Donaciones</t>
  </si>
  <si>
    <t>1.01.62.00</t>
  </si>
  <si>
    <t>Otros Créditos por recuperar</t>
  </si>
  <si>
    <t>1.01.70.00</t>
  </si>
  <si>
    <t>Bienes entregados en leasing</t>
  </si>
  <si>
    <t>1.01.99.00</t>
  </si>
  <si>
    <t>Otros activos corrientes</t>
  </si>
  <si>
    <t>1.02.00.00</t>
  </si>
  <si>
    <t>ACTIVOS NO CORRIENTES</t>
  </si>
  <si>
    <t>1.02.10.00</t>
  </si>
  <si>
    <t>Propiedad Planta y Equipos y Otros  (excepto bienes entregados en Leasing)</t>
  </si>
  <si>
    <t>1.02.11.00</t>
  </si>
  <si>
    <t>Terrenos</t>
  </si>
  <si>
    <t>1.02.12.00</t>
  </si>
  <si>
    <t>Construcción y obras de infraestructura</t>
  </si>
  <si>
    <t>1.02.13.00</t>
  </si>
  <si>
    <t>Maquinarias y equipos</t>
  </si>
  <si>
    <t>1.02.14.00</t>
  </si>
  <si>
    <t>Muebles y utiles</t>
  </si>
  <si>
    <t>1.02.15.00</t>
  </si>
  <si>
    <t>Equipos Computacionales y similares</t>
  </si>
  <si>
    <t>1.02.16.00</t>
  </si>
  <si>
    <t>Automóviles</t>
  </si>
  <si>
    <t>1.02.17.00</t>
  </si>
  <si>
    <t>Vehículos</t>
  </si>
  <si>
    <t>1.02.18.00</t>
  </si>
  <si>
    <t>Barcos y Aviones</t>
  </si>
  <si>
    <t>1.02.19.00</t>
  </si>
  <si>
    <t>Propiedades de Inversion</t>
  </si>
  <si>
    <t>1.02.25.00</t>
  </si>
  <si>
    <t>Software</t>
  </si>
  <si>
    <t>1.02.26.00</t>
  </si>
  <si>
    <t>Concesiones</t>
  </si>
  <si>
    <t>1.02.27.00</t>
  </si>
  <si>
    <t>Obras en Ejecución</t>
  </si>
  <si>
    <t>1.02.30.00</t>
  </si>
  <si>
    <t>Activos en Leasing</t>
  </si>
  <si>
    <t>1.02.90.00</t>
  </si>
  <si>
    <t>Depreciación Acumulada (excepto Automoviles y Activos en Leasing)</t>
  </si>
  <si>
    <t>1.02.92.00</t>
  </si>
  <si>
    <t>Depreciación Acumulada Automóviles</t>
  </si>
  <si>
    <t>1.02.95.00</t>
  </si>
  <si>
    <t>Depreciación Acumulada Activos en Leasing</t>
  </si>
  <si>
    <t>1.02.99.00</t>
  </si>
  <si>
    <t>Otros Bienes Propiedad Planta y Equipo</t>
  </si>
  <si>
    <t>1.03.00.00</t>
  </si>
  <si>
    <t>OTROS ACTIVOS NO CORRIENTES</t>
  </si>
  <si>
    <t>1.03.01.00</t>
  </si>
  <si>
    <t>Inversiones en empresas relacionadas</t>
  </si>
  <si>
    <t>1.03.03.00</t>
  </si>
  <si>
    <t>Menor valor de inversiones (Plusvalias, Goodwill)</t>
  </si>
  <si>
    <t>1.03.04.00</t>
  </si>
  <si>
    <t>Mayor valor de inversiones (Minusvalias, Badwill)</t>
  </si>
  <si>
    <t>1.03.05.00</t>
  </si>
  <si>
    <t>Cuenta Particular Socio</t>
  </si>
  <si>
    <t>1.03.10.00</t>
  </si>
  <si>
    <r>
      <t xml:space="preserve">Inversiones en otras sociedades </t>
    </r>
    <r>
      <rPr>
        <b/>
        <sz val="11"/>
        <rFont val="Calibri Light"/>
        <family val="2"/>
        <scheme val="major"/>
      </rPr>
      <t>en Chile</t>
    </r>
  </si>
  <si>
    <t>1.03.11.00</t>
  </si>
  <si>
    <t>Inversiones en otras sociedades en el extranjero</t>
  </si>
  <si>
    <t>1.03.15.00</t>
  </si>
  <si>
    <t>Cuenta en participacion</t>
  </si>
  <si>
    <t>1.03.16.00</t>
  </si>
  <si>
    <t>Inversion en Agencias</t>
  </si>
  <si>
    <t>1.03.20.00</t>
  </si>
  <si>
    <t>Deudores a largo plazo</t>
  </si>
  <si>
    <t>1.03.24.00</t>
  </si>
  <si>
    <t>Anticipo y préstamos a los empleados</t>
  </si>
  <si>
    <t>1.03.25.00</t>
  </si>
  <si>
    <t>Anticipo a proveedores</t>
  </si>
  <si>
    <t>1.03.30.00</t>
  </si>
  <si>
    <t>Gastos pagados por anticipado</t>
  </si>
  <si>
    <t>1.03.31.00</t>
  </si>
  <si>
    <t>Gastos de Investigación y Desarrollo</t>
  </si>
  <si>
    <t>1.03.32.00</t>
  </si>
  <si>
    <t>Gastos Diferidos</t>
  </si>
  <si>
    <t>1.03.33.00</t>
  </si>
  <si>
    <t>Menor Valor en Colocacion de bonos</t>
  </si>
  <si>
    <t>1.03.40.00</t>
  </si>
  <si>
    <t>Intereses Diferidos por Leasing</t>
  </si>
  <si>
    <t>1.03.41.00</t>
  </si>
  <si>
    <t>Otros Intereses Diferidos</t>
  </si>
  <si>
    <t>1.03.45.00</t>
  </si>
  <si>
    <t>Garantias</t>
  </si>
  <si>
    <t>1.03.50.00</t>
  </si>
  <si>
    <t xml:space="preserve">Impuestos diferidos </t>
  </si>
  <si>
    <t>1.03.60.00</t>
  </si>
  <si>
    <t>Intangibles distintos a la Plusvalia (neto)</t>
  </si>
  <si>
    <t>1.03.70.00</t>
  </si>
  <si>
    <t>Posicion de Cambio</t>
  </si>
  <si>
    <t>1.03.71.00</t>
  </si>
  <si>
    <t>Intereses Suspendidos</t>
  </si>
  <si>
    <t>1.03.98.00</t>
  </si>
  <si>
    <t>Cuentas de Orden de Activos</t>
  </si>
  <si>
    <t>1.03.99.00</t>
  </si>
  <si>
    <t>Otros Activos No Corrientes</t>
  </si>
  <si>
    <t>2.00.00.00</t>
  </si>
  <si>
    <t>PASIVOS</t>
  </si>
  <si>
    <t>2.01.00.00</t>
  </si>
  <si>
    <t>PASIVOS CORRIENTES</t>
  </si>
  <si>
    <t>2.01.01.00</t>
  </si>
  <si>
    <t xml:space="preserve">Obligaciones con bancos e instituciones financieras </t>
  </si>
  <si>
    <t>2.01.03.00</t>
  </si>
  <si>
    <t>Obligaciones con el público (Bonos Emitidos)</t>
  </si>
  <si>
    <t>2.01.04.00</t>
  </si>
  <si>
    <t>Obligaciones por Leasing</t>
  </si>
  <si>
    <t>2.01.07.00</t>
  </si>
  <si>
    <t>2.01.08.00</t>
  </si>
  <si>
    <t>Fondo Opcion de Compra por Pagar (Leasing)</t>
  </si>
  <si>
    <t>2.01.10.00</t>
  </si>
  <si>
    <t>2.01.11.00</t>
  </si>
  <si>
    <t>Proveedores por Pagar</t>
  </si>
  <si>
    <t>2.01.12.00</t>
  </si>
  <si>
    <t>Acreedores varios</t>
  </si>
  <si>
    <t>2.01.14.00</t>
  </si>
  <si>
    <t>2.01.20.00</t>
  </si>
  <si>
    <t>Dividendos por pagar</t>
  </si>
  <si>
    <t>2.01.40.00</t>
  </si>
  <si>
    <t>Documentos y cuentas por pagar empresas relacionadas situadas en Chile (cuenta corriente mercantil)</t>
  </si>
  <si>
    <t>2.01.41.00</t>
  </si>
  <si>
    <t>Documentos y cuentas por pagar empresas relacionadas situadas en el Extranjero (cuenta corriente mercantil)</t>
  </si>
  <si>
    <t>2.01.50.00</t>
  </si>
  <si>
    <t>Provision de Indemnización</t>
  </si>
  <si>
    <t>2.01.51.00</t>
  </si>
  <si>
    <t>Provisiones por Vacaciones, por Bonos y por otros Beneficios a los Empleados</t>
  </si>
  <si>
    <t>2.01.54.00</t>
  </si>
  <si>
    <t>Otras Provisiones</t>
  </si>
  <si>
    <t>2.01.55.00</t>
  </si>
  <si>
    <t>Retenciones por Pagar</t>
  </si>
  <si>
    <t>2.01.59.00</t>
  </si>
  <si>
    <t xml:space="preserve">IVA Débito Fiscal </t>
  </si>
  <si>
    <t>2.01.60.00</t>
  </si>
  <si>
    <t>Impuesto a la renta por Pagar</t>
  </si>
  <si>
    <t>2.01.61.00</t>
  </si>
  <si>
    <t>Otros Impuestos por Pagar</t>
  </si>
  <si>
    <t>2.01.62.00</t>
  </si>
  <si>
    <t>Ingresos percibidos por adelantado</t>
  </si>
  <si>
    <t>2.01.70.00</t>
  </si>
  <si>
    <t>Anticipo de Clientes</t>
  </si>
  <si>
    <t>2.01.99.00</t>
  </si>
  <si>
    <t>Otros pasivos Corrientes</t>
  </si>
  <si>
    <t>2.02.00.00</t>
  </si>
  <si>
    <t>PASIVOS NO CORRIENTES</t>
  </si>
  <si>
    <t>2.02.01.00</t>
  </si>
  <si>
    <t>2.02.02.00</t>
  </si>
  <si>
    <t>2.02.03.00</t>
  </si>
  <si>
    <t>Documentos por pagar largo plazo</t>
  </si>
  <si>
    <t>2.02.04.00</t>
  </si>
  <si>
    <t>Acreedores varios largo plazo</t>
  </si>
  <si>
    <t>2.02.06.00</t>
  </si>
  <si>
    <t xml:space="preserve">Provisiones </t>
  </si>
  <si>
    <t>2.02.07.00</t>
  </si>
  <si>
    <t>2.02.98.00</t>
  </si>
  <si>
    <t>Cuentas de Orden de Pasivos</t>
  </si>
  <si>
    <t>2.02.99.00</t>
  </si>
  <si>
    <t>Otros pasivos NO Corrientes</t>
  </si>
  <si>
    <t>2.03.00.00</t>
  </si>
  <si>
    <t>PATRIMONIO</t>
  </si>
  <si>
    <t>2.03.01.00</t>
  </si>
  <si>
    <t>Capital pagado</t>
  </si>
  <si>
    <t>2.03.02.00</t>
  </si>
  <si>
    <t>Reserva revalorización capital</t>
  </si>
  <si>
    <t>2.03.03.00</t>
  </si>
  <si>
    <t>Sobreprecio en venta de acciones propias</t>
  </si>
  <si>
    <t>2.03.04.00</t>
  </si>
  <si>
    <t>Otras reservas</t>
  </si>
  <si>
    <t>2.03.05.00</t>
  </si>
  <si>
    <t>Reservas futuros dividendos</t>
  </si>
  <si>
    <t>2.03.06.00</t>
  </si>
  <si>
    <t>Utilidades acumuladas</t>
  </si>
  <si>
    <t>2.03.07.00</t>
  </si>
  <si>
    <t>Pérdidas acumuladas</t>
  </si>
  <si>
    <t>2.03.08.00</t>
  </si>
  <si>
    <t>2.03.09.00</t>
  </si>
  <si>
    <t>Cuenta Obligada Socio</t>
  </si>
  <si>
    <t>2.03.20.00</t>
  </si>
  <si>
    <t>Reserva Ajuste IFRS por 1a Aplicación</t>
  </si>
  <si>
    <t>2.03.21.00</t>
  </si>
  <si>
    <t xml:space="preserve">Reserva Ajuste IFRS </t>
  </si>
  <si>
    <t>2.03.30.00</t>
  </si>
  <si>
    <t>Valor Mercado Intrumentos Derivados de Cobertura acogidos Ley 20.544</t>
  </si>
  <si>
    <t>2.03.31.00</t>
  </si>
  <si>
    <t>Valor Mercado Intrumentos Derivados de Cobertura No acogidos Ley 20.544</t>
  </si>
  <si>
    <t>2.03.99.00</t>
  </si>
  <si>
    <t>Otros ajustes patrimoniales</t>
  </si>
  <si>
    <t>SECCIÓN II</t>
  </si>
  <si>
    <t>ESTADO DE RESULTADOS</t>
  </si>
  <si>
    <t>3.01.00.00</t>
  </si>
  <si>
    <t>Resultado De Explotacion</t>
  </si>
  <si>
    <t>3.01.01.00</t>
  </si>
  <si>
    <t>Ingresos de explotación</t>
  </si>
  <si>
    <t>3.01.02.00</t>
  </si>
  <si>
    <t xml:space="preserve">Costos de explotación </t>
  </si>
  <si>
    <t>3.01.03.00</t>
  </si>
  <si>
    <t xml:space="preserve">Gastos de administración y ventas </t>
  </si>
  <si>
    <t>3.01.11.00</t>
  </si>
  <si>
    <t>Ingresos de explotación con partes relacionadas del exterior</t>
  </si>
  <si>
    <t>3.01.12.00</t>
  </si>
  <si>
    <t>Costos de explotación con relacionados del exterior</t>
  </si>
  <si>
    <t>3.01.13.00</t>
  </si>
  <si>
    <t>Gastos de administración y ventas con relacionados del exterior</t>
  </si>
  <si>
    <t>3.02.00.00</t>
  </si>
  <si>
    <t>Resultado Fuera De Explotacion</t>
  </si>
  <si>
    <t>3.02.01.00</t>
  </si>
  <si>
    <t>Ingresos financieros</t>
  </si>
  <si>
    <t>3.02.02.00</t>
  </si>
  <si>
    <t>Utilidad (pérdida) inversiones empresas relacionadas</t>
  </si>
  <si>
    <t>3.02.03.00</t>
  </si>
  <si>
    <t>Otros ingresos fuera de la explotación</t>
  </si>
  <si>
    <t>3.02.06.00</t>
  </si>
  <si>
    <t xml:space="preserve">Gastos financieros con empresas relacionadas </t>
  </si>
  <si>
    <t>3.02.07.00</t>
  </si>
  <si>
    <t xml:space="preserve">Gastos financieros con empresas no relacionadas </t>
  </si>
  <si>
    <t>3.02.08.00</t>
  </si>
  <si>
    <t>Resultado por Instrumentos Derivados</t>
  </si>
  <si>
    <t>3.02.11.00</t>
  </si>
  <si>
    <t>Ingresos financieros con partes relacionadas del exterior</t>
  </si>
  <si>
    <t>3.02.16.00</t>
  </si>
  <si>
    <t>Gastos financieros con partes relacionadas del exterior</t>
  </si>
  <si>
    <t>3.02.30.00</t>
  </si>
  <si>
    <t>Intereses percibidos o devengado con partes relacionadas del exterior</t>
  </si>
  <si>
    <t>3.02.31.00</t>
  </si>
  <si>
    <t>Intereses pagados o adeudados con partes relacionadas del exterior</t>
  </si>
  <si>
    <t>3.03.00.00</t>
  </si>
  <si>
    <t>Resultados que no representan flujo de fondos</t>
  </si>
  <si>
    <t>3.03.01.00</t>
  </si>
  <si>
    <t>Depreciacion</t>
  </si>
  <si>
    <t>3.03.02.00</t>
  </si>
  <si>
    <t>Deterioros</t>
  </si>
  <si>
    <t>3.03.03.00</t>
  </si>
  <si>
    <t>Amortización Intangibles distintos a las Plusvalias</t>
  </si>
  <si>
    <t>3.03.04.00</t>
  </si>
  <si>
    <t>Amortización menor valor de inversiones (Goodwill)</t>
  </si>
  <si>
    <t>3.03.05.00</t>
  </si>
  <si>
    <t>Amortización mayor valor de inversiones</t>
  </si>
  <si>
    <t>3.03.06.00</t>
  </si>
  <si>
    <t>Castigos</t>
  </si>
  <si>
    <t>3.04.00.00</t>
  </si>
  <si>
    <t>Ajustes a Valor de Mercado</t>
  </si>
  <si>
    <t>3.04.01.00</t>
  </si>
  <si>
    <t>Valor Mercado Instrumentos Derivados acogidos Ley 20.544</t>
  </si>
  <si>
    <t>3.04.02.00</t>
  </si>
  <si>
    <r>
      <t xml:space="preserve">Valor Mercado Instrumentos Derivados </t>
    </r>
    <r>
      <rPr>
        <b/>
        <sz val="11"/>
        <rFont val="Calibri Light"/>
        <family val="2"/>
        <scheme val="major"/>
      </rPr>
      <t xml:space="preserve">NO </t>
    </r>
    <r>
      <rPr>
        <sz val="11"/>
        <rFont val="Calibri Light"/>
        <family val="2"/>
        <scheme val="major"/>
      </rPr>
      <t>acogidos Ley 20.544</t>
    </r>
  </si>
  <si>
    <t>3.04.03.00</t>
  </si>
  <si>
    <t>Ajuste Valor Mercado Existencias (VNR) y Activos Biologicos</t>
  </si>
  <si>
    <t>3.04.04.00</t>
  </si>
  <si>
    <t>Ajuste Valor Mercado Propiedad Planta y Equipo, Propiedad Inversion, Activos No Corrientes Mantenidos para la Venta</t>
  </si>
  <si>
    <t>3.04.05.00</t>
  </si>
  <si>
    <t>Ajuste Valor Mercado Fondos Mutuos</t>
  </si>
  <si>
    <t>3.04.06.00</t>
  </si>
  <si>
    <t>Ajuste Valor Mercado Valores Negociables</t>
  </si>
  <si>
    <t>3.04.07.00</t>
  </si>
  <si>
    <t>Ajuste Valor Neto Realización</t>
  </si>
  <si>
    <t>3.04.99.00</t>
  </si>
  <si>
    <t>Otros Ajustes a Valor Mercado</t>
  </si>
  <si>
    <t>3.05.00.00</t>
  </si>
  <si>
    <t>Otros Resultados</t>
  </si>
  <si>
    <t>3.05.01.00</t>
  </si>
  <si>
    <t>Resultado por la Enajenacion de Inversiones Permanentes</t>
  </si>
  <si>
    <t>3.05.02.00</t>
  </si>
  <si>
    <t>Resultado por la Enajenacion de Inversiones en otras sociedades</t>
  </si>
  <si>
    <t>3.05.05.00</t>
  </si>
  <si>
    <t>Resultado por la Enajenacion de Inversiones en Valores Negociables</t>
  </si>
  <si>
    <t>3.05.07.00</t>
  </si>
  <si>
    <t>Resultado por la Enajenacion Propiedad Planta y Equipos,Propiedad de Inversion y Activos no Corrientes mantenidos para la venta</t>
  </si>
  <si>
    <t>3.05.08.00</t>
  </si>
  <si>
    <t>Resultado enajenación Activo Fijo</t>
  </si>
  <si>
    <t>3.05.10.00</t>
  </si>
  <si>
    <t xml:space="preserve">Otros egresos fuera de la explotación </t>
  </si>
  <si>
    <t>3.05.11.00</t>
  </si>
  <si>
    <t>Corrección monetaria</t>
  </si>
  <si>
    <t>3.05.12.00</t>
  </si>
  <si>
    <t>Diferencias de cambio</t>
  </si>
  <si>
    <t>3.05.13.00</t>
  </si>
  <si>
    <t>3.05.15.00</t>
  </si>
  <si>
    <t>Intereses,Multas y Reajustes</t>
  </si>
  <si>
    <t>3.05.16.00</t>
  </si>
  <si>
    <t>Patentes Municipales</t>
  </si>
  <si>
    <t>3.05.17.00</t>
  </si>
  <si>
    <t>Otros Impuestos</t>
  </si>
  <si>
    <t>3.06.00.00</t>
  </si>
  <si>
    <t xml:space="preserve">Resultado Antes de Impuesto a la Renta </t>
  </si>
  <si>
    <t>3.06.01.00</t>
  </si>
  <si>
    <t>Impuesto a La Renta</t>
  </si>
  <si>
    <t>3.06.02.00</t>
  </si>
  <si>
    <t>Impuesto Diferido</t>
  </si>
  <si>
    <t>ANEXO DJ1926</t>
  </si>
  <si>
    <t xml:space="preserve">Anexo único Declaración Jurada (DJ)  N°1926 </t>
  </si>
  <si>
    <t>DDJJ 1926 Sección B, deberá considerar las partidas de Ajustes Tributarios Seccion III de este Anexo (cuentas inician con N° 5)</t>
  </si>
  <si>
    <t>SECCIÓN III</t>
  </si>
  <si>
    <t xml:space="preserve">  AJUSTES TRIBUTARIOS (DDJJ 1926 Sección B) </t>
  </si>
  <si>
    <t xml:space="preserve">Ajustes Tributarios (DDJJ 1846 Sección C) </t>
  </si>
  <si>
    <t>5.01.01.00</t>
  </si>
  <si>
    <t>Por Efectivo y Valores Negociables</t>
  </si>
  <si>
    <t>5.01.01.01</t>
  </si>
  <si>
    <t>Corr.mon. de las acciones de sociedades anónimas (SPA, FIP)  Art. 41 inciso 1 N°8</t>
  </si>
  <si>
    <t>5.01.01.02</t>
  </si>
  <si>
    <t>Corr.mon. de los aportes en sociedades de personas. Art. 41 inciso 1 N°9</t>
  </si>
  <si>
    <t>5.01.01.03</t>
  </si>
  <si>
    <t>Corr.mon.bonos, pagares y otros activos financieros</t>
  </si>
  <si>
    <t>5.01.01.04</t>
  </si>
  <si>
    <t>Interes a valor tributario por activos financieros</t>
  </si>
  <si>
    <t>Dividendos Percibidos contabilizados en ingresos según registros contables</t>
  </si>
  <si>
    <t>5.01.01.06</t>
  </si>
  <si>
    <t>Ajuste por Valor Mercado de Fondos Mutuos</t>
  </si>
  <si>
    <t>5.01.01.07</t>
  </si>
  <si>
    <t xml:space="preserve">Ajuste por Valor Mercado otros instrumentos Financieros </t>
  </si>
  <si>
    <t>5.01.01.08</t>
  </si>
  <si>
    <t>Deterioro por activos financieros</t>
  </si>
  <si>
    <t>5.01.01.09</t>
  </si>
  <si>
    <t>Ajuste tasa efectiva por activos financieros</t>
  </si>
  <si>
    <t>5.01.01.10</t>
  </si>
  <si>
    <t xml:space="preserve">Resultado por Enajenación activos financieros según registros contables </t>
  </si>
  <si>
    <t>5.01.01.11</t>
  </si>
  <si>
    <t>Resultado por Enajenación activos financieros a valor tributario</t>
  </si>
  <si>
    <t>5.01.01.98</t>
  </si>
  <si>
    <t>Otros agregados al resultado tributario por activos financieros</t>
  </si>
  <si>
    <t>5.01.01.99</t>
  </si>
  <si>
    <t>Otros deducidos al resultado tributario por activos financieros</t>
  </si>
  <si>
    <t>5.01.02.00</t>
  </si>
  <si>
    <t>Por Instrumentos Derivados y contratos de Retrocompra o Retroventa</t>
  </si>
  <si>
    <t>5.01.02.01</t>
  </si>
  <si>
    <t>Valor mercado instrumentos derivados NO acogidos Ley 20.544</t>
  </si>
  <si>
    <t>5.01.02.02</t>
  </si>
  <si>
    <t>Valor mercado instrumentos derivados registrados en patrimonio acogidos Ley 20.544</t>
  </si>
  <si>
    <t>5.01.02.03</t>
  </si>
  <si>
    <t>Ineficacia por Instrumentos derivados</t>
  </si>
  <si>
    <t>5.01.02.04</t>
  </si>
  <si>
    <t>Ajuste por pactos o contratos de retrocompra y/o retroventa según registros contables</t>
  </si>
  <si>
    <t>5.01.02.05</t>
  </si>
  <si>
    <t>Ajuste por pactos, contratos de retrocompra y/o retroventa a valor tributario</t>
  </si>
  <si>
    <t>5.01.02.96</t>
  </si>
  <si>
    <t>Otros agregados al resultado tributario por instrumentos derivados</t>
  </si>
  <si>
    <t>5.01.02.97</t>
  </si>
  <si>
    <t>Otras deducciones al resultado tributario por instrumentos derivados</t>
  </si>
  <si>
    <t>5.01.02.98</t>
  </si>
  <si>
    <t>Otros agregados al resultado tributario por pactos, pactos retrocompra y/o retroventa</t>
  </si>
  <si>
    <t>5.01.02.99</t>
  </si>
  <si>
    <t>Otras deducciones al resultado tributario por pactos, pactos retrocompra y/o retroventa</t>
  </si>
  <si>
    <t>5.01.03.00</t>
  </si>
  <si>
    <t>Por deudores comerciales</t>
  </si>
  <si>
    <t>5.01.03.01</t>
  </si>
  <si>
    <t>Castigo directo deudores incobrables según registros contables</t>
  </si>
  <si>
    <t>5.01.03.02</t>
  </si>
  <si>
    <t>Estimación deudores incobrables según registros contables</t>
  </si>
  <si>
    <t>Castigo deudores incobrables Art.31 Inciso 4 N°4</t>
  </si>
  <si>
    <t>5.01.03.04</t>
  </si>
  <si>
    <t xml:space="preserve">Estimacion deudores incobrables Art.31 Inciso 4 N°4 </t>
  </si>
  <si>
    <t>5.01.03.05</t>
  </si>
  <si>
    <t>Resultado por Venta de Cartera según registros contables</t>
  </si>
  <si>
    <t>5.01.03.06</t>
  </si>
  <si>
    <t>Resultado por Venta de Cartera a Valor Tributario</t>
  </si>
  <si>
    <t>5.01.03.07</t>
  </si>
  <si>
    <t>Ajuste por Colocaciones por efecto de Tasa Efectiva</t>
  </si>
  <si>
    <t>Otros agregados al resultado tributario por deudores comericales</t>
  </si>
  <si>
    <t>5.01.03.99</t>
  </si>
  <si>
    <t>Otras deducciones al resultado tributario por deudores incobrables</t>
  </si>
  <si>
    <t>5.01.04.00</t>
  </si>
  <si>
    <t>Por Activo realizable (inventarios) y Activos Biológicos</t>
  </si>
  <si>
    <t>5.01.04.01</t>
  </si>
  <si>
    <t>Corr.mon. de los bienes físicos del activo realizable (inventarios)  Art. 41 inciso 1 N°3 LIR</t>
  </si>
  <si>
    <t>5.01.04.02</t>
  </si>
  <si>
    <t>Ajuste por  Valor Neto Realización</t>
  </si>
  <si>
    <t>5.01.04.03</t>
  </si>
  <si>
    <t>Ajuste por Provision Obsolescencia</t>
  </si>
  <si>
    <t>5.01.04.04</t>
  </si>
  <si>
    <t xml:space="preserve">Ajuste por concepto de acortamiento </t>
  </si>
  <si>
    <t>5.01.04.09</t>
  </si>
  <si>
    <t>Ajuste por Costo Financiero activado (Intereses activados en inventario)</t>
  </si>
  <si>
    <t>5.01.04.05</t>
  </si>
  <si>
    <t>Ajuste por CIF activados financieramente</t>
  </si>
  <si>
    <t>5.01.04.06</t>
  </si>
  <si>
    <t>Costo de Ventas según registros contables</t>
  </si>
  <si>
    <t>5.01.04.07</t>
  </si>
  <si>
    <t>Costo directo de bienes y servicios Art.30 LIR</t>
  </si>
  <si>
    <t>5.01.04.08</t>
  </si>
  <si>
    <t>Ajuste Valor Mercado activos Biológicos</t>
  </si>
  <si>
    <t>5.01.04.98</t>
  </si>
  <si>
    <t>Otros agregados al resultado tributario por inventarios</t>
  </si>
  <si>
    <t>5.01.04.99</t>
  </si>
  <si>
    <t>Otras deducciones al resultado tributario por inventarios</t>
  </si>
  <si>
    <t>5.01.05.00</t>
  </si>
  <si>
    <t>Por Propiedad Planta y Equipo , Propiedades de Inversion  y Activos disponibles para la Venta  (excluye a Bienes entregados en Leasing)</t>
  </si>
  <si>
    <t>Corr.mon. de los bienes físicos del activo inmovilizado. Art. 41 inciso 1 N°2</t>
  </si>
  <si>
    <t>5.01.05.02</t>
  </si>
  <si>
    <t xml:space="preserve">Deterioro (Impairtment) propiedad planta y equipo según registros contables  </t>
  </si>
  <si>
    <t>5.01.05.03</t>
  </si>
  <si>
    <t xml:space="preserve">Pérdida por revalorización propiedad planta y equipo según registros contables </t>
  </si>
  <si>
    <t>5.01.05.04</t>
  </si>
  <si>
    <t xml:space="preserve">Castigo Financiero propiedad planta y equipo  según registros contables  </t>
  </si>
  <si>
    <t xml:space="preserve">Depreciación Financiera según registros contables  </t>
  </si>
  <si>
    <t>Depreciación Normal bienes físicos del activo inmovilizado Art.31 Inciso 4 N°5</t>
  </si>
  <si>
    <t>5.01.05.07</t>
  </si>
  <si>
    <t>Depreciación Acelerada bienes físicos del activo inmovilizado Art.31 Inciso 4 N°5</t>
  </si>
  <si>
    <t>5.01.05.08</t>
  </si>
  <si>
    <t>Ajuste por Costo Financiero activado (Intereses activados PPE)</t>
  </si>
  <si>
    <t>5.01.05.09</t>
  </si>
  <si>
    <t xml:space="preserve">Utilidad por revalorización propiedad planta y equipo según registros contables </t>
  </si>
  <si>
    <t>5.01.05.10</t>
  </si>
  <si>
    <t>Ajuste Valor Mercado Propiedades de Inversión</t>
  </si>
  <si>
    <t>5.01.05.11</t>
  </si>
  <si>
    <t>Ajuste Valor Mercado Activos mantenidos para la venta</t>
  </si>
  <si>
    <t>5.01.05.12</t>
  </si>
  <si>
    <t>Ajuste Valor Mercado Activos provenientes de Intercambios de activos</t>
  </si>
  <si>
    <t>5.01.05.13</t>
  </si>
  <si>
    <t>Provisión bienes recibidos en pago, remate judicial o de aquellos disponibles para la venta</t>
  </si>
  <si>
    <t>5.01.05.14</t>
  </si>
  <si>
    <t>Resultado por Enajenacion de propiedad planta y equipo, Propiedades de Inversion y Activos disponibles para la venta según registros contables</t>
  </si>
  <si>
    <t>5.01.05.15</t>
  </si>
  <si>
    <t>Resultado por Enajenacion de  bienes físicos del activo inmovilizado (valor tributario)</t>
  </si>
  <si>
    <t>5.01.05.16</t>
  </si>
  <si>
    <t>Castigo Tributario de los bienes físicos del activo inmovilizado</t>
  </si>
  <si>
    <t>5.01.05.17</t>
  </si>
  <si>
    <t>Ajuste por Remodelaciones Bienes Propios</t>
  </si>
  <si>
    <t>5.01.05.18</t>
  </si>
  <si>
    <t>Ajuste por Remodelaciones Bienes de Terceros</t>
  </si>
  <si>
    <t>5.01.05.19</t>
  </si>
  <si>
    <t>Dep.Acel.bienes físicos del activo inmovilizado Art.31 Inciso 4 N°5 Bis Inciso 1ro (12 Meses)</t>
  </si>
  <si>
    <t>5.01.05.20</t>
  </si>
  <si>
    <t>Dep.Acel.bienes físicos del activo inmovilizado Art.31 Inciso 4 N°5 Bis Inciso 2do (1/10 Depreciacion)</t>
  </si>
  <si>
    <t>5.01.05.96</t>
  </si>
  <si>
    <t>Otros agregados o deducciones por Propiedades de Inversión</t>
  </si>
  <si>
    <t>5.01.05.97</t>
  </si>
  <si>
    <t>Otros agregados o deducciones por activos mantenidos para la venta</t>
  </si>
  <si>
    <t>5.01.05.98</t>
  </si>
  <si>
    <t>Otros agregados al resultado tributario por activo fijo</t>
  </si>
  <si>
    <t>Otras deducciones al resultado tributario por activo fijo</t>
  </si>
  <si>
    <t>5.01.06.00</t>
  </si>
  <si>
    <t xml:space="preserve">Activos contratados por leasing </t>
  </si>
  <si>
    <t>Depreciación de activos en leasing</t>
  </si>
  <si>
    <t xml:space="preserve">Intereses pagados por Leasing </t>
  </si>
  <si>
    <t>5.01.06.03</t>
  </si>
  <si>
    <t>Reajustes por  Obligaciones por Leasing</t>
  </si>
  <si>
    <t>5.01.06.04</t>
  </si>
  <si>
    <t>Reajustes por Intereses Diferidos por Leasing</t>
  </si>
  <si>
    <t xml:space="preserve">Cuotas pagadas por Leasing </t>
  </si>
  <si>
    <t>5.01.06.06</t>
  </si>
  <si>
    <t xml:space="preserve">Cuotas anticipadas por Leasing </t>
  </si>
  <si>
    <t>5.01.06.98</t>
  </si>
  <si>
    <t>Otros agregados al resultado tributario por  activos en leasing</t>
  </si>
  <si>
    <t>5.01.06.99</t>
  </si>
  <si>
    <t>Otras deducciones al resultado tributario por activos en leasing</t>
  </si>
  <si>
    <t>5.01.07.00</t>
  </si>
  <si>
    <t>Activos intangibles distintos de la plusvalía (neto)</t>
  </si>
  <si>
    <t>5.01.07.01</t>
  </si>
  <si>
    <t>Corr.mon. de los derechos de llave, pertenencias, concesiones mineras y otros. Art. 41 inciso 1 N°6</t>
  </si>
  <si>
    <t>5.01.07.02</t>
  </si>
  <si>
    <t>Corr.mon. de los gastos de organización y puesta en marcha, Art. 41 inciso 1 N°7</t>
  </si>
  <si>
    <t>5.01.07.03</t>
  </si>
  <si>
    <t>Corr.mon. de los costos y gastos diferidos. Art. 41 inciso 1 N°7</t>
  </si>
  <si>
    <t>5.01.07.04</t>
  </si>
  <si>
    <t>Amortización de derechos de llave, pertenencias y concesiones mineras (Valor Financiero)</t>
  </si>
  <si>
    <t>5.01.07.05</t>
  </si>
  <si>
    <t>Amortización gastos de organización y puesta en marcha</t>
  </si>
  <si>
    <t>5.01.07.06</t>
  </si>
  <si>
    <t>Amortizacion de los costos y gastos diferidos. Art. 41 inciso 1 N°7</t>
  </si>
  <si>
    <t>5.01.07.98</t>
  </si>
  <si>
    <t>Otros agregados al resultado tributario por intangibles</t>
  </si>
  <si>
    <t>5.01.07.99</t>
  </si>
  <si>
    <t>Otras deducciones al resultado tributario por intangibles</t>
  </si>
  <si>
    <t>5.01.08.00</t>
  </si>
  <si>
    <t>Por Inversiones en otras Entidades</t>
  </si>
  <si>
    <t>5.01.08.01</t>
  </si>
  <si>
    <t>5.01.08.02</t>
  </si>
  <si>
    <t>5.01.08.03</t>
  </si>
  <si>
    <t>Corr.Mon.derechos Moneda Extranjera art.41 N°4  (agencias)</t>
  </si>
  <si>
    <t>5.01.08.04</t>
  </si>
  <si>
    <t>Resultado devengado en sociedades situadas en Chile</t>
  </si>
  <si>
    <t>5.01.08.05</t>
  </si>
  <si>
    <t>Resultado devengado en sociedades situadas en el Exterior</t>
  </si>
  <si>
    <t>5.01.08.06</t>
  </si>
  <si>
    <t>Resultado devengado en Agencia u otro establecimiento permanente</t>
  </si>
  <si>
    <t>5.01.08.07</t>
  </si>
  <si>
    <t xml:space="preserve">Resultado por Enajenación Inversiones en otras Entidades según registros contables </t>
  </si>
  <si>
    <t>5.01.08.08</t>
  </si>
  <si>
    <t>Resultado por Enajenación Inversiones en otras Entidades a Valor Tributario</t>
  </si>
  <si>
    <t>5.01.08.98</t>
  </si>
  <si>
    <t>Otros agregados al resultado tributario por Inversiones en otras Entidades</t>
  </si>
  <si>
    <t>5.01.08.99</t>
  </si>
  <si>
    <t>Otras deducciones al resultado tributario por inversiones en otras Entidades</t>
  </si>
  <si>
    <t>5.01.09.00</t>
  </si>
  <si>
    <t>Por Plusvalía (Goodwill) y Minusvalia (Badwill)</t>
  </si>
  <si>
    <t>5.01.09.01</t>
  </si>
  <si>
    <t>Deteriorio por Goodwill</t>
  </si>
  <si>
    <t>5.01.09.02</t>
  </si>
  <si>
    <t xml:space="preserve">Corr.Mon.Goodwill en relacion Art.31 inciso 4 N°9 </t>
  </si>
  <si>
    <t>5.01.09.03</t>
  </si>
  <si>
    <t>Amortización menor valor tributario en fusión Art.31 inciso 4 N°9</t>
  </si>
  <si>
    <t>5.01.09.04</t>
  </si>
  <si>
    <t>Corr.Mon.Mayor valor tributario en fusión Art.15</t>
  </si>
  <si>
    <t>5.01.09.05</t>
  </si>
  <si>
    <t>Ingreso por mayor valor tributario en fusión Art.15</t>
  </si>
  <si>
    <t>5.01.09.06</t>
  </si>
  <si>
    <t>Corr.Mon. Intangible por Goodwill en relacion Art.31 inciso 4 N°9 (Ley 20.780)</t>
  </si>
  <si>
    <t>5.01.09.98</t>
  </si>
  <si>
    <t>Otros agregados al resultado tributario por Goodwil y/o Badwill</t>
  </si>
  <si>
    <t>5.01.09.99</t>
  </si>
  <si>
    <t>Otras deducciones al resultado tributario por Goodwil y/o Badwill</t>
  </si>
  <si>
    <t>5.01.10.00</t>
  </si>
  <si>
    <t>Por Bienes entregados en Leasing</t>
  </si>
  <si>
    <t>5.01.10.01</t>
  </si>
  <si>
    <t>Corr.mon. de los bienes físicos del activo inmovilizado (entregados en leasing) . Art. 41 inciso 1 N°2</t>
  </si>
  <si>
    <t>5.01.10.02</t>
  </si>
  <si>
    <t>Ingreso por cuotas percibidas por leasing</t>
  </si>
  <si>
    <t>5.01.10.03</t>
  </si>
  <si>
    <t>Ingreso por cuotas devengadas por leasing</t>
  </si>
  <si>
    <t>5.01.10.04</t>
  </si>
  <si>
    <t>Ingreso por Intereses por leasing según registros contables</t>
  </si>
  <si>
    <t>5.01.10.05</t>
  </si>
  <si>
    <t xml:space="preserve">Ingreso Tributario por Seguros Devengados por Bienes Siniestrados </t>
  </si>
  <si>
    <t>5.01.10.06</t>
  </si>
  <si>
    <t>Resultado por reajustes por leasing según registros contables</t>
  </si>
  <si>
    <t>5.01.10.07</t>
  </si>
  <si>
    <t>Estimación deudores incobrables por leasing</t>
  </si>
  <si>
    <t>5.01.10.08</t>
  </si>
  <si>
    <t>Depreciación Normal bienes entregados en  leasing (valor tributario)</t>
  </si>
  <si>
    <t>5.01.10.09</t>
  </si>
  <si>
    <t>Depreciación Acelerada bienes entregados en  leasing (valor tributario)</t>
  </si>
  <si>
    <t>5.01.10.10</t>
  </si>
  <si>
    <t>Otros ingresos por leasing según registros contables</t>
  </si>
  <si>
    <t>5.01.10.11</t>
  </si>
  <si>
    <t>Costo Venta Bienes entregados en Leasing  (al término del contrato)</t>
  </si>
  <si>
    <t>5.01.10.12</t>
  </si>
  <si>
    <t>Costo Venta Bienes entregados en Leasing (anticipado o cedido)</t>
  </si>
  <si>
    <t>5.01.10.13</t>
  </si>
  <si>
    <t>Gastos relacionados con Leasing, (Notariales, seguros, entre otros)</t>
  </si>
  <si>
    <t>Otros agregados al resultado tributario por  bienes entregados  en leasing</t>
  </si>
  <si>
    <t>5.01.10.99</t>
  </si>
  <si>
    <t>Otras deducciones al resultado tributario por activos bienes entregados en leasing</t>
  </si>
  <si>
    <t>5.01.11.00</t>
  </si>
  <si>
    <t>Por Otros pasivos financieros, corrientes</t>
  </si>
  <si>
    <t>5.01.11.01</t>
  </si>
  <si>
    <t>Ajuste tasa efectiva en obligaciones con bancos</t>
  </si>
  <si>
    <t>5.01.11.02</t>
  </si>
  <si>
    <t>Gastos diferidos por obligaciones con bancos</t>
  </si>
  <si>
    <t>5.01.11.03</t>
  </si>
  <si>
    <t>Menor Valor en Colocacion de Bonos</t>
  </si>
  <si>
    <t>5.01.11.04</t>
  </si>
  <si>
    <t>Corrección monetaria Menor Valor Bonos</t>
  </si>
  <si>
    <t>5.01.11.05</t>
  </si>
  <si>
    <t>Amortizacion Menor Valor Bonos</t>
  </si>
  <si>
    <t>5.01.11.06</t>
  </si>
  <si>
    <t>Gastos diferidos por Colocacion de Bonos</t>
  </si>
  <si>
    <t>5.01.11.07</t>
  </si>
  <si>
    <t>Corrección monetaria Gastos Diferidos por Colocacion de Bonos</t>
  </si>
  <si>
    <t>5.01.11.08</t>
  </si>
  <si>
    <t>Amortización Gastos diferidos por Colocacion de Bonos</t>
  </si>
  <si>
    <t>5.01.11.09</t>
  </si>
  <si>
    <t xml:space="preserve">Ajuste a Valor de Mercado por Bonos emitidos </t>
  </si>
  <si>
    <t>5.01.11.10</t>
  </si>
  <si>
    <t>Intereses Financieros por Bonos Emitidos</t>
  </si>
  <si>
    <t>5.01.11.11</t>
  </si>
  <si>
    <t>Intereses a Valor Tributario por Bonos Emitidos</t>
  </si>
  <si>
    <t>5.01.11.98</t>
  </si>
  <si>
    <t>Otros agregados al resultado tributario por bonos emitidos</t>
  </si>
  <si>
    <t>5.01.11.99</t>
  </si>
  <si>
    <t>Otros deducciones al resultado tributario por bonos emitidos</t>
  </si>
  <si>
    <t>5.01.12.00</t>
  </si>
  <si>
    <t>Por Impuesto a la Renta e Impuesto Diferido</t>
  </si>
  <si>
    <t>5.01.12.01</t>
  </si>
  <si>
    <t>Provisión Impuesto Renta 1a Categoría</t>
  </si>
  <si>
    <r>
      <t>Provisión Impuesto Único Artículo 21 (</t>
    </r>
    <r>
      <rPr>
        <b/>
        <sz val="11"/>
        <rFont val="Calibri Light"/>
        <family val="2"/>
        <scheme val="major"/>
      </rPr>
      <t>40</t>
    </r>
    <r>
      <rPr>
        <sz val="11"/>
        <rFont val="Calibri Light"/>
        <family val="2"/>
        <scheme val="major"/>
      </rPr>
      <t>%)</t>
    </r>
  </si>
  <si>
    <t>5.01.12.03</t>
  </si>
  <si>
    <t>Provisión Impuesto a la actividad Minera</t>
  </si>
  <si>
    <t>5.01.12.04</t>
  </si>
  <si>
    <t>Provisión Impuesto Único Empresa Estatal</t>
  </si>
  <si>
    <t>5.01.12.06</t>
  </si>
  <si>
    <t xml:space="preserve">Impuesto Diferido </t>
  </si>
  <si>
    <t>5.01.12.99</t>
  </si>
  <si>
    <t>Otras Provisiones por Impuestos</t>
  </si>
  <si>
    <t>5.01.13.00</t>
  </si>
  <si>
    <t>Por Provisiones Corrientes y No Corrientes por Beneficios a los Empleados</t>
  </si>
  <si>
    <t>5.01.13.01</t>
  </si>
  <si>
    <t xml:space="preserve">Provisión Vacaciones </t>
  </si>
  <si>
    <t>5.01.13.02</t>
  </si>
  <si>
    <t>Provisión Gratificaciones</t>
  </si>
  <si>
    <t>5.01.13.03</t>
  </si>
  <si>
    <t>Indemnización años de Servicios  Valor Financiero</t>
  </si>
  <si>
    <t>5.01.13.04</t>
  </si>
  <si>
    <t>Indemnización años de Servicios  Valor Tributario</t>
  </si>
  <si>
    <t>5.01.13.05</t>
  </si>
  <si>
    <t>Provisión por Bonos Metas, Bono Eficiencia, (entre otros)</t>
  </si>
  <si>
    <t>5.01.13.06</t>
  </si>
  <si>
    <t>Pagos Basados en Acciones</t>
  </si>
  <si>
    <t>5.01.13.98</t>
  </si>
  <si>
    <t>Provisiones por Beneficios Definidos</t>
  </si>
  <si>
    <t>5.01.13.99</t>
  </si>
  <si>
    <t>Otras Provisiones por Beneficios Empleados</t>
  </si>
  <si>
    <t>5.01.14.00</t>
  </si>
  <si>
    <t>Por Otras Provisiones</t>
  </si>
  <si>
    <t>5.01.14.01</t>
  </si>
  <si>
    <t>Provisión Gastos Por Pagar</t>
  </si>
  <si>
    <t>5.01.14.02</t>
  </si>
  <si>
    <t xml:space="preserve">Provisión Otras Eventualidades </t>
  </si>
  <si>
    <t>5.01.14.03</t>
  </si>
  <si>
    <t>Provisión Juicio Laboral</t>
  </si>
  <si>
    <t>5.01.14.04</t>
  </si>
  <si>
    <t>Provisiones Adicionales</t>
  </si>
  <si>
    <t>5.01.14.05</t>
  </si>
  <si>
    <t>Provisiones Riesgo Pais</t>
  </si>
  <si>
    <t>5.01.14.99</t>
  </si>
  <si>
    <t>5.01.15.00</t>
  </si>
  <si>
    <t>Por Capital Propio</t>
  </si>
  <si>
    <t>Corr.mon. del capital propio, Art. 41 inciso 1 N°1</t>
  </si>
  <si>
    <t>5.01.15.02</t>
  </si>
  <si>
    <t>Corr.mon. del capital propio, aumentos Art. 41 inciso 1 N°1</t>
  </si>
  <si>
    <t>Corr.mon. del capital propio, disminuciones de capital. Art. 41 inciso 1 N°1</t>
  </si>
  <si>
    <t>5.01.20.00</t>
  </si>
  <si>
    <t>Por Contratos de construccion</t>
  </si>
  <si>
    <t>5.01.20.01</t>
  </si>
  <si>
    <t>Resultado por contrato de Promesa de Venta según registro contable</t>
  </si>
  <si>
    <t>5.01.20.02</t>
  </si>
  <si>
    <t>Resultado por contrato de Suma Alzada según registro contable</t>
  </si>
  <si>
    <t>5.01.20.03</t>
  </si>
  <si>
    <t>Resultado por contrato de Obra de uso público según registro contable</t>
  </si>
  <si>
    <t>5.01.20.04</t>
  </si>
  <si>
    <t>Resultado por contrato de Promesa de Venta a valor tributario</t>
  </si>
  <si>
    <t>5.01.20.05</t>
  </si>
  <si>
    <t>Resultado por contrato de Suma Alzada a valor tributario</t>
  </si>
  <si>
    <t>5.01.20.06</t>
  </si>
  <si>
    <t>Resultado por contrato de Obra de uso público a valor tributario</t>
  </si>
  <si>
    <t>5.01.20.98</t>
  </si>
  <si>
    <t>Otros agregados al resultado tributario por contratos de construcción</t>
  </si>
  <si>
    <t>5.01.20.99</t>
  </si>
  <si>
    <t>Otras deducciones al resultado tributario por contrato de construcción</t>
  </si>
  <si>
    <t>5.03.01.00</t>
  </si>
  <si>
    <t>Por Ingreso NO renta (INR)</t>
  </si>
  <si>
    <t>5.03.01.01</t>
  </si>
  <si>
    <t xml:space="preserve">INR por enajenación de instrumentos de deuda de oferta pública Art.104 LIR </t>
  </si>
  <si>
    <t>5.03.01.02</t>
  </si>
  <si>
    <t xml:space="preserve">INR por enajenación de valores Art.107 LIR </t>
  </si>
  <si>
    <t>5.03.01.03</t>
  </si>
  <si>
    <t>INR provenientes de la explotación de bienes raices no agricolas D.F.L.N°2</t>
  </si>
  <si>
    <t>5.03.01.04</t>
  </si>
  <si>
    <t xml:space="preserve">Costo Directo INR por enajenación de instrumentos de deuda de oferta pública Art.104 LIR </t>
  </si>
  <si>
    <t>5.03.01.05</t>
  </si>
  <si>
    <t xml:space="preserve">Costo Directo INR por enajenación de valores Art.107 LIR </t>
  </si>
  <si>
    <t>5.03.01.06</t>
  </si>
  <si>
    <t>Costo Directo INR provenientes de la explotación de bienes raices no agricolas D.F.L.N°2</t>
  </si>
  <si>
    <t>5.03.01.07</t>
  </si>
  <si>
    <t xml:space="preserve">Gastos Utilización Común INR por enajenación de instrumentos de deuda de oferta pública Art.104 LIR </t>
  </si>
  <si>
    <t>5.03.01.08</t>
  </si>
  <si>
    <t xml:space="preserve">Gastos Utilización Común INR por enajenación de valores Art.107 LIR </t>
  </si>
  <si>
    <t>5.03.01.09</t>
  </si>
  <si>
    <t>Gastos Utilización Común INR provenientes de la explotación de bienes raices no agricolas D.F.L.N°2</t>
  </si>
  <si>
    <t>Otros INR</t>
  </si>
  <si>
    <t>5.03.01.98</t>
  </si>
  <si>
    <t>Otros Costos Directos INR</t>
  </si>
  <si>
    <t>5.03.01.99</t>
  </si>
  <si>
    <t>Otros Gastos Utilización Común</t>
  </si>
  <si>
    <t>5.03.02.00</t>
  </si>
  <si>
    <t>Por Rentas exentas de primera categoría (REX)</t>
  </si>
  <si>
    <t>5.03.02.01</t>
  </si>
  <si>
    <t>Rentas o ingresos exentos de primera categoría</t>
  </si>
  <si>
    <t>5.03.02.02</t>
  </si>
  <si>
    <t>Costos directos asociados a REX de primera categoría</t>
  </si>
  <si>
    <t>5.03.02.03</t>
  </si>
  <si>
    <t>Gastos Utilización Común a REX</t>
  </si>
  <si>
    <t>5.03.04.00</t>
  </si>
  <si>
    <t>Por Otros Ajustes tributarios</t>
  </si>
  <si>
    <t>5.03.04.01</t>
  </si>
  <si>
    <t>Corr.mon. de los créditos o derechos en moneda extranjera o reajustables. Art. 41 inciso 1 N°4</t>
  </si>
  <si>
    <t>5.03.04.02</t>
  </si>
  <si>
    <t>Corr.mon. de monedas extranjeras y de oro. Art. 41 inciso 1 N°5</t>
  </si>
  <si>
    <t>5.03.04.03</t>
  </si>
  <si>
    <t>Corr.mon. de deudas u obligaciones en moneda extranjera o reajustables. Art. 41 inciso 1 N°10</t>
  </si>
  <si>
    <t>5.03.04.04</t>
  </si>
  <si>
    <t>Corrección monetaria cierre de faenas mineras (Ley 20.551)</t>
  </si>
  <si>
    <t>5.03.04.05</t>
  </si>
  <si>
    <t>Ingresos de explotación Artículos 15 / 29 LIR  ( Valor Tributario)</t>
  </si>
  <si>
    <t>5.03.04.06</t>
  </si>
  <si>
    <t xml:space="preserve">PPUA  </t>
  </si>
  <si>
    <t>5.03.04.11</t>
  </si>
  <si>
    <t>Interés Devengado Art. 20 N° 2 letra g</t>
  </si>
  <si>
    <t>5.03.04.20</t>
  </si>
  <si>
    <t>Deduccion 50% RLI (14 ter letra C)</t>
  </si>
  <si>
    <t>5.03.04.21</t>
  </si>
  <si>
    <t>Reposición 14 ter letra C)</t>
  </si>
  <si>
    <t>5.03.04.22</t>
  </si>
  <si>
    <t>Deducción Gasto por pago Impuesto Voluntario Art. 14 letra A) N° 5 y letra B) N° 3)</t>
  </si>
  <si>
    <t>5.03.04.40</t>
  </si>
  <si>
    <t>Rentas Pasivas devengadas</t>
  </si>
  <si>
    <t>5.03.04.98</t>
  </si>
  <si>
    <t xml:space="preserve">Otros agregados al resultado tributario </t>
  </si>
  <si>
    <t>5.03.04.99</t>
  </si>
  <si>
    <t xml:space="preserve">Otras deducciones al resultado tributario </t>
  </si>
  <si>
    <t>5.03.05.00</t>
  </si>
  <si>
    <t>Por Gastos rechazados</t>
  </si>
  <si>
    <t>5.03.05.01</t>
  </si>
  <si>
    <t>Contribuciones Bienes Raices</t>
  </si>
  <si>
    <t>5.03.05.02</t>
  </si>
  <si>
    <t>Gastos No Documentados</t>
  </si>
  <si>
    <t>5.03.05.04</t>
  </si>
  <si>
    <t>Gastos por Donaciones Rechazadas</t>
  </si>
  <si>
    <t>5.03.05.05</t>
  </si>
  <si>
    <t>Gastos por Automóvil, Station Wagon y Similares</t>
  </si>
  <si>
    <t>Gasto por Intereses, Reajustes y Multas Fiscales</t>
  </si>
  <si>
    <t>Gasto por 'Impuesto de Primera Categoría</t>
  </si>
  <si>
    <t>Gasto por 'Reajustes Art.72 LIR</t>
  </si>
  <si>
    <t>Otras partidas  que disminuyeron la renta líquida declarada clasificados en la letra b) a g) del N°1 art 33 LIR</t>
  </si>
  <si>
    <t>5.03.05.99</t>
  </si>
  <si>
    <t>Otras Partidas segun inciso 2° art 21 LIR</t>
  </si>
  <si>
    <t>5.04.01.00</t>
  </si>
  <si>
    <t>Por Pérdida Tributaria de Arrastre</t>
  </si>
  <si>
    <t>5.04.01.01</t>
  </si>
  <si>
    <t xml:space="preserve">Pérdida Tributaria de Arrastre actualizada </t>
  </si>
  <si>
    <t>Mes/acc</t>
  </si>
  <si>
    <t>Partidas del inciso segundo del artículo 21 LIR</t>
  </si>
  <si>
    <t>DECLARACIÓN JURADA ANUAL SOBRE RETIROS, REMESAS Y/O DIVIDENDOS DISTRIBUIDOS POR CONTRIBUYENTES SUJETOS AL RÉGIMEN DE LA LETRA A) Y AL NÚMERO 3 DE LA LETRA D) DEL ARTÍCULO 14 DE LA LIR, Y SOBRE SALDO DE RETIROS EN EXCESO PENDIENTES DE IMPUTACIÓN.</t>
  </si>
  <si>
    <t>F1948</t>
  </si>
  <si>
    <t>Sección A: IDENTIFICACIÓN DEL DECLARANTE</t>
  </si>
  <si>
    <t>DOMICILIO</t>
  </si>
  <si>
    <t xml:space="preserve">COMUNA
</t>
  </si>
  <si>
    <t xml:space="preserve">CORREO ELECTRÓNICO </t>
  </si>
  <si>
    <t xml:space="preserve">TELÉFONO
</t>
  </si>
  <si>
    <t>Sección B:
ANTECEDENTES DE LOS INFORMADOS (Receptor de los retiros, remesas o dividendos. Persona natural o jurídica)</t>
  </si>
  <si>
    <t>Fecha del retiro, remesa y/o dividendo distribuido</t>
  </si>
  <si>
    <t>RUT del beneficiario del pleno propietario o usufructuaria del retiro, remesa y/o dividendo distribuido</t>
  </si>
  <si>
    <t>Usufructuario o nudo propietaro de la acción do derecho social</t>
  </si>
  <si>
    <t>Cantidad de acciones al 31/12</t>
  </si>
  <si>
    <t>MONTOS DE RETIROS, REMESAS O DIVIDENDOS REAJUSTADOS ($)</t>
  </si>
  <si>
    <t>CRÉDITOS PARA IMPUESTO GLOBAL COMPLEMENTARIO O ADICIONAL</t>
  </si>
  <si>
    <t>Devolución de capital Art.17 N° 7 LIR</t>
  </si>
  <si>
    <t>Número de Certificado</t>
  </si>
  <si>
    <t>Afectos a los Impuestos Global Complementario y/o Impuesto Adicional</t>
  </si>
  <si>
    <t>Rentas Exentas e Ingresos No Contitutivos de Renta (REX)</t>
  </si>
  <si>
    <t>Acumulados a Contar del 01.01.2017</t>
  </si>
  <si>
    <t>Acumulados Hasta el 31.12.2016</t>
  </si>
  <si>
    <t>Crédito por impuesto tasa adicional, Ex. Art. 21 LIR.</t>
  </si>
  <si>
    <t>Asociados a Rentas Afectas</t>
  </si>
  <si>
    <t>Asociados a Rentas Exentas (artículo 11, Ley 18.401)</t>
  </si>
  <si>
    <t>Crédito IPE</t>
  </si>
  <si>
    <t>Crédito por IPE</t>
  </si>
  <si>
    <t>No Sujetos a Restitución generados Hasta el 31.12.2019</t>
  </si>
  <si>
    <t>No Sujetos a Restitución generados a contar del 01.01.2020</t>
  </si>
  <si>
    <t>Sujetos a Restitución</t>
  </si>
  <si>
    <t>Con crédito por IDPC generados a contar del 01.01.2017</t>
  </si>
  <si>
    <t>Con crédito por IDPC acumulados hasta el 31.12.2016</t>
  </si>
  <si>
    <t>Con derecho a crédito por pago de IDPC voluntario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</si>
  <si>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</si>
  <si>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</si>
  <si>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</si>
  <si>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</si>
  <si>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</si>
  <si>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</si>
  <si>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</si>
  <si>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</si>
  <si>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</si>
  <si>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</si>
  <si>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</si>
  <si>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</si>
  <si>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</si>
  <si>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</si>
  <si>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</si>
  <si>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</si>
  <si>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</si>
  <si>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</si>
  <si>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</si>
  <si>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</si>
  <si>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</si>
  <si>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</si>
  <si>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</si>
  <si>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</si>
  <si>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</si>
  <si>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</si>
  <si>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</si>
  <si>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</si>
  <si>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</si>
  <si>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</si>
  <si>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</si>
  <si>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</si>
  <si>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</si>
  <si>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</si>
  <si>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Sección C:
ANTECEDENTES DE RETIROS EN EXCESO (Detalle de saldos pendientes de imputación)</t>
  </si>
  <si>
    <t>RUT del beneficiario del retiro (titular o cesionario)</t>
  </si>
  <si>
    <t>Montos de retiros en exceso, reajustados ($)</t>
  </si>
  <si>
    <t>CUADRO RESUMEN FINAL DE LA DECLARACION</t>
  </si>
  <si>
    <t>Monto de retiros en exceso reajustados</t>
  </si>
  <si>
    <t>Acumulados al 31.12.2016</t>
  </si>
  <si>
    <t>Ingresos no constitutivos de renta</t>
  </si>
  <si>
    <r>
      <rPr>
        <sz val="8"/>
        <color indexed="10"/>
        <rFont val="Calibri"/>
        <family val="2"/>
      </rPr>
      <t xml:space="preserve">Rentas generadas hasta el 31.12.1983 </t>
    </r>
    <r>
      <rPr>
        <sz val="8"/>
        <color indexed="8"/>
        <rFont val="Calibri"/>
        <family val="2"/>
      </rPr>
      <t>y/o utilidades afectadas con impuesto sustitutivo al FUT (ISFUT) LEY N°21.210</t>
    </r>
  </si>
  <si>
    <t>Porcentajes de Actualización Corrección Monetaria (Término de Giro), Año 2019</t>
  </si>
  <si>
    <t>Ene</t>
  </si>
  <si>
    <t>Feb</t>
  </si>
  <si>
    <t>Mar</t>
  </si>
  <si>
    <t>Abr</t>
  </si>
  <si>
    <t>May</t>
  </si>
  <si>
    <t>Jun</t>
  </si>
  <si>
    <t>Jul</t>
  </si>
  <si>
    <t>Ago</t>
  </si>
  <si>
    <t>Sep</t>
  </si>
  <si>
    <t>Oct</t>
  </si>
  <si>
    <t>Nov</t>
  </si>
  <si>
    <t>Dic</t>
  </si>
  <si>
    <t>Capital Inicial</t>
  </si>
  <si>
    <t>Enero</t>
  </si>
  <si>
    <t>Febrero</t>
  </si>
  <si>
    <t>Marzo</t>
  </si>
  <si>
    <t>Abril</t>
  </si>
  <si>
    <t>Mayo</t>
  </si>
  <si>
    <t>Junio</t>
  </si>
  <si>
    <t>Julio</t>
  </si>
  <si>
    <t>Agosto</t>
  </si>
  <si>
    <t>Septiembre</t>
  </si>
  <si>
    <t>Octubre</t>
  </si>
  <si>
    <t>Noviembre</t>
  </si>
  <si>
    <t>Diciembre</t>
  </si>
  <si>
    <r>
      <t>NOTA</t>
    </r>
    <r>
      <rPr>
        <sz val="14"/>
        <color indexed="23"/>
        <rFont val="Arial"/>
        <family val="2"/>
      </rPr>
      <t>: Se hace presente, que de acuerdo a las disposiciones que rigen el sistema de corrección monetaria de la Ley de la Renta, cuando el porcentaje de reajuste da como resultado un valor negativo, dicho valor no debe considerarse, igualándose éste a un valor cero (0), normativa que rige tanto para los efectos de la aplicación de las normas sobre corrección monetaria para ejercicios o períodos finalizados al 31 de diciembre de cada año como para los términos de giro y demás situaciones de reajustabilidad que establece dicho texto legal.</t>
    </r>
  </si>
  <si>
    <t>orrección Monetaria Mensual</t>
  </si>
  <si>
    <t>2020                             </t>
  </si>
  <si>
    <t>En la siguiente tabla se presentan los porcentajes de corrección monetaria para término de giro para los meses del año 2020:</t>
  </si>
  <si>
    <t>Porcentajes de Actualización Corrección Monetaria (Término de Giro), Año 2020</t>
  </si>
  <si>
    <r>
      <t>NOTA</t>
    </r>
    <r>
      <rPr>
        <sz val="10"/>
        <color indexed="23"/>
        <rFont val="Arial"/>
        <family val="2"/>
      </rPr>
      <t>: Se hace presente, que de acuerdo a las disposiciones que rigen el sistema de corrección monetaria de la Ley de la Renta, cuando el porcentaje de reajuste da como resultado un valor negativo, dicho valor no debe considerarse, igualándose éste a un valor cero (0), normativa que rige tanto para los efectos de la aplicación de las normas sobre corrección monetaria para ejercicios o períodos finalizados al 31 de diciembre de cada año como para los términos de giro y demás situaciones de reajustabilidad que establece dicho texto legal.</t>
    </r>
  </si>
  <si>
    <t>F1909</t>
  </si>
  <si>
    <r>
      <t>Declaración</t>
    </r>
    <r>
      <rPr>
        <b/>
        <sz val="11"/>
        <color indexed="10"/>
        <rFont val="Arial"/>
        <family val="2"/>
      </rPr>
      <t xml:space="preserve"> j</t>
    </r>
    <r>
      <rPr>
        <b/>
        <sz val="10"/>
        <rFont val="Arial"/>
        <family val="2"/>
      </rPr>
      <t xml:space="preserve">urada anual sobre desembolsos y otras partidas o cantidades a que se refiere el inciso tercero del artículo  21 de la </t>
    </r>
    <r>
      <rPr>
        <b/>
        <sz val="10"/>
        <color indexed="10"/>
        <rFont val="Arial"/>
        <family val="2"/>
      </rPr>
      <t xml:space="preserve"> Ley sobre Impuesto a la Renta</t>
    </r>
  </si>
  <si>
    <t xml:space="preserve">Sección A: IDENTIFICACIÓN DEL DECLARANTE </t>
  </si>
  <si>
    <t xml:space="preserve">RAZON SOCIAL </t>
  </si>
  <si>
    <t>C0</t>
  </si>
  <si>
    <t xml:space="preserve">TELEFONO </t>
  </si>
  <si>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</si>
  <si>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</si>
  <si>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</si>
  <si>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</si>
  <si>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</si>
  <si>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NÚMERO DE CERTIFICADO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</si>
  <si>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</si>
  <si>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</si>
  <si>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</si>
  <si>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</si>
  <si>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</si>
  <si>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</si>
  <si>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</si>
  <si>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CUADRO RESUMEN FINAL DE LA DECLARACIÓN</t>
  </si>
  <si>
    <t>DESEMBOLSOS, PARTDESEMBOLSOS, PARTIDAS O CANTIDADES INCURRIDOS A FAVOR DEL BENEFICIARIO</t>
  </si>
  <si>
    <t>NÚMERO DE CASOS INFORMADOS</t>
  </si>
  <si>
    <t xml:space="preserve">RUT REPRESENTANTE LEGAL </t>
  </si>
  <si>
    <t>Rentas percibidas Art. 14 letra B Nº 1 y 2       y    Diferencia CPT art. 32 transitorio Ley 21210</t>
  </si>
  <si>
    <t>Rentas provenientes del registro RAP y diferencia inical de sociedad acogida al ex art.14 ter letrta A) ambos Ley 21210</t>
  </si>
  <si>
    <t>Exceso Distribuciones Desproporcionadas (N°9 Art.14 A) Ley 21210</t>
  </si>
  <si>
    <t>Utilidades afectadas con impuesto sustitutivo al FUT (ISFUT) Ley N°20.780 y Ley Nº20.899</t>
  </si>
  <si>
    <t>acumulada 31.12.2019</t>
  </si>
  <si>
    <t>Sin restitución</t>
  </si>
  <si>
    <t>Con restitución</t>
  </si>
  <si>
    <t>TEF</t>
  </si>
  <si>
    <t>ACUMULADAS DESDE 2017</t>
  </si>
  <si>
    <t>HASTA EL 31,12,2016</t>
  </si>
  <si>
    <t>Crèdito</t>
  </si>
  <si>
    <t>factor</t>
  </si>
  <si>
    <t>Reverso de rentas afectas ejercicio anterior</t>
  </si>
  <si>
    <t>Reajuste anual</t>
  </si>
  <si>
    <t>Crédito por IDPC sobre RLI ejercicio</t>
  </si>
  <si>
    <t>Crédito por IDPC sobre dividendos/retiros percibidos</t>
  </si>
  <si>
    <t>REX percibido</t>
  </si>
  <si>
    <t>RAI del ejercicio</t>
  </si>
  <si>
    <t>Reverso de DDAN por cambio de régimen</t>
  </si>
  <si>
    <t>Subtotal antes de imputaciones</t>
  </si>
  <si>
    <t>Retiros/remesas/ dividendos del ejercicio</t>
  </si>
  <si>
    <t>socio o accionista 1</t>
  </si>
  <si>
    <t>socio o accionista 2</t>
  </si>
  <si>
    <t>socio o accionista 3</t>
  </si>
  <si>
    <t>socio o accionista 4</t>
  </si>
  <si>
    <t>socio o accionista 5</t>
  </si>
  <si>
    <t>socio o accionista 6</t>
  </si>
  <si>
    <t>AJUSTES AL SAC</t>
  </si>
  <si>
    <t>Partidas del inc.1º no afectas al 40% del art.21 LIR</t>
  </si>
  <si>
    <t>CSD</t>
  </si>
  <si>
    <t>CCD</t>
  </si>
  <si>
    <t>FACTOR</t>
  </si>
  <si>
    <t>RAI al 01.01.2020</t>
  </si>
  <si>
    <t>Capital propio tributario 31.12.2019</t>
  </si>
  <si>
    <t>(+/-)</t>
  </si>
  <si>
    <t>Saldo negativo del Registro REX al 31.12.2019</t>
  </si>
  <si>
    <t>Saldo positivo del Registro REX al 31.12.2019</t>
  </si>
  <si>
    <t>Capital aportado debidamente reajustado (incluye aumentos y disminuciones efectivas) al 31.12.2019</t>
  </si>
  <si>
    <t>Sobreprecio obtenido en la colocación de acciones de propia emisión al 31.12.2019</t>
  </si>
  <si>
    <t>Total Retiros/remesas/ dividendos del ejercicio</t>
  </si>
  <si>
    <t>Total Retiros/remesas/ dividendos sin imputar</t>
  </si>
  <si>
    <t>RETIROS, REMESAS O DIVIDENDOS PAGADOS EN EL EJERCICIO 2020</t>
  </si>
  <si>
    <t>s/a 1</t>
  </si>
  <si>
    <t>s/a 2</t>
  </si>
  <si>
    <t>s/a 3</t>
  </si>
  <si>
    <t>s/a 4</t>
  </si>
  <si>
    <t>s/a 5</t>
  </si>
  <si>
    <t>s/a 6</t>
  </si>
  <si>
    <t>a contar del 01.01.2020</t>
  </si>
  <si>
    <t>a contar del 01.01.17</t>
  </si>
  <si>
    <t>sin restituciòn</t>
  </si>
  <si>
    <t>Recuadro N° 17: BASE IMPONIBLE RÉGIMEN PRO PYME (art. 14 letra D) N° 3 LIR)</t>
  </si>
  <si>
    <t>PERCIBIDO O PAGADO</t>
  </si>
  <si>
    <t>Ingresos percibidos</t>
  </si>
  <si>
    <t>Rentas de fuente extranjera percibidas</t>
  </si>
  <si>
    <t>Intereses percibidos</t>
  </si>
  <si>
    <t>Mayor valor percibido por rescate o enajenación de inversiones o bienes no depreciables</t>
  </si>
  <si>
    <t>Ingresos percibidos o devengados por operaciones con empresas relacionadas del art. 14 letra A) LIR</t>
  </si>
  <si>
    <t>Ingreso diferido imputado en el ejercicio, debidamente incrementado y reajustado cuando corresponda</t>
  </si>
  <si>
    <t>Crédito sobre activos fijos adquiridos en el ejercicio imputado al IDPC (art. 33 bis LIR)</t>
  </si>
  <si>
    <t>TOTAL DE INGRESOS ANUALES</t>
  </si>
  <si>
    <t>Gasto por saldo inicial de existencias o insumos del negocio en cambio de régimen, pagados</t>
  </si>
  <si>
    <t>Solo por Cambio de Regimen.</t>
  </si>
  <si>
    <t>Gasto por saldo inicial de activos fijos depreciables en cambio de régimen, pagados</t>
  </si>
  <si>
    <t>Gasto por pérdida tributaria en cambio de régimen</t>
  </si>
  <si>
    <t>Existencias o insumos del negocio, pagados</t>
  </si>
  <si>
    <t>Gastos de rentas de fuente extranjera, pagados</t>
  </si>
  <si>
    <t>Remuneraciones pagadas</t>
  </si>
  <si>
    <t>Honorarios pagados</t>
  </si>
  <si>
    <t>Adquisición de bienes del activo fijo, pagados</t>
  </si>
  <si>
    <t>Servicios pagados</t>
  </si>
  <si>
    <t>Arriendos pagados</t>
  </si>
  <si>
    <t>Gastos por responsabilidad social, pagados</t>
  </si>
  <si>
    <t>Gastos por inversión en investigación y desarrollo no certificados por CORFO</t>
  </si>
  <si>
    <t>Gastos por inversión en investigación y desarrollo certificados por CORFO</t>
  </si>
  <si>
    <t>Intereses y reajustes pagados por préstamos y otros</t>
  </si>
  <si>
    <t>Amortización de intangibles, art. 22° transitorio bis, inc. 4°, 5° y 6° Ley N° 21.210</t>
  </si>
  <si>
    <t>Partidas del art. 21 inciso 1° y 3° LIR pagados</t>
  </si>
  <si>
    <t>Partidas del art. 21 inc. 1° no afectados con IU 40% y del inc. 2° LIR pagados</t>
  </si>
  <si>
    <t>Pérdida en rescate o enajenación de inversiones o bienes no depreciables</t>
  </si>
  <si>
    <t>Otros gastos deducibles de los ingresos</t>
  </si>
  <si>
    <t>Gastos o egresos pagados o adeudados por operaciones con empresas relacionadas del art. 14 letra A) LIR</t>
  </si>
  <si>
    <t>Pérdidas tributarias de ejercicios anteriores</t>
  </si>
  <si>
    <t>Créditos incobrables castigados en el ejercicio (reconocidos sobre ingresos devengados)</t>
  </si>
  <si>
    <t>TOTAL DE EGRESOS ANUALES</t>
  </si>
  <si>
    <t>Partidas del inc. 1° no afectas al IU de tasa 40% y del inc. 2°, del art. 21 LIR (históricos), incluidos en el total de egresos</t>
  </si>
  <si>
    <t>Base Imponible antes de rebaja por incentivo al ahorro según art. 14 letra E) y/o por pago de IDPC voluntario según art. 14 letra A) N°6, de la LIR (si es negativo traslade al código 1440)</t>
  </si>
  <si>
    <t>Base Imponible afecta a IDPC (o pérdida tributaria antes de imputar dividendos o retiros percibidos) del ejercicio</t>
  </si>
  <si>
    <t>RECUADRO Nº 18 DETERMINACION DEL RAI</t>
  </si>
  <si>
    <t>Capital propio tributario simplificado positivo</t>
  </si>
  <si>
    <t>Codigo 1545</t>
  </si>
  <si>
    <t>Código 645 F22 AT 2020</t>
  </si>
  <si>
    <t xml:space="preserve">Capital propio tributario simplificado negativo </t>
  </si>
  <si>
    <t>Codigo 1546</t>
  </si>
  <si>
    <t>Saldo negativo del registro REX al término del ejercicio</t>
  </si>
  <si>
    <t>Remesas, retiros o dividendos distribuidos del ejercicio, históricos</t>
  </si>
  <si>
    <t>Saldo positivo del registro REX al término del ejercicio, antes de imputaciones</t>
  </si>
  <si>
    <t>Capital aportado, históricos (incluye aumentos y disminuciones efectivas)</t>
  </si>
  <si>
    <t>Sobreprecio obtenido en la colocación de acciones de propia emisión, históricos</t>
  </si>
  <si>
    <t xml:space="preserve">Rentas afectas a impuestos global complementario o adicional (RAI) del ejercicio </t>
  </si>
  <si>
    <t>Recuadro N° 19: CPTS RÉGIMEN PRO PYME 
(art. 14 letra D) N° 3 LIR)</t>
  </si>
  <si>
    <t>CPT positivo inicial</t>
  </si>
  <si>
    <t>CPT negativo inicial</t>
  </si>
  <si>
    <t>Capital aportado</t>
  </si>
  <si>
    <t>Se utiliza solo cuando inicio actividades en el periodo.</t>
  </si>
  <si>
    <t>Aumentos (efectivos) de capital del ejercicio</t>
  </si>
  <si>
    <t>Disminuciones (efectivas) de capital del ejercicio</t>
  </si>
  <si>
    <t>Base imponible afecta a IDPC del ejercicio</t>
  </si>
  <si>
    <t>Codigo 1440</t>
  </si>
  <si>
    <t>Codigo 1426</t>
  </si>
  <si>
    <t>Remesas, retiros o dividendos distribuidos en el ejercicio.</t>
  </si>
  <si>
    <t>Partidas del inciso primero no afectas al IU de tasa 40% y del inciso segundo, del art. 21 LIR.</t>
  </si>
  <si>
    <t>Ingreso diferido imputado en el ejercicio, debidamente incrementado cuando corresponda</t>
  </si>
  <si>
    <t>Base del IDPC voluntario según art. 14 letra A) N° 6 LIR</t>
  </si>
  <si>
    <t>RECUADRO N° 20: REGISTRO DE RENTAS EMPRESARIALES Y MOVIMIENTO STUT</t>
  </si>
  <si>
    <t>DJ 1938 o 1939 AT 2020</t>
  </si>
  <si>
    <t xml:space="preserve">Remanente ejercicio anterior (saldo negativo) </t>
  </si>
  <si>
    <t>Monto imputado al ISFUT art. 25° transitorio Ley N°21.210</t>
  </si>
  <si>
    <t>Reversos y/o disminuciones del ejercicio (propias)</t>
  </si>
  <si>
    <t>Retiros, dividendos o remesas imputados a los RRE</t>
  </si>
  <si>
    <t>Retiros en exceso, y devoluciones de capital imputados en el ejercicio</t>
  </si>
  <si>
    <t>RECUADRO N° 21: REGISTRO SAC 
(SALDO ACUMULADOS DE CRÉDITO)</t>
  </si>
  <si>
    <t>IDPC base imponible generada en el ejercicio</t>
  </si>
  <si>
    <t>IDPC retiros, dividendos o remesa percibidos</t>
  </si>
  <si>
    <t>Asignado a remesas, retiros o dividendos imputados en el ejercicio.</t>
  </si>
  <si>
    <t>Asignado a Retiros en exceso y devoluciones de capital  imputados en el ejercicio</t>
  </si>
  <si>
    <t xml:space="preserve">Remanente ejercicio siguiente (saldo negativo) </t>
  </si>
  <si>
    <t>Base Imponible antes de rebaja por incentivo al ahorro según art. 14 letra E) y/o por pago de IDPC voluntario</t>
  </si>
  <si>
    <t>según art. 14 letra A) N°6, de la LIR (si es negativo traslade al código 1440)</t>
  </si>
  <si>
    <t>IMPUTACION A LA PERDIDA TRIBUTARIA DEL EJERCICIO</t>
  </si>
  <si>
    <t>Determinación de la RLI   Régimen Propyme   del artículo 14 D Nª 3 al 31 de diciembre del 2020</t>
  </si>
  <si>
    <t>$</t>
  </si>
  <si>
    <t>BASE IMP.</t>
  </si>
  <si>
    <t>Ventas netas año 2020 a entidades NO relacionadas</t>
  </si>
  <si>
    <t>Ventas netas año 2020 a entidades relacionadas sujetas al régimen pro pyme (art. 14 letra D) N° 3)</t>
  </si>
  <si>
    <t>Ventas netas año 2020 a entidades relacionadas sujetas al régimen de imputación parcial de créditos (art. 14 letra A))</t>
  </si>
  <si>
    <t>Ingresos percibidos del giro</t>
  </si>
  <si>
    <t>Cobro factura emitida en diciembre de 2019 empresas relacionadas del artículo 14 letra A</t>
  </si>
  <si>
    <t>Venta de activo fijo</t>
  </si>
  <si>
    <t>Reajuste PPM</t>
  </si>
  <si>
    <t>Dividendo o retiro afecto a imptos. Finales sin crédito</t>
  </si>
  <si>
    <t>Gasto por saldo inicial de existencias o insumos del negocio en cambio de régimen</t>
  </si>
  <si>
    <t>pagados</t>
  </si>
  <si>
    <t>Honorarios</t>
  </si>
  <si>
    <t>Gasto por saldo inicial de activos fijos depreciables en cambio de régimen</t>
  </si>
  <si>
    <t>Existencias o insumos del negocio</t>
  </si>
  <si>
    <t>Gastos de rentas de fuente extranjera</t>
  </si>
  <si>
    <t>Remuneraciones</t>
  </si>
  <si>
    <t>Gastos por responsabilidad social</t>
  </si>
  <si>
    <t>Adquisición de bienes del activo fijo</t>
  </si>
  <si>
    <t>Servicios recibidos</t>
  </si>
  <si>
    <t>Arriendos</t>
  </si>
  <si>
    <t>Partidas del art. 21 inciso 1° LIR pagados</t>
  </si>
  <si>
    <t>Partidas del art. 21 inciso 3° LIR pagados</t>
  </si>
  <si>
    <t>Cobro facturas emitidas en diciembre de 2019</t>
  </si>
  <si>
    <t>Retiro o dividendo afectos a impto.finales con crédito por IDPC sujeto a restitución con D° dev.</t>
  </si>
  <si>
    <t>Retiro o dividendo afecto a Imptos finales con crédito por IDPC NO sujeto a restitución con D° dev.</t>
  </si>
  <si>
    <t>Retiro o dividendo  afecto a imptos. finales con crédito por IDPC acumulado al 31.12.2016 con D° dev</t>
  </si>
  <si>
    <t>xxxx</t>
  </si>
  <si>
    <t>Dividendo o retiro que es RAP</t>
  </si>
  <si>
    <t>Dividendo o retiro que es REX</t>
  </si>
  <si>
    <t>Dividendo o retiro que es INR</t>
  </si>
  <si>
    <t>Codigo 1450</t>
  </si>
  <si>
    <t xml:space="preserve">Saldo  al 31 de diciembre </t>
  </si>
  <si>
    <t>Saldo al 1 de enero</t>
  </si>
  <si>
    <t>Menos IDPC pagado AT 2020 régimen 14 A al 31.12.2019</t>
  </si>
  <si>
    <t>Partidas del art. 21 inc. 1° no afectados con IU 40% LIR pagados</t>
  </si>
  <si>
    <t>Partidas del art. 21 del inc. 2° LIR pagados</t>
  </si>
  <si>
    <t>IMPUESTO UNICO DEL 30%</t>
  </si>
  <si>
    <t>Renta imponible art 21 inciso 1º</t>
  </si>
  <si>
    <t xml:space="preserve">El CPT 31.12.2019  sumó </t>
  </si>
  <si>
    <t>El Capital Pagado y reajustado 31.12.2019</t>
  </si>
  <si>
    <t>El IDPC pagado el 30.04.2020</t>
  </si>
  <si>
    <t>Depreciación del ejercicio</t>
  </si>
  <si>
    <t xml:space="preserve">Financiera </t>
  </si>
  <si>
    <t>De activos en leasing</t>
  </si>
  <si>
    <t>Terrenos a valor financiero</t>
  </si>
  <si>
    <t>Terrenos a valor tributario</t>
  </si>
  <si>
    <t>Maquinaria a valor financiero</t>
  </si>
  <si>
    <t>Maquinaria a valor tributario</t>
  </si>
  <si>
    <t>Depreciaciòn acumulada financiera</t>
  </si>
  <si>
    <t>Depreciaciòn acumulada tributaria</t>
  </si>
  <si>
    <t>Inversiones</t>
  </si>
  <si>
    <t>Del leasing</t>
  </si>
  <si>
    <t>Los retiros de ejercicio fueron</t>
  </si>
  <si>
    <t>Los saldos del RREE al 31.12.2019</t>
  </si>
  <si>
    <t>SAC 31.12.2016 C/DEV</t>
  </si>
  <si>
    <t>Otros antecedentes</t>
  </si>
  <si>
    <t>a)</t>
  </si>
  <si>
    <t>b)</t>
  </si>
  <si>
    <t>c)</t>
  </si>
  <si>
    <t>d)</t>
  </si>
  <si>
    <t xml:space="preserve">BALANCE GENERAL </t>
  </si>
  <si>
    <t>CÓDIGO</t>
  </si>
  <si>
    <t>CUENTAS</t>
  </si>
  <si>
    <t>SUMAS</t>
  </si>
  <si>
    <t>SALDOS</t>
  </si>
  <si>
    <t>INVENTARIOS</t>
  </si>
  <si>
    <t>RESULTADOS</t>
  </si>
  <si>
    <t>DEBITO</t>
  </si>
  <si>
    <t>CREDITO</t>
  </si>
  <si>
    <t>DEUDOR</t>
  </si>
  <si>
    <t>ACREEDOR</t>
  </si>
  <si>
    <t>ACTIVO</t>
  </si>
  <si>
    <t>PASIVO</t>
  </si>
  <si>
    <t>PERIDIDA</t>
  </si>
  <si>
    <t>GANANCIA</t>
  </si>
  <si>
    <t>CAJA</t>
  </si>
  <si>
    <t>DEUDORES CLIENTES</t>
  </si>
  <si>
    <t>MATERIALES DE PRODUCCION</t>
  </si>
  <si>
    <t>PAGOS PROVISIONES MENSUALES</t>
  </si>
  <si>
    <t>IVA CREDITO FISCAL</t>
  </si>
  <si>
    <t>IMPUESTO ESPECIFICO DIESEL</t>
  </si>
  <si>
    <t>IMPUESTOS POR RECUPERAR</t>
  </si>
  <si>
    <t>TERRENOS</t>
  </si>
  <si>
    <t>MAQUINARIAS</t>
  </si>
  <si>
    <t>EQUIPOS DE OFICINA</t>
  </si>
  <si>
    <t>MUEBLES Y UTILES</t>
  </si>
  <si>
    <t>DEPRECIACION ACUMULADA</t>
  </si>
  <si>
    <t>DEPRECIACION ACUMULADA LEASING</t>
  </si>
  <si>
    <t>MAQUINARIA LEASING</t>
  </si>
  <si>
    <t>OBLIGACIONES LEASING</t>
  </si>
  <si>
    <t>REMUNERACIONES POR PAGAR</t>
  </si>
  <si>
    <t>FACTURAS POR PAGAR</t>
  </si>
  <si>
    <t>HONORARIOS POR PAGAR</t>
  </si>
  <si>
    <t>IMPOSICIONES POR PAGAR</t>
  </si>
  <si>
    <t>IMPUESTOS POR PAGAR</t>
  </si>
  <si>
    <t>PROVISION PPM</t>
  </si>
  <si>
    <t>IVA DEBITO FISCAL</t>
  </si>
  <si>
    <t>IMPUESTO UNICO TRABAJADORES</t>
  </si>
  <si>
    <t>RETENCIONES PROFESIONALES</t>
  </si>
  <si>
    <t>CAPITAL</t>
  </si>
  <si>
    <t>UTILIDAD (PERDIDAS) EJERCICIO</t>
  </si>
  <si>
    <t xml:space="preserve">AJUSTE IFRS </t>
  </si>
  <si>
    <t>VENTAS AFECTAS</t>
  </si>
  <si>
    <t>ARRIENDO DE TERRENOS</t>
  </si>
  <si>
    <t>REAJUSTE PPM</t>
  </si>
  <si>
    <t>INGRESOS NO RENTAS DEL EJERCICIO</t>
  </si>
  <si>
    <t>COSTO DE SERVICIOS</t>
  </si>
  <si>
    <t>FLETES Y DESPACHOS</t>
  </si>
  <si>
    <t>REMUNERACIONES TRABAJADORES</t>
  </si>
  <si>
    <t>OTRAS REMUNERACIONES IMPONIBLES</t>
  </si>
  <si>
    <t>APORTE PATRONAL</t>
  </si>
  <si>
    <t>FINIQUITOS</t>
  </si>
  <si>
    <t>ASIGNACIONES DE MOVILIZACIONES</t>
  </si>
  <si>
    <t>ASIGNACIÓN DE COLACIÓN</t>
  </si>
  <si>
    <t>ASESORÍAS FINANCIERAS</t>
  </si>
  <si>
    <t>ASESORÍAS TÉCNICAS</t>
  </si>
  <si>
    <t>CONSUMO ELÉCTRICO</t>
  </si>
  <si>
    <t>TELEFONÍA FIJA</t>
  </si>
  <si>
    <t>TELEFONÍA CELULAR</t>
  </si>
  <si>
    <t>CONSUMO DE AGUA</t>
  </si>
  <si>
    <t>SERVICIO DE SEGURIDAD</t>
  </si>
  <si>
    <t>SERVICIO DE INTERNET</t>
  </si>
  <si>
    <t>CONSUMO DE GAS</t>
  </si>
  <si>
    <t>INSUMOS DE OFICINAS</t>
  </si>
  <si>
    <t>INSUMOS BIDONES DE AGUA</t>
  </si>
  <si>
    <t>GASTOS DE FLETES SIN RESPALDO ( enero)</t>
  </si>
  <si>
    <t>articulo 21 inciso 1º</t>
  </si>
  <si>
    <t>MANTENCION DE INSTALACIONES</t>
  </si>
  <si>
    <t>MANTENCION MUEBLES Y ENSERES</t>
  </si>
  <si>
    <t>MANTENCION DE EQUIPOS</t>
  </si>
  <si>
    <t>MANTENCION DE MAQUINARIAS</t>
  </si>
  <si>
    <t>HERRAMIENTAS MENORES</t>
  </si>
  <si>
    <t>articulo 21 inciso 3º</t>
  </si>
  <si>
    <t>ARRIENDO BANOS QUIMICOS</t>
  </si>
  <si>
    <t>GASTOS DE IMPRENTA</t>
  </si>
  <si>
    <t>ARTÍCULOS PUBLICITARIOS</t>
  </si>
  <si>
    <t>GASTOS DE REPRESENTACIÓN</t>
  </si>
  <si>
    <t>MANTENCION DE VEHÍCULOS</t>
  </si>
  <si>
    <t>COMBUSTIBLE VEHÍCULOS</t>
  </si>
  <si>
    <t>SEGUROS DE VEHÍCULOS</t>
  </si>
  <si>
    <t>TAG VEHÍCULOS</t>
  </si>
  <si>
    <t xml:space="preserve">PEAJES VEHÍCULOS </t>
  </si>
  <si>
    <t>REVISIÓN TÉCNICA DE VEHÍCULOS</t>
  </si>
  <si>
    <t>SEGUROS GENERALES</t>
  </si>
  <si>
    <t>GASTOS GENERALES</t>
  </si>
  <si>
    <t>GASTOS AUTOMOVIL GERENTE GENERAL (octubre)</t>
  </si>
  <si>
    <t>artículo 21 inciso 1º no afecto a 40%</t>
  </si>
  <si>
    <t>artìculo 21 inciso 2º</t>
  </si>
  <si>
    <t>IMPLEMENTOS DE SEGURIDAD</t>
  </si>
  <si>
    <t>GASTOS COBRANZA BANCARIOS</t>
  </si>
  <si>
    <t>INTERESES EN LEASING</t>
  </si>
  <si>
    <t>DEPRECIACIÓN DEL EJERCICIO</t>
  </si>
  <si>
    <t>Total General:</t>
  </si>
  <si>
    <t>UTILIDAD DEL EJERCICIO</t>
  </si>
  <si>
    <t>Sumas Iguales</t>
  </si>
  <si>
    <t>Activos fijos al 31.12.2019</t>
  </si>
  <si>
    <t>Existencias al 31.12.2019</t>
  </si>
  <si>
    <t>Materiales de producciòn</t>
  </si>
  <si>
    <t>EJERCICIO 1 DE APLICACIÓN  14 D Nº 3</t>
  </si>
  <si>
    <t xml:space="preserve">A contar del 1 de enero de 2020 la empresa quedó sujeta al régimen 14 D Nº 3 porque los ingresos por explotación de brna </t>
  </si>
  <si>
    <t>Adquisiciones del año 2020</t>
  </si>
  <si>
    <t>Materiales de produccion iva incluido ( pago 3 cutoas la primera en diciembre 2020)</t>
  </si>
  <si>
    <t>Maquinaria iva incluido pagada al contado en marzo de 2020</t>
  </si>
  <si>
    <t>MB</t>
  </si>
  <si>
    <t>JS</t>
  </si>
  <si>
    <t>Cuota Leasing pagadas en el año</t>
  </si>
  <si>
    <t>REX INR ( negativo</t>
  </si>
  <si>
    <t>ACCIONES DEL SUR SA</t>
  </si>
  <si>
    <t>DERECHOS SOCIALES DEL NORTE  LTDA</t>
  </si>
  <si>
    <t>Acciones DEL SUR SA  del régimen 14 A y tiene el 12%</t>
  </si>
  <si>
    <t>Derechos sociales DEL NORTE LTDA régimen 14 D Nº 3 y tiene el 20%</t>
  </si>
  <si>
    <t>DEL SUR SA</t>
  </si>
  <si>
    <t xml:space="preserve">DEL NORTE LTDA </t>
  </si>
  <si>
    <t>NETO</t>
  </si>
  <si>
    <t>PAGADAS</t>
  </si>
  <si>
    <t>ADEUDADAS</t>
  </si>
  <si>
    <t>NO RELACIONADOS</t>
  </si>
  <si>
    <t>COBRO FACTURAS 2019 PAGADAS 2020 DEL SUR SA</t>
  </si>
  <si>
    <t>La empresa no provisiona el IDPC</t>
  </si>
  <si>
    <t xml:space="preserve">INGRESOS NO RENTAS </t>
  </si>
  <si>
    <t>De los egresos del año</t>
  </si>
  <si>
    <t>De los Ingresos por ventas, servicios y arriendos y otros</t>
  </si>
  <si>
    <t>h)</t>
  </si>
  <si>
    <t>De las utilidades y dividendos percibidos en el año</t>
  </si>
  <si>
    <t>último día c/mes enero a noviembre</t>
  </si>
  <si>
    <t>DIVIDENDOS PERCIBIDOS  DEL SUR SA</t>
  </si>
  <si>
    <t>UTILIDADES PERCIBIDAS DEL NORTE  LTDA</t>
  </si>
  <si>
    <t xml:space="preserve">ESTADO </t>
  </si>
  <si>
    <t>RESULTADO</t>
  </si>
  <si>
    <t>MONTO</t>
  </si>
  <si>
    <t>Ingresos No Rentas</t>
  </si>
  <si>
    <t>Otros gastos deducibles de los ingresos aceptados</t>
  </si>
  <si>
    <t xml:space="preserve">Otros gastos no incluidos anteriormente </t>
  </si>
  <si>
    <t>Depreciaciòn del ejercicio</t>
  </si>
  <si>
    <t>Intereses de leasing</t>
  </si>
  <si>
    <t>SUBTOTAL</t>
  </si>
  <si>
    <t>No pagado</t>
  </si>
  <si>
    <t>No Percibido  ó</t>
  </si>
  <si>
    <t>Pagado</t>
  </si>
  <si>
    <t>Percibido  ó</t>
  </si>
  <si>
    <t>Cuotas de leasing</t>
  </si>
  <si>
    <t>Retiros socias</t>
  </si>
  <si>
    <t>ARRIENDO MAQUINARIA PARA SOCIO MB (febrero)</t>
  </si>
  <si>
    <t>ACTUALIZADO</t>
  </si>
  <si>
    <t>total</t>
  </si>
  <si>
    <t>factor act</t>
  </si>
  <si>
    <t>OJO QUE FALTA ACTUALIZAR LOS VALORES</t>
  </si>
  <si>
    <t>en el año 2019 NO superaron el 35% de los ingresos totales incluidos los ingresos de las relacionadas</t>
  </si>
  <si>
    <t xml:space="preserve">La empresa Servicios Automotriz Garcés SpA., con inicio de actividades e 22 de agosto de 2018 , tributó en el AT 2020 en el règimen </t>
  </si>
  <si>
    <t>APORTE DE SOCIO ANDRES GARCES SOTO 50%</t>
  </si>
  <si>
    <t>APORTE DE SOCIA MONICA GAJARDO ROBLEDO 50%</t>
  </si>
  <si>
    <t>la factura por pagar  ; TODAS PAGADAS</t>
  </si>
  <si>
    <t xml:space="preserve">las remuneraciones por pagar corresponden al sueldo de TRABAJADORES. </t>
  </si>
  <si>
    <t>socio Andres Garcés Soto</t>
  </si>
  <si>
    <t>socia Mónica Gajardo R</t>
  </si>
  <si>
    <t>CUENTA PARTICULAR  (N/APLICA)</t>
  </si>
  <si>
    <t>CUENTA PARTICULAR NO APLICA</t>
  </si>
  <si>
    <t>GASTOS FINANCIEROS</t>
  </si>
  <si>
    <t>PRESTAMO SOCIO</t>
  </si>
  <si>
    <t>MULTAS FISCALES ( abril y sept )</t>
  </si>
  <si>
    <t>(UTILIDADES) PERDIDAS ACUMULADAS</t>
  </si>
  <si>
    <t>formula modificada</t>
  </si>
  <si>
    <t>MODIFICADO SIGNO L5</t>
  </si>
  <si>
    <t>Desde Enero 2021 Hasta Diciembre 2021</t>
  </si>
  <si>
    <t>Solo por este año no se utiliza at2021 (año pasado)</t>
  </si>
  <si>
    <t>recuadro 17</t>
  </si>
  <si>
    <t>perdida tributaria año 2021</t>
  </si>
  <si>
    <t>PRESTAMO FOGAPE  fogape</t>
  </si>
  <si>
    <t>INTERESES POR PAGAR fogape</t>
  </si>
  <si>
    <t xml:space="preserve">IMPUESTO PRIMERA CATEGORIA </t>
  </si>
  <si>
    <t>Servicios SpA</t>
  </si>
  <si>
    <t>RUT: 88,888,888-8</t>
  </si>
  <si>
    <t>cálculo de la base imponible final</t>
  </si>
  <si>
    <t>base imponible previa</t>
  </si>
  <si>
    <t>retiros del año histórico</t>
  </si>
  <si>
    <t>base imoonble para reinversion</t>
  </si>
  <si>
    <t>rebaja por reinversión</t>
  </si>
  <si>
    <t>gastos rechazados art 21 iniciso 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</si>
</sst>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64" formatCode="_-&quot;$&quot;\ * #,##0_-;\-&quot;$&quot;\ * #,##0_-;_-&quot;$&quot;\ * &quot;-&quot;_-;_-@_-"/>
    <numFmt numFmtId="165" formatCode="_-* #,##0.00_-;\-* #,##0.00_-;_-* &quot;-&quot;??_-;_-@_-"/>
    <numFmt numFmtId="166" formatCode="_-&quot;$&quot;* #,##0.00_-;\-&quot;$&quot;* #,##0.00_-;_-&quot;$&quot;* &quot;-&quot;??_-;_-@_-"/>
    <numFmt numFmtId="167" formatCode="_-* #,##0.00\ _$_-;\-* #,##0.00\ _$_-;_-* &quot;-&quot;??\ _$_-;_-@_-"/>
    <numFmt numFmtId="168" formatCode="#,##0.000000"/>
    <numFmt numFmtId="169" formatCode="#,##0.0000000"/>
    <numFmt numFmtId="170" formatCode="#,##0.00000"/>
    <numFmt numFmtId="171" formatCode="_(* #,##0.00_);_(* \(#,##0.00\);_(* &quot;-&quot;??_);_(@_)"/>
    <numFmt numFmtId="172" formatCode="#,##0.000000_ ;\-#,##0.000000\ "/>
    <numFmt numFmtId="173" formatCode="#,##0;[Red]\(#,##0\)"/>
    <numFmt numFmtId="174" formatCode="_(* #,##0_);_(* \(#,##0\);_(* &quot;-&quot;??_);_(@_)"/>
    <numFmt numFmtId="175" formatCode="_-* #,##0.00\ _€_-;\-* #,##0.00\ _€_-;_-* &quot;-&quot;??\ _€_-;_-@_-"/>
    <numFmt numFmtId="176" formatCode="_-* #,##0.00\ &quot;€&quot;_-;\-* #,##0.00\ &quot;€&quot;_-;_-* &quot;-&quot;??\ &quot;€&quot;_-;_-@_-"/>
  </numFmts>
  <fonts count="145">
    <font>
      <sz val="11"/>
      <color theme="1"/>
      <name val="Calibri"/>
      <family val="2"/>
      <scheme val="minor"/>
    </font>
    <font>
      <sz val="11"/>
      <color theme="1"/>
      <name val="Calibri"/>
      <family val="2"/>
      <scheme val="minor"/>
    </font>
    <font>
      <sz val="11"/>
      <color rgb="FFFF0000"/>
      <name val="Calibri"/>
      <family val="2"/>
      <scheme val="minor"/>
    </font>
    <font>
      <sz val="10"/>
      <name val="Times New Roman"/>
      <family val="1"/>
    </font>
    <font>
      <b/>
      <sz val="6"/>
      <name val="Verdana"/>
      <family val="2"/>
    </font>
    <font>
      <sz val="6"/>
      <name val="Verdana"/>
      <family val="2"/>
    </font>
    <font>
      <b/>
      <sz val="7"/>
      <name val="Verdana"/>
      <family val="2"/>
    </font>
    <font>
      <b/>
      <sz val="8"/>
      <name val="Arial"/>
      <family val="2"/>
    </font>
    <font>
      <sz val="10"/>
      <name val="Arial"/>
      <family val="2"/>
    </font>
    <font>
      <b/>
      <sz val="11"/>
      <name val="Calibri"/>
      <family val="2"/>
      <scheme val="minor"/>
    </font>
    <font>
      <b/>
      <sz val="9"/>
      <color indexed="81"/>
      <name val="Tahoma"/>
      <family val="2"/>
    </font>
    <font>
      <sz val="8"/>
      <name val="Arial"/>
      <family val="2"/>
    </font>
    <font>
      <sz val="10"/>
      <name val="Verdana"/>
      <family val="2"/>
    </font>
    <font>
      <b/>
      <sz val="10"/>
      <name val="Verdana"/>
      <family val="2"/>
    </font>
    <font>
      <b/>
      <sz val="11"/>
      <color theme="1"/>
      <name val="Calibri"/>
      <family val="2"/>
      <scheme val="minor"/>
    </font>
    <font>
      <b/>
      <sz val="14"/>
      <color theme="1"/>
      <name val="Calibri"/>
      <family val="2"/>
      <scheme val="minor"/>
    </font>
    <font>
      <u/>
      <sz val="11"/>
      <color theme="10"/>
      <name val="Calibri"/>
      <family val="2"/>
      <scheme val="minor"/>
    </font>
    <font>
      <b/>
      <sz val="8"/>
      <color theme="1"/>
      <name val="Calibri"/>
      <family val="2"/>
      <scheme val="minor"/>
    </font>
    <font>
      <b/>
      <sz val="11"/>
      <color rgb="FFFF0000"/>
      <name val="Calibri"/>
      <family val="2"/>
      <scheme val="minor"/>
    </font>
    <font>
      <sz val="9"/>
      <color indexed="81"/>
      <name val="Tahoma"/>
      <family val="2"/>
    </font>
    <font>
      <sz val="10"/>
      <name val="Arial"/>
      <family val="2"/>
      <charset val="1"/>
    </font>
    <font>
      <b/>
      <sz val="12"/>
      <name val="Calibri"/>
      <family val="2"/>
    </font>
    <font>
      <sz val="11"/>
      <name val="Calibri"/>
      <family val="2"/>
    </font>
    <font>
      <sz val="11"/>
      <color indexed="9"/>
      <name val="Czcionka tekstu podstawowego"/>
      <family val="2"/>
      <charset val="238"/>
    </font>
    <font>
      <sz val="11"/>
      <color indexed="8"/>
      <name val="Calibri"/>
      <family val="2"/>
    </font>
    <font>
      <sz val="10"/>
      <name val="Times New Roman"/>
      <family val="1"/>
      <charset val="134"/>
    </font>
    <font>
      <b/>
      <sz val="10"/>
      <name val="Arial"/>
      <family val="2"/>
    </font>
    <font>
      <sz val="11"/>
      <color indexed="8"/>
      <name val="Verdana"/>
      <family val="2"/>
    </font>
    <font>
      <b/>
      <sz val="12"/>
      <color indexed="8"/>
      <name val="Verdana"/>
      <family val="2"/>
    </font>
    <font>
      <b/>
      <sz val="16"/>
      <color indexed="10"/>
      <name val="Verdana"/>
      <family val="2"/>
    </font>
    <font>
      <b/>
      <sz val="8"/>
      <color indexed="30"/>
      <name val="Verdana"/>
      <family val="2"/>
    </font>
    <font>
      <b/>
      <sz val="10"/>
      <color indexed="8"/>
      <name val="Verdana"/>
      <family val="2"/>
    </font>
    <font>
      <b/>
      <sz val="6"/>
      <color indexed="8"/>
      <name val="Verdana"/>
      <family val="2"/>
    </font>
    <font>
      <b/>
      <sz val="20"/>
      <color indexed="8"/>
      <name val="Agency FB"/>
      <family val="2"/>
    </font>
    <font>
      <b/>
      <sz val="16"/>
      <color indexed="8"/>
      <name val="Verdana"/>
      <family val="2"/>
    </font>
    <font>
      <sz val="10"/>
      <color indexed="8"/>
      <name val="Verdana"/>
      <family val="2"/>
    </font>
    <font>
      <b/>
      <sz val="12"/>
      <color indexed="8"/>
      <name val="Arial Black"/>
      <family val="2"/>
    </font>
    <font>
      <b/>
      <strike/>
      <sz val="6"/>
      <color indexed="8"/>
      <name val="Verdana"/>
      <family val="2"/>
    </font>
    <font>
      <b/>
      <strike/>
      <sz val="10"/>
      <color indexed="8"/>
      <name val="Verdana"/>
      <family val="2"/>
    </font>
    <font>
      <sz val="6"/>
      <color indexed="8"/>
      <name val="Verdana"/>
      <family val="2"/>
    </font>
    <font>
      <b/>
      <sz val="11"/>
      <color indexed="8"/>
      <name val="Verdana"/>
      <family val="2"/>
    </font>
    <font>
      <sz val="11"/>
      <color indexed="10"/>
      <name val="Verdana"/>
      <family val="2"/>
    </font>
    <font>
      <b/>
      <strike/>
      <sz val="12"/>
      <color indexed="8"/>
      <name val="Verdana"/>
      <family val="2"/>
    </font>
    <font>
      <b/>
      <sz val="7"/>
      <color indexed="8"/>
      <name val="Verdana"/>
      <family val="2"/>
    </font>
    <font>
      <sz val="10"/>
      <color indexed="8"/>
      <name val="MS Sans Serif"/>
      <family val="2"/>
    </font>
    <font>
      <sz val="8"/>
      <color theme="1"/>
      <name val="Calibri"/>
      <family val="2"/>
      <scheme val="minor"/>
    </font>
    <font>
      <b/>
      <sz val="8"/>
      <color indexed="8"/>
      <name val="Verdana"/>
      <family val="2"/>
    </font>
    <font>
      <sz val="8"/>
      <color indexed="8"/>
      <name val="Verdana"/>
      <family val="2"/>
    </font>
    <font>
      <strike/>
      <sz val="10"/>
      <color indexed="8"/>
      <name val="Verdana"/>
      <family val="2"/>
    </font>
    <font>
      <sz val="7"/>
      <color indexed="8"/>
      <name val="Verdana"/>
      <family val="2"/>
    </font>
    <font>
      <u/>
      <sz val="10"/>
      <color indexed="8"/>
      <name val="Verdana"/>
      <family val="2"/>
    </font>
    <font>
      <u/>
      <sz val="16"/>
      <color indexed="30"/>
      <name val="Arial Black"/>
      <family val="2"/>
    </font>
    <font>
      <b/>
      <sz val="14"/>
      <name val="Arial Narrow"/>
      <family val="2"/>
    </font>
    <font>
      <sz val="10"/>
      <name val="Arial Narrow"/>
      <family val="2"/>
    </font>
    <font>
      <b/>
      <sz val="10"/>
      <color indexed="8"/>
      <name val="Arial"/>
      <family val="2"/>
    </font>
    <font>
      <b/>
      <sz val="12"/>
      <color indexed="57"/>
      <name val="Verdana"/>
      <family val="2"/>
    </font>
    <font>
      <strike/>
      <sz val="10"/>
      <name val="Arial Narrow"/>
      <family val="2"/>
    </font>
    <font>
      <sz val="10"/>
      <color indexed="8"/>
      <name val="Arial Narrow"/>
      <family val="2"/>
    </font>
    <font>
      <sz val="11"/>
      <color indexed="8"/>
      <name val="Arial Narrow"/>
      <family val="2"/>
    </font>
    <font>
      <sz val="12"/>
      <color indexed="8"/>
      <name val="Verdana"/>
      <family val="2"/>
    </font>
    <font>
      <b/>
      <sz val="18"/>
      <color indexed="8"/>
      <name val="Arial Black"/>
      <family val="2"/>
    </font>
    <font>
      <sz val="14"/>
      <color indexed="8"/>
      <name val="Verdana"/>
      <family val="2"/>
    </font>
    <font>
      <sz val="14"/>
      <color indexed="8"/>
      <name val="Tw Cen MT Condensed Extra Bold"/>
      <family val="2"/>
    </font>
    <font>
      <b/>
      <sz val="14"/>
      <color indexed="8"/>
      <name val="Verdana"/>
      <family val="2"/>
    </font>
    <font>
      <b/>
      <sz val="14"/>
      <color indexed="8"/>
      <name val="Tw Cen MT Condensed Extra Bold"/>
      <family val="2"/>
    </font>
    <font>
      <b/>
      <u/>
      <sz val="18"/>
      <color indexed="30"/>
      <name val="Calibri"/>
      <family val="2"/>
    </font>
    <font>
      <sz val="12"/>
      <color indexed="8"/>
      <name val="Arial Nova Cond Light"/>
      <family val="2"/>
    </font>
    <font>
      <b/>
      <sz val="18"/>
      <color indexed="8"/>
      <name val="Verdana"/>
      <family val="2"/>
    </font>
    <font>
      <b/>
      <sz val="12"/>
      <name val="Verdana"/>
      <family val="2"/>
    </font>
    <font>
      <b/>
      <sz val="12"/>
      <color indexed="9"/>
      <name val="Verdana"/>
      <family val="2"/>
    </font>
    <font>
      <b/>
      <u/>
      <sz val="16"/>
      <color indexed="30"/>
      <name val="Arial Black"/>
      <family val="2"/>
    </font>
    <font>
      <b/>
      <sz val="9"/>
      <color indexed="8"/>
      <name val="Verdana"/>
      <family val="2"/>
    </font>
    <font>
      <u/>
      <sz val="11"/>
      <color indexed="30"/>
      <name val="Arial Black"/>
      <family val="2"/>
    </font>
    <font>
      <sz val="11"/>
      <color indexed="60"/>
      <name val="Tw Cen MT Condensed Extra Bold"/>
      <family val="2"/>
    </font>
    <font>
      <u/>
      <sz val="11"/>
      <color indexed="60"/>
      <name val="Tw Cen MT Condensed Extra Bold"/>
      <family val="2"/>
    </font>
    <font>
      <b/>
      <sz val="11"/>
      <name val="Calibri Light"/>
      <family val="2"/>
      <scheme val="major"/>
    </font>
    <font>
      <sz val="11"/>
      <name val="Calibri Light"/>
      <family val="2"/>
      <scheme val="major"/>
    </font>
    <font>
      <sz val="11"/>
      <color theme="0"/>
      <name val="Calibri Light"/>
      <family val="2"/>
      <scheme val="major"/>
    </font>
    <font>
      <b/>
      <sz val="11"/>
      <color theme="1"/>
      <name val="Calibri Light"/>
      <family val="2"/>
      <scheme val="major"/>
    </font>
    <font>
      <sz val="11"/>
      <color theme="1"/>
      <name val="Calibri Light"/>
      <family val="2"/>
      <scheme val="major"/>
    </font>
    <font>
      <sz val="9"/>
      <name val="Arial"/>
      <family val="2"/>
    </font>
    <font>
      <sz val="8"/>
      <name val="Verdana"/>
      <family val="2"/>
    </font>
    <font>
      <b/>
      <sz val="8"/>
      <name val="Verdana"/>
      <family val="2"/>
    </font>
    <font>
      <b/>
      <sz val="9"/>
      <color theme="1"/>
      <name val="Calibri"/>
      <family val="2"/>
      <scheme val="minor"/>
    </font>
    <font>
      <sz val="9"/>
      <color theme="1"/>
      <name val="Calibri"/>
      <family val="2"/>
      <scheme val="minor"/>
    </font>
    <font>
      <sz val="10"/>
      <color theme="1"/>
      <name val="Calibri"/>
      <family val="2"/>
      <scheme val="minor"/>
    </font>
    <font>
      <sz val="8"/>
      <color indexed="10"/>
      <name val="Calibri"/>
      <family val="2"/>
    </font>
    <font>
      <sz val="8"/>
      <color indexed="8"/>
      <name val="Calibri"/>
      <family val="2"/>
    </font>
    <font>
      <sz val="14"/>
      <color theme="1"/>
      <name val="Calibri"/>
      <family val="2"/>
      <scheme val="minor"/>
    </font>
    <font>
      <sz val="12"/>
      <color rgb="FF333333"/>
      <name val="Arial"/>
      <family val="2"/>
    </font>
    <font>
      <sz val="12"/>
      <color rgb="FF706F6F"/>
      <name val="Arial"/>
      <family val="2"/>
    </font>
    <font>
      <sz val="12"/>
      <color theme="1"/>
      <name val="Calibri"/>
      <family val="2"/>
      <scheme val="minor"/>
    </font>
    <font>
      <b/>
      <sz val="12"/>
      <color rgb="FF000000"/>
      <name val="Arial"/>
      <family val="2"/>
    </font>
    <font>
      <b/>
      <sz val="14"/>
      <color rgb="FF000000"/>
      <name val="Arial"/>
      <family val="2"/>
    </font>
    <font>
      <sz val="14"/>
      <color indexed="23"/>
      <name val="Arial"/>
      <family val="2"/>
    </font>
    <font>
      <sz val="20"/>
      <color rgb="FF333333"/>
      <name val="Arial"/>
      <family val="2"/>
    </font>
    <font>
      <sz val="11"/>
      <color rgb="FF555555"/>
      <name val="Arial"/>
      <family val="2"/>
    </font>
    <font>
      <sz val="14"/>
      <color rgb="FF333333"/>
      <name val="Arial"/>
      <family val="2"/>
    </font>
    <font>
      <b/>
      <sz val="8"/>
      <color rgb="FF000000"/>
      <name val="Arial"/>
      <family val="2"/>
    </font>
    <font>
      <sz val="8"/>
      <color rgb="FF706F6F"/>
      <name val="Arial"/>
      <family val="2"/>
    </font>
    <font>
      <b/>
      <sz val="10"/>
      <color rgb="FF000000"/>
      <name val="Arial"/>
      <family val="2"/>
    </font>
    <font>
      <sz val="10"/>
      <color indexed="23"/>
      <name val="Arial"/>
      <family val="2"/>
    </font>
    <font>
      <sz val="8"/>
      <name val="Calibri"/>
      <family val="2"/>
    </font>
    <font>
      <b/>
      <sz val="11"/>
      <color indexed="10"/>
      <name val="Arial"/>
      <family val="2"/>
    </font>
    <font>
      <b/>
      <sz val="10"/>
      <color indexed="10"/>
      <name val="Arial"/>
      <family val="2"/>
    </font>
    <font>
      <b/>
      <sz val="8"/>
      <name val="Calibri"/>
      <family val="2"/>
    </font>
    <font>
      <sz val="10"/>
      <color rgb="FFFF0000"/>
      <name val="Verdana"/>
      <family val="2"/>
    </font>
    <font>
      <sz val="11"/>
      <name val="Verdana"/>
      <family val="2"/>
    </font>
    <font>
      <sz val="12"/>
      <name val="Verdana"/>
      <family val="2"/>
    </font>
    <font>
      <b/>
      <sz val="11"/>
      <name val="Verdana"/>
      <family val="2"/>
    </font>
    <font>
      <b/>
      <sz val="10"/>
      <color theme="1"/>
      <name val="Calibri"/>
      <family val="2"/>
      <scheme val="minor"/>
    </font>
    <font>
      <sz val="12"/>
      <color rgb="FFFF0000"/>
      <name val="Verdana"/>
      <family val="2"/>
    </font>
    <font>
      <sz val="11"/>
      <color indexed="9"/>
      <name val="Calibri"/>
      <family val="2"/>
    </font>
    <font>
      <sz val="12"/>
      <color indexed="10"/>
      <name val="Calibri"/>
      <family val="2"/>
      <charset val="136"/>
    </font>
    <font>
      <b/>
      <sz val="12"/>
      <color indexed="52"/>
      <name val="Calibri"/>
      <family val="2"/>
      <charset val="136"/>
    </font>
    <font>
      <b/>
      <sz val="11"/>
      <color indexed="52"/>
      <name val="Calibri"/>
      <family val="2"/>
    </font>
    <font>
      <b/>
      <sz val="12"/>
      <color indexed="9"/>
      <name val="Calibri"/>
      <family val="2"/>
      <charset val="136"/>
    </font>
    <font>
      <b/>
      <sz val="11"/>
      <color indexed="9"/>
      <name val="Calibri"/>
      <family val="2"/>
    </font>
    <font>
      <sz val="11"/>
      <color indexed="52"/>
      <name val="Calibri"/>
      <family val="2"/>
    </font>
    <font>
      <sz val="12"/>
      <color indexed="17"/>
      <name val="Calibri"/>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1"/>
      <color indexed="56"/>
      <name val="Calibri"/>
      <family val="2"/>
    </font>
    <font>
      <sz val="11"/>
      <color indexed="62"/>
      <name val="Calibri"/>
      <family val="2"/>
    </font>
    <font>
      <i/>
      <sz val="12"/>
      <color indexed="23"/>
      <name val="Calibri"/>
      <family val="2"/>
      <charset val="136"/>
    </font>
    <font>
      <u/>
      <sz val="11.65"/>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b/>
      <sz val="12"/>
      <name val="Arial"/>
      <family val="2"/>
    </font>
    <font>
      <b/>
      <sz val="20"/>
      <name val="Bell MT"/>
      <family val="1"/>
    </font>
    <font>
      <sz val="12"/>
      <name val="Calisto MT"/>
      <family val="1"/>
    </font>
    <font>
      <b/>
      <sz val="10"/>
      <name val="Calisto MT"/>
      <family val="1"/>
    </font>
    <font>
      <b/>
      <sz val="9"/>
      <name val="Calisto MT"/>
      <family val="1"/>
    </font>
    <font>
      <sz val="9"/>
      <name val="Calibri"/>
      <family val="2"/>
      <scheme val="minor"/>
    </font>
    <font>
      <sz val="10"/>
      <color rgb="FFFF0000"/>
      <name val="Calibri"/>
      <family val="2"/>
      <scheme val="minor"/>
    </font>
    <font>
      <sz val="14"/>
      <color rgb="FFFF0000"/>
      <name val="Calibri"/>
      <family val="2"/>
      <scheme val="minor"/>
    </font>
    <font>
      <b/>
      <sz val="9"/>
      <name val="Arial"/>
      <family val="2"/>
    </font>
    <font>
      <sz val="9"/>
      <color rgb="FFFF0000"/>
      <name val="Calibri"/>
      <family val="2"/>
      <scheme val="minor"/>
    </font>
  </fonts>
  <fills count="51">
    <fill>
      <patternFill patternType="none"/>
    </fill>
    <fill>
      <patternFill patternType="gray125"/>
    </fill>
    <fill>
      <patternFill patternType="lightDown"/>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0"/>
      </patternFill>
    </fill>
    <fill>
      <patternFill patternType="solid">
        <fgColor indexed="22"/>
        <bgColor indexed="64"/>
      </patternFill>
    </fill>
    <fill>
      <patternFill patternType="lightDown">
        <bgColor indexed="9"/>
      </patternFill>
    </fill>
    <fill>
      <patternFill patternType="solid">
        <fgColor indexed="26"/>
        <bgColor indexed="64"/>
      </patternFill>
    </fill>
    <fill>
      <patternFill patternType="lightDown">
        <bgColor indexed="26"/>
      </patternFill>
    </fill>
    <fill>
      <patternFill patternType="solid">
        <fgColor indexed="9"/>
        <bgColor indexed="64"/>
      </patternFill>
    </fill>
    <fill>
      <patternFill patternType="solid">
        <fgColor indexed="13"/>
        <bgColor indexed="64"/>
      </patternFill>
    </fill>
    <fill>
      <patternFill patternType="lightDown">
        <fgColor indexed="8"/>
      </patternFill>
    </fill>
    <fill>
      <patternFill patternType="solid">
        <fgColor indexed="65"/>
      </patternFill>
    </fill>
    <fill>
      <patternFill patternType="solid">
        <fgColor indexed="27"/>
        <bgColor indexed="64"/>
      </patternFill>
    </fill>
    <fill>
      <patternFill patternType="solid">
        <fgColor indexed="47"/>
        <bgColor indexed="64"/>
      </patternFill>
    </fill>
    <fill>
      <patternFill patternType="solid">
        <fgColor indexed="63"/>
        <bgColor indexed="64"/>
      </patternFill>
    </fill>
    <fill>
      <patternFill patternType="solid">
        <fgColor indexed="5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
      <patternFill patternType="solid">
        <fgColor rgb="FFEDEDED"/>
        <bgColor indexed="64"/>
      </patternFill>
    </fill>
    <fill>
      <patternFill patternType="solid">
        <fgColor rgb="FFF5F5F5"/>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1" tint="0.249977111117893"/>
        <bgColor indexed="64"/>
      </patternFill>
    </fill>
    <fill>
      <patternFill patternType="solid">
        <fgColor theme="1" tint="0.34998626667073579"/>
        <bgColor indexed="64"/>
      </patternFill>
    </fill>
    <fill>
      <patternFill patternType="solid">
        <fgColor rgb="FF92D050"/>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30"/>
      </left>
      <right/>
      <top style="medium">
        <color indexed="64"/>
      </top>
      <bottom style="thin">
        <color indexed="64"/>
      </bottom>
      <diagonal/>
    </border>
    <border>
      <left style="medium">
        <color indexed="30"/>
      </left>
      <right/>
      <top/>
      <bottom style="thin">
        <color indexed="64"/>
      </bottom>
      <diagonal/>
    </border>
    <border>
      <left style="medium">
        <color indexed="30"/>
      </left>
      <right/>
      <top/>
      <bottom style="medium">
        <color indexed="64"/>
      </bottom>
      <diagonal/>
    </border>
    <border>
      <left style="medium">
        <color indexed="64"/>
      </left>
      <right style="hair">
        <color indexed="30"/>
      </right>
      <top style="thin">
        <color indexed="64"/>
      </top>
      <bottom style="thin">
        <color indexed="64"/>
      </bottom>
      <diagonal/>
    </border>
    <border>
      <left style="hair">
        <color indexed="30"/>
      </left>
      <right style="hair">
        <color indexed="30"/>
      </right>
      <top style="thin">
        <color indexed="64"/>
      </top>
      <bottom style="thin">
        <color indexed="64"/>
      </bottom>
      <diagonal/>
    </border>
    <border>
      <left style="hair">
        <color indexed="30"/>
      </left>
      <right/>
      <top style="thin">
        <color indexed="64"/>
      </top>
      <bottom style="thin">
        <color indexed="64"/>
      </bottom>
      <diagonal/>
    </border>
    <border>
      <left style="thin">
        <color indexed="64"/>
      </left>
      <right style="hair">
        <color indexed="30"/>
      </right>
      <top style="thin">
        <color indexed="64"/>
      </top>
      <bottom style="thin">
        <color indexed="64"/>
      </bottom>
      <diagonal/>
    </border>
    <border>
      <left style="hair">
        <color indexed="30"/>
      </left>
      <right style="thin">
        <color indexed="64"/>
      </right>
      <top style="thin">
        <color indexed="64"/>
      </top>
      <bottom style="thin">
        <color indexed="64"/>
      </bottom>
      <diagonal/>
    </border>
    <border>
      <left style="thin">
        <color indexed="64"/>
      </left>
      <right style="hair">
        <color indexed="30"/>
      </right>
      <top/>
      <bottom/>
      <diagonal/>
    </border>
    <border>
      <left style="hair">
        <color indexed="30"/>
      </left>
      <right style="hair">
        <color indexed="30"/>
      </right>
      <top/>
      <bottom/>
      <diagonal/>
    </border>
    <border>
      <left style="hair">
        <color indexed="30"/>
      </left>
      <right style="thin">
        <color indexed="64"/>
      </right>
      <top/>
      <bottom/>
      <diagonal/>
    </border>
    <border>
      <left style="thin">
        <color indexed="64"/>
      </left>
      <right style="hair">
        <color indexed="30"/>
      </right>
      <top style="medium">
        <color indexed="64"/>
      </top>
      <bottom style="thin">
        <color indexed="64"/>
      </bottom>
      <diagonal/>
    </border>
    <border>
      <left style="hair">
        <color indexed="30"/>
      </left>
      <right style="hair">
        <color indexed="30"/>
      </right>
      <top style="medium">
        <color indexed="64"/>
      </top>
      <bottom style="thin">
        <color indexed="64"/>
      </bottom>
      <diagonal/>
    </border>
    <border>
      <left style="hair">
        <color indexed="30"/>
      </left>
      <right style="thin">
        <color indexed="64"/>
      </right>
      <top style="medium">
        <color indexed="64"/>
      </top>
      <bottom style="thin">
        <color indexed="64"/>
      </bottom>
      <diagonal/>
    </border>
    <border>
      <left style="thin">
        <color indexed="64"/>
      </left>
      <right style="hair">
        <color indexed="30"/>
      </right>
      <top/>
      <bottom style="medium">
        <color indexed="64"/>
      </bottom>
      <diagonal/>
    </border>
    <border>
      <left style="hair">
        <color indexed="30"/>
      </left>
      <right style="hair">
        <color indexed="30"/>
      </right>
      <top/>
      <bottom style="medium">
        <color indexed="64"/>
      </bottom>
      <diagonal/>
    </border>
    <border>
      <left style="hair">
        <color indexed="30"/>
      </left>
      <right style="thin">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hair">
        <color indexed="30"/>
      </bottom>
      <diagonal/>
    </border>
    <border>
      <left/>
      <right/>
      <top/>
      <bottom style="hair">
        <color indexed="30"/>
      </bottom>
      <diagonal/>
    </border>
    <border>
      <left style="thin">
        <color indexed="64"/>
      </left>
      <right style="thin">
        <color indexed="64"/>
      </right>
      <top/>
      <bottom style="hair">
        <color indexed="30"/>
      </bottom>
      <diagonal/>
    </border>
    <border>
      <left/>
      <right/>
      <top style="hair">
        <color indexed="30"/>
      </top>
      <bottom style="thin">
        <color indexed="64"/>
      </bottom>
      <diagonal/>
    </border>
    <border>
      <left/>
      <right style="thin">
        <color indexed="64"/>
      </right>
      <top style="hair">
        <color indexed="30"/>
      </top>
      <bottom style="thin">
        <color indexed="64"/>
      </bottom>
      <diagonal/>
    </border>
    <border>
      <left style="medium">
        <color indexed="64"/>
      </left>
      <right style="thick">
        <color indexed="30"/>
      </right>
      <top style="medium">
        <color indexed="64"/>
      </top>
      <bottom/>
      <diagonal/>
    </border>
    <border>
      <left style="thick">
        <color indexed="30"/>
      </left>
      <right style="medium">
        <color indexed="64"/>
      </right>
      <top style="medium">
        <color indexed="64"/>
      </top>
      <bottom/>
      <diagonal/>
    </border>
    <border>
      <left style="medium">
        <color indexed="64"/>
      </left>
      <right style="thick">
        <color indexed="30"/>
      </right>
      <top/>
      <bottom style="medium">
        <color indexed="64"/>
      </bottom>
      <diagonal/>
    </border>
    <border>
      <left style="thick">
        <color indexed="30"/>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rgb="FFDDDDDD"/>
      </left>
      <right style="medium">
        <color rgb="FFCCCCCC"/>
      </right>
      <top style="medium">
        <color rgb="FFDDDDDD"/>
      </top>
      <bottom style="medium">
        <color rgb="FFCCCCCC"/>
      </bottom>
      <diagonal/>
    </border>
    <border>
      <left style="medium">
        <color rgb="FFCCCCCC"/>
      </left>
      <right style="medium">
        <color rgb="FFCCCCCC"/>
      </right>
      <top style="medium">
        <color rgb="FFDDDDDD"/>
      </top>
      <bottom style="medium">
        <color rgb="FFCCCCCC"/>
      </bottom>
      <diagonal/>
    </border>
    <border>
      <left style="medium">
        <color rgb="FFCCCCCC"/>
      </left>
      <right style="medium">
        <color rgb="FFDDDDDD"/>
      </right>
      <top style="medium">
        <color rgb="FFDDDDDD"/>
      </top>
      <bottom style="medium">
        <color rgb="FFCCCCCC"/>
      </bottom>
      <diagonal/>
    </border>
    <border>
      <left style="medium">
        <color rgb="FFDDDDDD"/>
      </left>
      <right style="medium">
        <color rgb="FFCCCCCC"/>
      </right>
      <top style="medium">
        <color rgb="FFCCCCCC"/>
      </top>
      <bottom style="medium">
        <color rgb="FFCCCCCC"/>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CCCCCC"/>
      </right>
      <top style="medium">
        <color rgb="FFCCCCCC"/>
      </top>
      <bottom style="medium">
        <color rgb="FFCDCDCD"/>
      </bottom>
      <diagonal/>
    </border>
    <border>
      <left style="medium">
        <color rgb="FFDDDDDD"/>
      </left>
      <right style="medium">
        <color rgb="FFDDDDDD"/>
      </right>
      <top style="medium">
        <color rgb="FFDDDDDD"/>
      </top>
      <bottom style="medium">
        <color rgb="FFCDCDCD"/>
      </bottom>
      <diagonal/>
    </border>
    <border>
      <left/>
      <right/>
      <top style="medium">
        <color rgb="FFCDCDCD"/>
      </top>
      <bottom/>
      <diagonal/>
    </border>
    <border>
      <left style="medium">
        <color indexed="64"/>
      </left>
      <right style="hair">
        <color rgb="FF0033CC"/>
      </right>
      <top style="thin">
        <color indexed="64"/>
      </top>
      <bottom style="thin">
        <color indexed="64"/>
      </bottom>
      <diagonal/>
    </border>
    <border>
      <left style="medium">
        <color indexed="64"/>
      </left>
      <right style="medium">
        <color indexed="30"/>
      </right>
      <top style="medium">
        <color indexed="64"/>
      </top>
      <bottom style="thin">
        <color indexed="64"/>
      </bottom>
      <diagonal/>
    </border>
    <border>
      <left style="medium">
        <color indexed="64"/>
      </left>
      <right style="medium">
        <color indexed="30"/>
      </right>
      <top/>
      <bottom style="thin">
        <color indexed="64"/>
      </bottom>
      <diagonal/>
    </border>
    <border>
      <left style="medium">
        <color indexed="64"/>
      </left>
      <right style="medium">
        <color indexed="30"/>
      </right>
      <top/>
      <bottom style="hair">
        <color indexed="30"/>
      </bottom>
      <diagonal/>
    </border>
    <border>
      <left style="medium">
        <color indexed="64"/>
      </left>
      <right/>
      <top style="hair">
        <color indexed="30"/>
      </top>
      <bottom style="thin">
        <color indexed="64"/>
      </bottom>
      <diagonal/>
    </border>
    <border>
      <left/>
      <right/>
      <top style="hair">
        <color indexed="64"/>
      </top>
      <bottom style="thin">
        <color indexed="64"/>
      </bottom>
      <diagonal/>
    </border>
    <border>
      <left style="thin">
        <color indexed="64"/>
      </left>
      <right style="medium">
        <color indexed="64"/>
      </right>
      <top style="hair">
        <color indexed="30"/>
      </top>
      <bottom style="thin">
        <color indexed="64"/>
      </bottom>
      <diagonal/>
    </border>
    <border>
      <left style="medium">
        <color indexed="64"/>
      </left>
      <right/>
      <top style="thin">
        <color indexed="64"/>
      </top>
      <bottom style="hair">
        <color indexed="30"/>
      </bottom>
      <diagonal/>
    </border>
    <border>
      <left/>
      <right/>
      <top style="thin">
        <color indexed="64"/>
      </top>
      <bottom style="hair">
        <color indexed="30"/>
      </bottom>
      <diagonal/>
    </border>
    <border>
      <left/>
      <right style="thin">
        <color indexed="64"/>
      </right>
      <top style="thin">
        <color indexed="64"/>
      </top>
      <bottom style="hair">
        <color indexed="30"/>
      </bottom>
      <diagonal/>
    </border>
    <border>
      <left style="medium">
        <color indexed="64"/>
      </left>
      <right style="medium">
        <color indexed="30"/>
      </right>
      <top style="thin">
        <color indexed="64"/>
      </top>
      <bottom style="thin">
        <color indexed="64"/>
      </bottom>
      <diagonal/>
    </border>
    <border>
      <left style="thin">
        <color indexed="64"/>
      </left>
      <right/>
      <top style="hair">
        <color indexed="30"/>
      </top>
      <bottom style="hair">
        <color indexed="30"/>
      </bottom>
      <diagonal/>
    </border>
    <border>
      <left style="thick">
        <color indexed="30"/>
      </left>
      <right style="thick">
        <color indexed="30"/>
      </right>
      <top style="medium">
        <color indexed="64"/>
      </top>
      <bottom/>
      <diagonal/>
    </border>
    <border>
      <left style="thick">
        <color indexed="30"/>
      </left>
      <right style="thick">
        <color indexed="30"/>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5">
    <xf numFmtId="0" fontId="0" fillId="0" borderId="0"/>
    <xf numFmtId="9" fontId="1" fillId="0" borderId="0" applyFont="0" applyFill="0" applyBorder="0" applyAlignment="0" applyProtection="0"/>
    <xf numFmtId="0" fontId="3" fillId="0" borderId="0"/>
    <xf numFmtId="167" fontId="3" fillId="0" borderId="0" applyFont="0" applyFill="0" applyBorder="0" applyAlignment="0" applyProtection="0"/>
    <xf numFmtId="0" fontId="8" fillId="0" borderId="0"/>
    <xf numFmtId="0" fontId="16" fillId="0" borderId="0" applyNumberFormat="0" applyFill="0" applyBorder="0" applyAlignment="0" applyProtection="0"/>
    <xf numFmtId="0" fontId="20" fillId="0" borderId="0"/>
    <xf numFmtId="0" fontId="1" fillId="0" borderId="0"/>
    <xf numFmtId="0" fontId="8" fillId="0" borderId="0"/>
    <xf numFmtId="9" fontId="1" fillId="0" borderId="0" applyFont="0" applyFill="0" applyBorder="0" applyAlignment="0" applyProtection="0"/>
    <xf numFmtId="0" fontId="1" fillId="0" borderId="0"/>
    <xf numFmtId="0" fontId="23" fillId="6" borderId="0" applyNumberFormat="0" applyBorder="0" applyAlignment="0" applyProtection="0"/>
    <xf numFmtId="0" fontId="16" fillId="0" borderId="0" applyNumberFormat="0" applyFill="0" applyBorder="0" applyAlignment="0" applyProtection="0"/>
    <xf numFmtId="165" fontId="24" fillId="0" borderId="0" applyFont="0" applyFill="0" applyBorder="0" applyAlignment="0" applyProtection="0"/>
    <xf numFmtId="165" fontId="3" fillId="0" borderId="0" applyFont="0" applyFill="0" applyBorder="0" applyAlignment="0" applyProtection="0">
      <alignment vertical="center"/>
    </xf>
    <xf numFmtId="171" fontId="8"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25" fillId="0" borderId="0">
      <alignment vertical="center"/>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1" fillId="0" borderId="0"/>
    <xf numFmtId="0" fontId="12" fillId="0" borderId="0"/>
    <xf numFmtId="0" fontId="8" fillId="0" borderId="0"/>
    <xf numFmtId="0" fontId="8" fillId="0" borderId="0"/>
    <xf numFmtId="0" fontId="8" fillId="0" borderId="0"/>
    <xf numFmtId="41"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1" fillId="0" borderId="0"/>
    <xf numFmtId="0" fontId="44" fillId="0" borderId="0"/>
    <xf numFmtId="0" fontId="8" fillId="0" borderId="0"/>
    <xf numFmtId="0" fontId="8" fillId="0" borderId="0"/>
    <xf numFmtId="0" fontId="8" fillId="0" borderId="0"/>
    <xf numFmtId="0" fontId="1" fillId="0" borderId="0"/>
    <xf numFmtId="165" fontId="8" fillId="0" borderId="0" applyFont="0" applyFill="0" applyBorder="0" applyAlignment="0" applyProtection="0"/>
    <xf numFmtId="171" fontId="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0" fontId="112" fillId="6"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3" fillId="0" borderId="0" applyNumberFormat="0" applyFill="0" applyBorder="0" applyAlignment="0" applyProtection="0"/>
    <xf numFmtId="0" fontId="114" fillId="40" borderId="144" applyNumberFormat="0" applyAlignment="0" applyProtection="0"/>
    <xf numFmtId="0" fontId="115" fillId="40" borderId="144" applyNumberFormat="0" applyAlignment="0" applyProtection="0"/>
    <xf numFmtId="0" fontId="116" fillId="41" borderId="145" applyNumberFormat="0" applyAlignment="0" applyProtection="0"/>
    <xf numFmtId="0" fontId="117" fillId="41" borderId="145" applyNumberFormat="0" applyAlignment="0" applyProtection="0"/>
    <xf numFmtId="0" fontId="118" fillId="0" borderId="146" applyNumberFormat="0" applyFill="0" applyAlignment="0" applyProtection="0"/>
    <xf numFmtId="0" fontId="119" fillId="29" borderId="0" applyNumberFormat="0" applyBorder="0" applyAlignment="0" applyProtection="0"/>
    <xf numFmtId="0" fontId="120" fillId="0" borderId="147" applyNumberFormat="0" applyFill="0" applyAlignment="0" applyProtection="0"/>
    <xf numFmtId="0" fontId="121" fillId="0" borderId="148" applyNumberFormat="0" applyFill="0" applyAlignment="0" applyProtection="0"/>
    <xf numFmtId="0" fontId="122" fillId="0" borderId="149" applyNumberFormat="0" applyFill="0" applyAlignment="0" applyProtection="0"/>
    <xf numFmtId="0" fontId="123" fillId="0" borderId="0" applyNumberFormat="0" applyFill="0" applyBorder="0" applyAlignment="0" applyProtection="0"/>
    <xf numFmtId="0" fontId="112" fillId="42" borderId="0" applyNumberFormat="0" applyBorder="0" applyAlignment="0" applyProtection="0"/>
    <xf numFmtId="0" fontId="112" fillId="43" borderId="0" applyNumberFormat="0" applyBorder="0" applyAlignment="0" applyProtection="0"/>
    <xf numFmtId="0" fontId="112" fillId="44"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4" fillId="32" borderId="144" applyNumberFormat="0" applyAlignment="0" applyProtection="0"/>
    <xf numFmtId="0" fontId="125" fillId="0" borderId="0" applyNumberFormat="0" applyFill="0" applyBorder="0" applyAlignment="0" applyProtection="0"/>
    <xf numFmtId="0" fontId="126" fillId="0" borderId="0" applyNumberFormat="0" applyFill="0" applyBorder="0" applyAlignment="0" applyProtection="0">
      <alignment vertical="top"/>
      <protection locked="0"/>
    </xf>
    <xf numFmtId="0" fontId="127" fillId="28" borderId="0" applyNumberFormat="0" applyBorder="0" applyAlignment="0" applyProtection="0"/>
    <xf numFmtId="175"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128" fillId="46" borderId="0" applyNumberFormat="0" applyBorder="0" applyAlignment="0" applyProtection="0"/>
    <xf numFmtId="0" fontId="8" fillId="0" borderId="0"/>
    <xf numFmtId="0" fontId="8" fillId="46" borderId="150" applyNumberFormat="0" applyFont="0" applyAlignment="0" applyProtection="0"/>
    <xf numFmtId="0" fontId="8" fillId="46" borderId="150" applyNumberFormat="0" applyFont="0" applyAlignment="0" applyProtection="0"/>
    <xf numFmtId="0" fontId="8" fillId="47" borderId="15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29" fillId="40" borderId="151" applyNumberFormat="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148" applyNumberFormat="0" applyFill="0" applyAlignment="0" applyProtection="0"/>
    <xf numFmtId="0" fontId="123" fillId="0" borderId="149" applyNumberFormat="0" applyFill="0" applyAlignment="0" applyProtection="0"/>
    <xf numFmtId="0" fontId="133" fillId="0" borderId="0" applyNumberFormat="0" applyFill="0" applyBorder="0" applyAlignment="0" applyProtection="0"/>
    <xf numFmtId="0" fontId="134" fillId="0" borderId="152" applyNumberFormat="0" applyFill="0" applyAlignment="0" applyProtection="0"/>
  </cellStyleXfs>
  <cellXfs count="1929">
    <xf numFmtId="0" fontId="0" fillId="0" borderId="0" xfId="0"/>
    <xf numFmtId="0" fontId="0" fillId="0" borderId="0" xfId="0" applyAlignment="1">
      <alignment horizontal="center"/>
    </xf>
    <xf numFmtId="0" fontId="0" fillId="0" borderId="15" xfId="0" applyBorder="1"/>
    <xf numFmtId="0" fontId="14" fillId="0" borderId="0" xfId="0" applyFont="1"/>
    <xf numFmtId="3" fontId="0" fillId="0" borderId="0" xfId="0" applyNumberFormat="1"/>
    <xf numFmtId="168" fontId="2" fillId="0" borderId="0" xfId="0" applyNumberFormat="1" applyFont="1" applyAlignment="1">
      <alignment horizontal="center"/>
    </xf>
    <xf numFmtId="169" fontId="2" fillId="0" borderId="0" xfId="0" applyNumberFormat="1" applyFont="1" applyAlignment="1">
      <alignment horizontal="center"/>
    </xf>
    <xf numFmtId="3" fontId="14" fillId="0" borderId="0" xfId="0" applyNumberFormat="1" applyFont="1"/>
    <xf numFmtId="168" fontId="18" fillId="0" borderId="0" xfId="0" applyNumberFormat="1" applyFont="1" applyAlignment="1">
      <alignment horizontal="center"/>
    </xf>
    <xf numFmtId="170" fontId="14" fillId="0" borderId="0" xfId="0" applyNumberFormat="1" applyFont="1"/>
    <xf numFmtId="0" fontId="0" fillId="3" borderId="0" xfId="0" applyFill="1"/>
    <xf numFmtId="0" fontId="0" fillId="3" borderId="13" xfId="0" applyFill="1" applyBorder="1"/>
    <xf numFmtId="164" fontId="0" fillId="0" borderId="0" xfId="0" applyNumberFormat="1"/>
    <xf numFmtId="9" fontId="0" fillId="0" borderId="0" xfId="0" applyNumberFormat="1"/>
    <xf numFmtId="172" fontId="0" fillId="0" borderId="0" xfId="0" applyNumberFormat="1"/>
    <xf numFmtId="0" fontId="0" fillId="0" borderId="7" xfId="0" applyBorder="1" applyAlignment="1">
      <alignment horizontal="center"/>
    </xf>
    <xf numFmtId="0" fontId="0" fillId="0" borderId="8" xfId="0" applyBorder="1" applyAlignment="1">
      <alignment horizontal="center"/>
    </xf>
    <xf numFmtId="173" fontId="27" fillId="7" borderId="0" xfId="0" applyNumberFormat="1" applyFont="1" applyFill="1"/>
    <xf numFmtId="173" fontId="28" fillId="7" borderId="0" xfId="0" applyNumberFormat="1" applyFont="1" applyFill="1"/>
    <xf numFmtId="173" fontId="29" fillId="7" borderId="0" xfId="0" applyNumberFormat="1" applyFont="1" applyFill="1"/>
    <xf numFmtId="173" fontId="4" fillId="7" borderId="0" xfId="2" applyNumberFormat="1" applyFont="1" applyFill="1"/>
    <xf numFmtId="173" fontId="31" fillId="7" borderId="0" xfId="2" applyNumberFormat="1" applyFont="1" applyFill="1"/>
    <xf numFmtId="173" fontId="32" fillId="7" borderId="0" xfId="2" applyNumberFormat="1" applyFont="1" applyFill="1"/>
    <xf numFmtId="173" fontId="33" fillId="7" borderId="0" xfId="0" applyNumberFormat="1" applyFont="1" applyFill="1"/>
    <xf numFmtId="173" fontId="31" fillId="7" borderId="0" xfId="0" applyNumberFormat="1" applyFont="1" applyFill="1"/>
    <xf numFmtId="173" fontId="31" fillId="0" borderId="26" xfId="2" applyNumberFormat="1" applyFont="1" applyBorder="1" applyAlignment="1">
      <alignment horizontal="center" vertical="center"/>
    </xf>
    <xf numFmtId="173" fontId="31" fillId="0" borderId="12" xfId="2" applyNumberFormat="1" applyFont="1" applyBorder="1" applyAlignment="1">
      <alignment horizontal="center" vertical="center"/>
    </xf>
    <xf numFmtId="173" fontId="28" fillId="0" borderId="27" xfId="2" quotePrefix="1" applyNumberFormat="1" applyFont="1" applyBorder="1" applyAlignment="1">
      <alignment horizontal="center" vertical="center"/>
    </xf>
    <xf numFmtId="173" fontId="31" fillId="0" borderId="15" xfId="2" applyNumberFormat="1" applyFont="1" applyBorder="1" applyAlignment="1">
      <alignment horizontal="center" vertical="center"/>
    </xf>
    <xf numFmtId="173" fontId="31" fillId="0" borderId="16" xfId="2" applyNumberFormat="1" applyFont="1" applyBorder="1" applyAlignment="1">
      <alignment horizontal="center" vertical="center"/>
    </xf>
    <xf numFmtId="173" fontId="28" fillId="0" borderId="32" xfId="2" quotePrefix="1" applyNumberFormat="1" applyFont="1" applyBorder="1" applyAlignment="1">
      <alignment horizontal="center" vertical="center"/>
    </xf>
    <xf numFmtId="173" fontId="31" fillId="0" borderId="33" xfId="2" applyNumberFormat="1" applyFont="1" applyBorder="1" applyAlignment="1">
      <alignment horizontal="center" vertical="center"/>
    </xf>
    <xf numFmtId="173" fontId="28" fillId="0" borderId="32" xfId="2" applyNumberFormat="1" applyFont="1" applyBorder="1" applyAlignment="1">
      <alignment horizontal="center" vertical="center"/>
    </xf>
    <xf numFmtId="173" fontId="31" fillId="0" borderId="34" xfId="2" applyNumberFormat="1" applyFont="1" applyBorder="1" applyAlignment="1">
      <alignment horizontal="center" vertical="center"/>
    </xf>
    <xf numFmtId="173" fontId="35" fillId="0" borderId="4" xfId="2" applyNumberFormat="1" applyFont="1" applyBorder="1" applyAlignment="1">
      <alignment vertical="center"/>
    </xf>
    <xf numFmtId="173" fontId="35" fillId="0" borderId="5" xfId="2" applyNumberFormat="1" applyFont="1" applyBorder="1" applyAlignment="1">
      <alignment vertical="center"/>
    </xf>
    <xf numFmtId="173" fontId="31" fillId="0" borderId="30" xfId="2" applyNumberFormat="1" applyFont="1" applyBorder="1" applyAlignment="1">
      <alignment horizontal="center" vertical="center"/>
    </xf>
    <xf numFmtId="173" fontId="31" fillId="0" borderId="36" xfId="2" applyNumberFormat="1" applyFont="1" applyBorder="1" applyAlignment="1">
      <alignment horizontal="center" vertical="center"/>
    </xf>
    <xf numFmtId="173" fontId="31" fillId="0" borderId="1" xfId="2" applyNumberFormat="1" applyFont="1" applyBorder="1" applyAlignment="1">
      <alignment horizontal="center" vertical="center"/>
    </xf>
    <xf numFmtId="173" fontId="28" fillId="0" borderId="35" xfId="2" quotePrefix="1" applyNumberFormat="1" applyFont="1" applyBorder="1" applyAlignment="1">
      <alignment horizontal="center" vertical="center"/>
    </xf>
    <xf numFmtId="173" fontId="31" fillId="0" borderId="10" xfId="2" applyNumberFormat="1" applyFont="1" applyBorder="1" applyAlignment="1">
      <alignment horizontal="center" vertical="center"/>
    </xf>
    <xf numFmtId="49" fontId="28" fillId="0" borderId="27" xfId="2" quotePrefix="1" applyNumberFormat="1" applyFont="1" applyBorder="1" applyAlignment="1">
      <alignment horizontal="center" vertical="center"/>
    </xf>
    <xf numFmtId="49" fontId="28" fillId="0" borderId="55" xfId="2" quotePrefix="1" applyNumberFormat="1" applyFont="1" applyBorder="1" applyAlignment="1">
      <alignment horizontal="center" vertical="center"/>
    </xf>
    <xf numFmtId="173" fontId="31" fillId="0" borderId="41" xfId="2" applyNumberFormat="1" applyFont="1" applyBorder="1" applyAlignment="1">
      <alignment horizontal="center" vertical="center"/>
    </xf>
    <xf numFmtId="173" fontId="31" fillId="0" borderId="42" xfId="2" applyNumberFormat="1" applyFont="1" applyBorder="1" applyAlignment="1">
      <alignment horizontal="center" vertical="center"/>
    </xf>
    <xf numFmtId="173" fontId="28" fillId="0" borderId="46" xfId="2" quotePrefix="1" applyNumberFormat="1" applyFont="1" applyBorder="1" applyAlignment="1">
      <alignment horizontal="center" vertical="center"/>
    </xf>
    <xf numFmtId="49" fontId="28" fillId="0" borderId="37" xfId="2" applyNumberFormat="1" applyFont="1" applyBorder="1" applyAlignment="1">
      <alignment horizontal="center" vertical="center"/>
    </xf>
    <xf numFmtId="49" fontId="28" fillId="0" borderId="32" xfId="2" quotePrefix="1" applyNumberFormat="1" applyFont="1" applyBorder="1" applyAlignment="1">
      <alignment horizontal="center" vertical="center"/>
    </xf>
    <xf numFmtId="173" fontId="31" fillId="0" borderId="22" xfId="2" applyNumberFormat="1" applyFont="1" applyBorder="1" applyAlignment="1">
      <alignment horizontal="center" vertical="center"/>
    </xf>
    <xf numFmtId="49" fontId="28" fillId="0" borderId="39" xfId="2" quotePrefix="1" applyNumberFormat="1" applyFont="1" applyBorder="1" applyAlignment="1">
      <alignment horizontal="center" vertical="center"/>
    </xf>
    <xf numFmtId="173" fontId="4" fillId="10" borderId="41" xfId="2" applyNumberFormat="1" applyFont="1" applyFill="1" applyBorder="1" applyAlignment="1">
      <alignment horizontal="center" vertical="center"/>
    </xf>
    <xf numFmtId="173" fontId="31" fillId="9" borderId="42" xfId="2" applyNumberFormat="1" applyFont="1" applyFill="1" applyBorder="1" applyAlignment="1">
      <alignment horizontal="center" vertical="center"/>
    </xf>
    <xf numFmtId="173" fontId="28" fillId="9" borderId="46" xfId="2" quotePrefix="1" applyNumberFormat="1" applyFont="1" applyFill="1" applyBorder="1" applyAlignment="1">
      <alignment horizontal="center" vertical="center"/>
    </xf>
    <xf numFmtId="173" fontId="4" fillId="8" borderId="52" xfId="2" applyNumberFormat="1" applyFont="1" applyFill="1" applyBorder="1" applyAlignment="1">
      <alignment horizontal="center" vertical="center"/>
    </xf>
    <xf numFmtId="173" fontId="28" fillId="7" borderId="0" xfId="2" applyNumberFormat="1" applyFont="1" applyFill="1" applyAlignment="1">
      <alignment horizontal="left" vertical="center"/>
    </xf>
    <xf numFmtId="173" fontId="4" fillId="8" borderId="34" xfId="2" applyNumberFormat="1" applyFont="1" applyFill="1" applyBorder="1" applyAlignment="1">
      <alignment horizontal="center" vertical="center"/>
    </xf>
    <xf numFmtId="173" fontId="28" fillId="0" borderId="37" xfId="2" quotePrefix="1" applyNumberFormat="1" applyFont="1" applyBorder="1" applyAlignment="1">
      <alignment horizontal="center" vertical="center"/>
    </xf>
    <xf numFmtId="173" fontId="32" fillId="7" borderId="0" xfId="2" quotePrefix="1" applyNumberFormat="1" applyFont="1" applyFill="1" applyAlignment="1">
      <alignment horizontal="center" vertical="center"/>
    </xf>
    <xf numFmtId="173" fontId="39" fillId="7" borderId="0" xfId="2" applyNumberFormat="1" applyFont="1" applyFill="1" applyAlignment="1">
      <alignment horizontal="left" vertical="center"/>
    </xf>
    <xf numFmtId="173" fontId="32" fillId="7" borderId="0" xfId="2" quotePrefix="1" applyNumberFormat="1" applyFont="1" applyFill="1" applyAlignment="1">
      <alignment horizontal="left" vertical="center"/>
    </xf>
    <xf numFmtId="173" fontId="27" fillId="0" borderId="0" xfId="0" applyNumberFormat="1" applyFont="1"/>
    <xf numFmtId="173" fontId="4" fillId="8" borderId="22" xfId="2" applyNumberFormat="1" applyFont="1" applyFill="1" applyBorder="1" applyAlignment="1">
      <alignment horizontal="center" vertical="center"/>
    </xf>
    <xf numFmtId="173" fontId="28" fillId="0" borderId="39" xfId="2" quotePrefix="1" applyNumberFormat="1" applyFont="1" applyBorder="1" applyAlignment="1">
      <alignment horizontal="center" vertical="center" wrapText="1"/>
    </xf>
    <xf numFmtId="173" fontId="27" fillId="7" borderId="19" xfId="0" applyNumberFormat="1" applyFont="1" applyFill="1" applyBorder="1"/>
    <xf numFmtId="173" fontId="32" fillId="7" borderId="19" xfId="2" quotePrefix="1" applyNumberFormat="1" applyFont="1" applyFill="1" applyBorder="1" applyAlignment="1">
      <alignment horizontal="center" vertical="center" wrapText="1"/>
    </xf>
    <xf numFmtId="173" fontId="32" fillId="7" borderId="19" xfId="2" applyNumberFormat="1" applyFont="1" applyFill="1" applyBorder="1" applyAlignment="1">
      <alignment vertical="center"/>
    </xf>
    <xf numFmtId="173" fontId="28" fillId="7" borderId="0" xfId="2" applyNumberFormat="1" applyFont="1" applyFill="1"/>
    <xf numFmtId="173" fontId="27" fillId="9" borderId="52" xfId="0" applyNumberFormat="1" applyFont="1" applyFill="1" applyBorder="1"/>
    <xf numFmtId="173" fontId="31" fillId="9" borderId="52" xfId="2" applyNumberFormat="1" applyFont="1" applyFill="1" applyBorder="1" applyAlignment="1">
      <alignment horizontal="center" vertical="center"/>
    </xf>
    <xf numFmtId="173" fontId="32" fillId="10" borderId="52" xfId="2" applyNumberFormat="1" applyFont="1" applyFill="1" applyBorder="1" applyAlignment="1">
      <alignment horizontal="center" vertical="center"/>
    </xf>
    <xf numFmtId="173" fontId="31" fillId="10" borderId="52" xfId="2" applyNumberFormat="1" applyFont="1" applyFill="1" applyBorder="1" applyAlignment="1">
      <alignment horizontal="center" vertical="center"/>
    </xf>
    <xf numFmtId="173" fontId="31" fillId="9" borderId="52" xfId="2" applyNumberFormat="1" applyFont="1" applyFill="1" applyBorder="1" applyAlignment="1">
      <alignment horizontal="center" vertical="center" wrapText="1"/>
    </xf>
    <xf numFmtId="173" fontId="28" fillId="9" borderId="55" xfId="2" quotePrefix="1" applyNumberFormat="1" applyFont="1" applyFill="1" applyBorder="1" applyAlignment="1">
      <alignment horizontal="center" vertical="center"/>
    </xf>
    <xf numFmtId="173" fontId="31" fillId="0" borderId="15" xfId="2" applyNumberFormat="1" applyFont="1" applyBorder="1" applyAlignment="1">
      <alignment horizontal="center" vertical="center" wrapText="1"/>
    </xf>
    <xf numFmtId="173" fontId="41" fillId="7" borderId="0" xfId="0" applyNumberFormat="1" applyFont="1" applyFill="1"/>
    <xf numFmtId="173" fontId="41" fillId="0" borderId="0" xfId="0" applyNumberFormat="1" applyFont="1"/>
    <xf numFmtId="173" fontId="35" fillId="2" borderId="15" xfId="2" applyNumberFormat="1" applyFont="1" applyFill="1" applyBorder="1" applyAlignment="1">
      <alignment vertical="center" wrapText="1"/>
    </xf>
    <xf numFmtId="173" fontId="42" fillId="0" borderId="32" xfId="2" quotePrefix="1" applyNumberFormat="1" applyFont="1" applyBorder="1" applyAlignment="1">
      <alignment horizontal="center" vertical="center"/>
    </xf>
    <xf numFmtId="49" fontId="28" fillId="0" borderId="32" xfId="2" applyNumberFormat="1" applyFont="1" applyBorder="1" applyAlignment="1">
      <alignment horizontal="center" vertical="center"/>
    </xf>
    <xf numFmtId="173" fontId="27" fillId="7" borderId="0" xfId="0" applyNumberFormat="1" applyFont="1" applyFill="1" applyAlignment="1">
      <alignment vertical="center"/>
    </xf>
    <xf numFmtId="173" fontId="27" fillId="0" borderId="0" xfId="0" applyNumberFormat="1" applyFont="1" applyAlignment="1">
      <alignment vertical="center"/>
    </xf>
    <xf numFmtId="173" fontId="5" fillId="10" borderId="15" xfId="2" applyNumberFormat="1" applyFont="1" applyFill="1" applyBorder="1" applyAlignment="1">
      <alignment vertical="center" wrapText="1"/>
    </xf>
    <xf numFmtId="173" fontId="5" fillId="10" borderId="22" xfId="2" applyNumberFormat="1" applyFont="1" applyFill="1" applyBorder="1" applyAlignment="1">
      <alignment vertical="center" wrapText="1"/>
    </xf>
    <xf numFmtId="173" fontId="31" fillId="9" borderId="22" xfId="2" applyNumberFormat="1" applyFont="1" applyFill="1" applyBorder="1" applyAlignment="1">
      <alignment horizontal="center" vertical="center"/>
    </xf>
    <xf numFmtId="173" fontId="28" fillId="9" borderId="39" xfId="2" quotePrefix="1" applyNumberFormat="1" applyFont="1" applyFill="1" applyBorder="1" applyAlignment="1">
      <alignment horizontal="center" vertical="center"/>
    </xf>
    <xf numFmtId="173" fontId="27" fillId="7" borderId="9" xfId="0" applyNumberFormat="1" applyFont="1" applyFill="1" applyBorder="1"/>
    <xf numFmtId="173" fontId="35" fillId="7" borderId="0" xfId="0" applyNumberFormat="1" applyFont="1" applyFill="1"/>
    <xf numFmtId="173" fontId="4" fillId="0" borderId="59" xfId="2" quotePrefix="1" applyNumberFormat="1" applyFont="1" applyBorder="1" applyAlignment="1">
      <alignment horizontal="center" vertical="center"/>
    </xf>
    <xf numFmtId="173" fontId="5" fillId="0" borderId="22" xfId="2" applyNumberFormat="1" applyFont="1" applyBorder="1"/>
    <xf numFmtId="173" fontId="31" fillId="0" borderId="22" xfId="2" applyNumberFormat="1" applyFont="1" applyBorder="1"/>
    <xf numFmtId="173" fontId="39" fillId="0" borderId="22" xfId="2" applyNumberFormat="1" applyFont="1" applyBorder="1"/>
    <xf numFmtId="173" fontId="39" fillId="0" borderId="39" xfId="2" applyNumberFormat="1" applyFont="1" applyBorder="1"/>
    <xf numFmtId="173" fontId="32" fillId="0" borderId="38" xfId="2" quotePrefix="1" applyNumberFormat="1" applyFont="1" applyBorder="1" applyAlignment="1">
      <alignment horizontal="center" vertical="center"/>
    </xf>
    <xf numFmtId="173" fontId="32" fillId="0" borderId="70" xfId="2" quotePrefix="1" applyNumberFormat="1" applyFont="1" applyBorder="1" applyAlignment="1">
      <alignment horizontal="center" vertical="center"/>
    </xf>
    <xf numFmtId="173" fontId="31" fillId="11" borderId="26" xfId="2" applyNumberFormat="1" applyFont="1" applyFill="1" applyBorder="1" applyAlignment="1">
      <alignment horizontal="center" vertical="center"/>
    </xf>
    <xf numFmtId="173" fontId="28" fillId="11" borderId="10" xfId="2" applyNumberFormat="1" applyFont="1" applyFill="1" applyBorder="1" applyAlignment="1">
      <alignment horizontal="center" vertical="center"/>
    </xf>
    <xf numFmtId="173" fontId="31" fillId="11" borderId="36" xfId="2" applyNumberFormat="1" applyFont="1" applyFill="1" applyBorder="1" applyAlignment="1">
      <alignment horizontal="center" vertical="center"/>
    </xf>
    <xf numFmtId="173" fontId="28" fillId="11" borderId="27" xfId="2" quotePrefix="1" applyNumberFormat="1" applyFont="1" applyFill="1" applyBorder="1" applyAlignment="1">
      <alignment horizontal="center" vertical="center"/>
    </xf>
    <xf numFmtId="173" fontId="31" fillId="11" borderId="15" xfId="2" applyNumberFormat="1" applyFont="1" applyFill="1" applyBorder="1" applyAlignment="1">
      <alignment horizontal="center" vertical="center"/>
    </xf>
    <xf numFmtId="49" fontId="28" fillId="11" borderId="30" xfId="2" applyNumberFormat="1" applyFont="1" applyFill="1" applyBorder="1" applyAlignment="1">
      <alignment horizontal="center" vertical="center"/>
    </xf>
    <xf numFmtId="173" fontId="28" fillId="11" borderId="32" xfId="2" quotePrefix="1" applyNumberFormat="1" applyFont="1" applyFill="1" applyBorder="1" applyAlignment="1">
      <alignment horizontal="center" vertical="center"/>
    </xf>
    <xf numFmtId="173" fontId="31" fillId="9" borderId="15" xfId="2" applyNumberFormat="1" applyFont="1" applyFill="1" applyBorder="1" applyAlignment="1">
      <alignment horizontal="center" vertical="center"/>
    </xf>
    <xf numFmtId="173" fontId="28" fillId="9" borderId="32" xfId="2" quotePrefix="1" applyNumberFormat="1" applyFont="1" applyFill="1" applyBorder="1" applyAlignment="1">
      <alignment horizontal="center" vertical="center"/>
    </xf>
    <xf numFmtId="173" fontId="28" fillId="9" borderId="30" xfId="2" applyNumberFormat="1" applyFont="1" applyFill="1" applyBorder="1" applyAlignment="1">
      <alignment horizontal="center" vertical="center"/>
    </xf>
    <xf numFmtId="173" fontId="31" fillId="11" borderId="34" xfId="0" applyNumberFormat="1" applyFont="1" applyFill="1" applyBorder="1"/>
    <xf numFmtId="173" fontId="32" fillId="11" borderId="15" xfId="2" applyNumberFormat="1" applyFont="1" applyFill="1" applyBorder="1" applyAlignment="1">
      <alignment horizontal="center" vertical="center"/>
    </xf>
    <xf numFmtId="173" fontId="32" fillId="11" borderId="22" xfId="2" applyNumberFormat="1" applyFont="1" applyFill="1" applyBorder="1" applyAlignment="1">
      <alignment horizontal="center" vertical="center"/>
    </xf>
    <xf numFmtId="173" fontId="31" fillId="0" borderId="0" xfId="0" applyNumberFormat="1" applyFont="1"/>
    <xf numFmtId="173" fontId="28" fillId="0" borderId="0" xfId="0" applyNumberFormat="1" applyFont="1"/>
    <xf numFmtId="0" fontId="14" fillId="0" borderId="0" xfId="0" applyFont="1" applyAlignment="1">
      <alignment horizontal="center"/>
    </xf>
    <xf numFmtId="0" fontId="14" fillId="0" borderId="15" xfId="0" applyFont="1" applyBorder="1" applyAlignment="1">
      <alignment horizontal="center"/>
    </xf>
    <xf numFmtId="0" fontId="1" fillId="0" borderId="15" xfId="7" applyBorder="1"/>
    <xf numFmtId="3" fontId="0" fillId="0" borderId="15" xfId="0" applyNumberFormat="1" applyBorder="1"/>
    <xf numFmtId="3" fontId="1" fillId="0" borderId="15" xfId="28" applyNumberFormat="1" applyBorder="1"/>
    <xf numFmtId="3" fontId="0" fillId="0" borderId="34" xfId="0" applyNumberFormat="1" applyBorder="1"/>
    <xf numFmtId="0" fontId="14" fillId="0" borderId="15" xfId="0" applyFont="1" applyBorder="1"/>
    <xf numFmtId="3" fontId="0" fillId="0" borderId="75" xfId="0" applyNumberFormat="1" applyBorder="1"/>
    <xf numFmtId="173" fontId="32" fillId="0" borderId="0" xfId="2" applyNumberFormat="1" applyFont="1"/>
    <xf numFmtId="173" fontId="47" fillId="0" borderId="0" xfId="0" applyNumberFormat="1" applyFont="1"/>
    <xf numFmtId="173" fontId="46" fillId="0" borderId="49" xfId="2" quotePrefix="1" applyNumberFormat="1" applyFont="1" applyBorder="1" applyAlignment="1">
      <alignment horizontal="center"/>
    </xf>
    <xf numFmtId="173" fontId="47" fillId="0" borderId="0" xfId="2" applyNumberFormat="1" applyFont="1"/>
    <xf numFmtId="173" fontId="46" fillId="0" borderId="50" xfId="2" applyNumberFormat="1" applyFont="1" applyBorder="1" applyAlignment="1">
      <alignment horizontal="center" vertical="center"/>
    </xf>
    <xf numFmtId="173" fontId="46" fillId="0" borderId="26" xfId="2" applyNumberFormat="1" applyFont="1" applyBorder="1" applyAlignment="1">
      <alignment vertical="center" wrapText="1"/>
    </xf>
    <xf numFmtId="173" fontId="46" fillId="2" borderId="26" xfId="2" applyNumberFormat="1" applyFont="1" applyFill="1" applyBorder="1" applyAlignment="1">
      <alignment horizontal="center" vertical="center"/>
    </xf>
    <xf numFmtId="173" fontId="46" fillId="0" borderId="15" xfId="2" applyNumberFormat="1" applyFont="1" applyBorder="1" applyAlignment="1">
      <alignment vertical="center" wrapText="1"/>
    </xf>
    <xf numFmtId="173" fontId="46" fillId="0" borderId="3" xfId="2" applyNumberFormat="1" applyFont="1" applyBorder="1" applyAlignment="1">
      <alignment vertical="center" wrapText="1"/>
    </xf>
    <xf numFmtId="173" fontId="46" fillId="0" borderId="33" xfId="2" applyNumberFormat="1" applyFont="1" applyBorder="1" applyAlignment="1">
      <alignment vertical="center" wrapText="1"/>
    </xf>
    <xf numFmtId="173" fontId="46" fillId="0" borderId="61" xfId="2" applyNumberFormat="1" applyFont="1" applyBorder="1" applyAlignment="1">
      <alignment vertical="center" wrapText="1"/>
    </xf>
    <xf numFmtId="173" fontId="40" fillId="10" borderId="46" xfId="2" applyNumberFormat="1" applyFont="1" applyFill="1" applyBorder="1" applyAlignment="1">
      <alignment vertical="center" wrapText="1"/>
    </xf>
    <xf numFmtId="173" fontId="28" fillId="0" borderId="55" xfId="2" applyNumberFormat="1" applyFont="1" applyBorder="1" applyAlignment="1">
      <alignment horizontal="center" vertical="center"/>
    </xf>
    <xf numFmtId="173" fontId="35" fillId="2" borderId="31" xfId="3" applyNumberFormat="1" applyFont="1" applyFill="1" applyBorder="1" applyAlignment="1">
      <alignment vertical="center"/>
    </xf>
    <xf numFmtId="173" fontId="28" fillId="2" borderId="31" xfId="3" applyNumberFormat="1" applyFont="1" applyFill="1" applyBorder="1" applyAlignment="1">
      <alignment vertical="center"/>
    </xf>
    <xf numFmtId="173" fontId="28" fillId="0" borderId="35" xfId="2" applyNumberFormat="1" applyFont="1" applyBorder="1" applyAlignment="1">
      <alignment horizontal="center" vertical="center"/>
    </xf>
    <xf numFmtId="173" fontId="35" fillId="2" borderId="21" xfId="3" applyNumberFormat="1" applyFont="1" applyFill="1" applyBorder="1" applyAlignment="1">
      <alignment vertical="center"/>
    </xf>
    <xf numFmtId="173" fontId="28" fillId="2" borderId="21" xfId="3" applyNumberFormat="1" applyFont="1" applyFill="1" applyBorder="1" applyAlignment="1">
      <alignment vertical="center"/>
    </xf>
    <xf numFmtId="173" fontId="28" fillId="0" borderId="39" xfId="2" applyNumberFormat="1" applyFont="1" applyBorder="1" applyAlignment="1">
      <alignment horizontal="center" vertical="center"/>
    </xf>
    <xf numFmtId="173" fontId="31" fillId="11" borderId="42" xfId="2" applyNumberFormat="1" applyFont="1" applyFill="1" applyBorder="1" applyAlignment="1">
      <alignment horizontal="center" vertical="center"/>
    </xf>
    <xf numFmtId="173" fontId="35" fillId="8" borderId="44" xfId="3" applyNumberFormat="1" applyFont="1" applyFill="1" applyBorder="1" applyAlignment="1">
      <alignment vertical="center"/>
    </xf>
    <xf numFmtId="173" fontId="28" fillId="8" borderId="44" xfId="3" applyNumberFormat="1" applyFont="1" applyFill="1" applyBorder="1" applyAlignment="1">
      <alignment vertical="center"/>
    </xf>
    <xf numFmtId="173" fontId="28" fillId="11" borderId="46" xfId="3" applyNumberFormat="1" applyFont="1" applyFill="1" applyBorder="1" applyAlignment="1">
      <alignment horizontal="center" vertical="center"/>
    </xf>
    <xf numFmtId="173" fontId="35" fillId="2" borderId="5" xfId="3" applyNumberFormat="1" applyFont="1" applyFill="1" applyBorder="1" applyAlignment="1">
      <alignment vertical="center"/>
    </xf>
    <xf numFmtId="173" fontId="28" fillId="2" borderId="5" xfId="3" applyNumberFormat="1" applyFont="1" applyFill="1" applyBorder="1" applyAlignment="1">
      <alignment vertical="center"/>
    </xf>
    <xf numFmtId="173" fontId="28" fillId="0" borderId="58" xfId="2" applyNumberFormat="1" applyFont="1" applyBorder="1" applyAlignment="1">
      <alignment horizontal="center" vertical="center"/>
    </xf>
    <xf numFmtId="49" fontId="28" fillId="0" borderId="35" xfId="2" applyNumberFormat="1" applyFont="1" applyBorder="1" applyAlignment="1">
      <alignment horizontal="center" vertical="center"/>
    </xf>
    <xf numFmtId="173" fontId="35" fillId="2" borderId="2" xfId="3" applyNumberFormat="1" applyFont="1" applyFill="1" applyBorder="1" applyAlignment="1">
      <alignment vertical="center"/>
    </xf>
    <xf numFmtId="173" fontId="28" fillId="2" borderId="2" xfId="3" applyNumberFormat="1" applyFont="1" applyFill="1" applyBorder="1" applyAlignment="1">
      <alignment vertical="center"/>
    </xf>
    <xf numFmtId="173" fontId="35" fillId="2" borderId="44" xfId="3" applyNumberFormat="1" applyFont="1" applyFill="1" applyBorder="1" applyAlignment="1">
      <alignment vertical="center"/>
    </xf>
    <xf numFmtId="173" fontId="28" fillId="2" borderId="44" xfId="3" applyNumberFormat="1" applyFont="1" applyFill="1" applyBorder="1" applyAlignment="1">
      <alignment vertical="center"/>
    </xf>
    <xf numFmtId="173" fontId="28" fillId="0" borderId="46" xfId="3" applyNumberFormat="1" applyFont="1" applyFill="1" applyBorder="1" applyAlignment="1">
      <alignment horizontal="center" vertical="center"/>
    </xf>
    <xf numFmtId="173" fontId="31" fillId="0" borderId="48" xfId="2" applyNumberFormat="1" applyFont="1" applyBorder="1" applyAlignment="1">
      <alignment horizontal="center" vertical="center"/>
    </xf>
    <xf numFmtId="173" fontId="28" fillId="0" borderId="27" xfId="2" applyNumberFormat="1" applyFont="1" applyBorder="1" applyAlignment="1">
      <alignment horizontal="center" vertical="center"/>
    </xf>
    <xf numFmtId="173" fontId="31" fillId="11" borderId="30" xfId="2" applyNumberFormat="1" applyFont="1" applyFill="1" applyBorder="1" applyAlignment="1">
      <alignment horizontal="center" vertical="center"/>
    </xf>
    <xf numFmtId="173" fontId="28" fillId="11" borderId="32" xfId="2" applyNumberFormat="1" applyFont="1" applyFill="1" applyBorder="1" applyAlignment="1">
      <alignment horizontal="center" vertical="center"/>
    </xf>
    <xf numFmtId="173" fontId="43" fillId="2" borderId="32" xfId="2" applyNumberFormat="1" applyFont="1" applyFill="1" applyBorder="1" applyAlignment="1">
      <alignment horizontal="center" vertical="center"/>
    </xf>
    <xf numFmtId="173" fontId="31" fillId="8" borderId="30" xfId="2" applyNumberFormat="1" applyFont="1" applyFill="1" applyBorder="1" applyAlignment="1">
      <alignment horizontal="center" vertical="center"/>
    </xf>
    <xf numFmtId="173" fontId="43" fillId="8" borderId="65" xfId="2" applyNumberFormat="1" applyFont="1" applyFill="1" applyBorder="1" applyAlignment="1">
      <alignment horizontal="center" vertical="center"/>
    </xf>
    <xf numFmtId="173" fontId="31" fillId="0" borderId="20" xfId="2" applyNumberFormat="1" applyFont="1" applyBorder="1" applyAlignment="1">
      <alignment horizontal="center" vertical="center"/>
    </xf>
    <xf numFmtId="173" fontId="43" fillId="2" borderId="39" xfId="2" applyNumberFormat="1" applyFont="1" applyFill="1" applyBorder="1" applyAlignment="1">
      <alignment horizontal="center" vertical="center"/>
    </xf>
    <xf numFmtId="173" fontId="28" fillId="9" borderId="32" xfId="2" applyNumberFormat="1" applyFont="1" applyFill="1" applyBorder="1" applyAlignment="1">
      <alignment horizontal="center" vertical="center"/>
    </xf>
    <xf numFmtId="173" fontId="28" fillId="9" borderId="39" xfId="2" applyNumberFormat="1" applyFont="1" applyFill="1" applyBorder="1" applyAlignment="1">
      <alignment horizontal="center" vertical="center"/>
    </xf>
    <xf numFmtId="173" fontId="43" fillId="13" borderId="22" xfId="2" applyNumberFormat="1" applyFont="1" applyFill="1" applyBorder="1" applyAlignment="1">
      <alignment horizontal="center" vertical="center"/>
    </xf>
    <xf numFmtId="173" fontId="43" fillId="13" borderId="22" xfId="2" applyNumberFormat="1" applyFont="1" applyFill="1" applyBorder="1" applyAlignment="1">
      <alignment vertical="center"/>
    </xf>
    <xf numFmtId="173" fontId="31" fillId="11" borderId="34" xfId="2" applyNumberFormat="1" applyFont="1" applyFill="1" applyBorder="1" applyAlignment="1">
      <alignment horizontal="center" vertical="center"/>
    </xf>
    <xf numFmtId="173" fontId="31" fillId="0" borderId="26" xfId="0" applyNumberFormat="1" applyFont="1" applyBorder="1" applyAlignment="1">
      <alignment horizontal="center" vertical="center"/>
    </xf>
    <xf numFmtId="173" fontId="28" fillId="0" borderId="27" xfId="0" applyNumberFormat="1" applyFont="1" applyBorder="1" applyAlignment="1">
      <alignment horizontal="center" vertical="center"/>
    </xf>
    <xf numFmtId="173" fontId="31" fillId="0" borderId="15" xfId="0" applyNumberFormat="1" applyFont="1" applyBorder="1" applyAlignment="1">
      <alignment horizontal="center" vertical="center"/>
    </xf>
    <xf numFmtId="173" fontId="28" fillId="0" borderId="32" xfId="0" applyNumberFormat="1" applyFont="1" applyBorder="1" applyAlignment="1">
      <alignment horizontal="center" vertical="center"/>
    </xf>
    <xf numFmtId="49" fontId="28" fillId="0" borderId="32" xfId="0" applyNumberFormat="1" applyFont="1" applyBorder="1" applyAlignment="1">
      <alignment horizontal="center" vertical="center"/>
    </xf>
    <xf numFmtId="173" fontId="31" fillId="0" borderId="22" xfId="0" applyNumberFormat="1" applyFont="1" applyBorder="1" applyAlignment="1">
      <alignment horizontal="center" vertical="center"/>
    </xf>
    <xf numFmtId="173" fontId="28" fillId="0" borderId="39" xfId="0" applyNumberFormat="1" applyFont="1" applyBorder="1" applyAlignment="1">
      <alignment horizontal="center" vertical="center"/>
    </xf>
    <xf numFmtId="173" fontId="53" fillId="0" borderId="63" xfId="0" applyNumberFormat="1" applyFont="1" applyBorder="1" applyAlignment="1">
      <alignment vertical="center"/>
    </xf>
    <xf numFmtId="173" fontId="53" fillId="0" borderId="78" xfId="0" applyNumberFormat="1" applyFont="1" applyBorder="1" applyAlignment="1">
      <alignment vertical="center"/>
    </xf>
    <xf numFmtId="173" fontId="53" fillId="0" borderId="11" xfId="0" applyNumberFormat="1" applyFont="1" applyBorder="1" applyAlignment="1">
      <alignment vertical="center"/>
    </xf>
    <xf numFmtId="173" fontId="54" fillId="0" borderId="26" xfId="0" applyNumberFormat="1" applyFont="1" applyBorder="1" applyAlignment="1">
      <alignment horizontal="center" vertical="center"/>
    </xf>
    <xf numFmtId="173" fontId="6" fillId="8" borderId="27" xfId="3" applyNumberFormat="1" applyFont="1" applyFill="1" applyBorder="1" applyAlignment="1">
      <alignment horizontal="center" vertical="center" wrapText="1"/>
    </xf>
    <xf numFmtId="173" fontId="54" fillId="0" borderId="36" xfId="0" applyNumberFormat="1" applyFont="1" applyBorder="1" applyAlignment="1">
      <alignment horizontal="center" vertical="center"/>
    </xf>
    <xf numFmtId="173" fontId="6" fillId="2" borderId="32" xfId="0" applyNumberFormat="1" applyFont="1" applyFill="1" applyBorder="1" applyAlignment="1">
      <alignment horizontal="center" vertical="center"/>
    </xf>
    <xf numFmtId="173" fontId="53" fillId="0" borderId="69" xfId="0" applyNumberFormat="1" applyFont="1" applyBorder="1"/>
    <xf numFmtId="173" fontId="53" fillId="0" borderId="79" xfId="0" applyNumberFormat="1" applyFont="1" applyBorder="1"/>
    <xf numFmtId="173" fontId="53" fillId="0" borderId="5" xfId="0" applyNumberFormat="1" applyFont="1" applyBorder="1"/>
    <xf numFmtId="173" fontId="54" fillId="0" borderId="70" xfId="0" applyNumberFormat="1" applyFont="1" applyBorder="1" applyAlignment="1">
      <alignment horizontal="center" vertical="center"/>
    </xf>
    <xf numFmtId="173" fontId="6" fillId="2" borderId="39" xfId="0" applyNumberFormat="1" applyFont="1" applyFill="1" applyBorder="1" applyAlignment="1">
      <alignment horizontal="center" vertical="center"/>
    </xf>
    <xf numFmtId="173" fontId="53" fillId="0" borderId="11" xfId="0" applyNumberFormat="1" applyFont="1" applyBorder="1"/>
    <xf numFmtId="173" fontId="6" fillId="2" borderId="27" xfId="0" applyNumberFormat="1" applyFont="1" applyFill="1" applyBorder="1" applyAlignment="1">
      <alignment horizontal="center" vertical="center"/>
    </xf>
    <xf numFmtId="173" fontId="53" fillId="0" borderId="69" xfId="0" applyNumberFormat="1" applyFont="1" applyBorder="1" applyAlignment="1">
      <alignment vertical="center"/>
    </xf>
    <xf numFmtId="173" fontId="53" fillId="0" borderId="5" xfId="0" applyNumberFormat="1" applyFont="1" applyBorder="1" applyAlignment="1">
      <alignment vertical="center"/>
    </xf>
    <xf numFmtId="173" fontId="53" fillId="0" borderId="64" xfId="0" applyNumberFormat="1" applyFont="1" applyBorder="1"/>
    <xf numFmtId="173" fontId="53" fillId="0" borderId="31" xfId="0" applyNumberFormat="1" applyFont="1" applyBorder="1"/>
    <xf numFmtId="173" fontId="54" fillId="0" borderId="15" xfId="0" applyNumberFormat="1" applyFont="1" applyBorder="1" applyAlignment="1">
      <alignment horizontal="center" vertical="center"/>
    </xf>
    <xf numFmtId="173" fontId="53" fillId="0" borderId="17" xfId="0" applyNumberFormat="1" applyFont="1" applyBorder="1"/>
    <xf numFmtId="173" fontId="53" fillId="0" borderId="80" xfId="0" applyNumberFormat="1" applyFont="1" applyBorder="1"/>
    <xf numFmtId="173" fontId="53" fillId="0" borderId="19" xfId="0" applyNumberFormat="1" applyFont="1" applyBorder="1"/>
    <xf numFmtId="173" fontId="6" fillId="8" borderId="37" xfId="3" applyNumberFormat="1" applyFont="1" applyFill="1" applyBorder="1" applyAlignment="1">
      <alignment horizontal="center" vertical="center" wrapText="1"/>
    </xf>
    <xf numFmtId="173" fontId="6" fillId="8" borderId="37" xfId="3" applyNumberFormat="1" applyFont="1" applyFill="1" applyBorder="1" applyAlignment="1">
      <alignment vertical="center" wrapText="1"/>
    </xf>
    <xf numFmtId="173" fontId="6" fillId="8" borderId="71" xfId="3" applyNumberFormat="1" applyFont="1" applyFill="1" applyBorder="1" applyAlignment="1">
      <alignment vertical="center" wrapText="1"/>
    </xf>
    <xf numFmtId="173" fontId="58" fillId="0" borderId="0" xfId="0" applyNumberFormat="1" applyFont="1"/>
    <xf numFmtId="173" fontId="59" fillId="0" borderId="0" xfId="0" applyNumberFormat="1" applyFont="1"/>
    <xf numFmtId="173" fontId="31" fillId="14" borderId="30" xfId="4" applyNumberFormat="1" applyFont="1" applyFill="1" applyBorder="1" applyAlignment="1">
      <alignment horizontal="center" vertical="center" wrapText="1"/>
    </xf>
    <xf numFmtId="173" fontId="31" fillId="0" borderId="30" xfId="4" applyNumberFormat="1" applyFont="1" applyBorder="1" applyAlignment="1">
      <alignment horizontal="center" vertical="center" wrapText="1"/>
    </xf>
    <xf numFmtId="173" fontId="28" fillId="14" borderId="32" xfId="4" applyNumberFormat="1" applyFont="1" applyFill="1" applyBorder="1" applyAlignment="1">
      <alignment horizontal="center" vertical="center" wrapText="1"/>
    </xf>
    <xf numFmtId="173" fontId="31" fillId="14" borderId="50" xfId="4" applyNumberFormat="1" applyFont="1" applyFill="1" applyBorder="1" applyAlignment="1">
      <alignment horizontal="center" vertical="center" wrapText="1"/>
    </xf>
    <xf numFmtId="173" fontId="31" fillId="0" borderId="50" xfId="4" applyNumberFormat="1" applyFont="1" applyBorder="1" applyAlignment="1">
      <alignment horizontal="center" vertical="center" wrapText="1"/>
    </xf>
    <xf numFmtId="49" fontId="28" fillId="14" borderId="58" xfId="4" applyNumberFormat="1" applyFont="1" applyFill="1" applyBorder="1" applyAlignment="1">
      <alignment horizontal="center" vertical="center" wrapText="1"/>
    </xf>
    <xf numFmtId="173" fontId="31" fillId="0" borderId="10" xfId="4" applyNumberFormat="1" applyFont="1" applyBorder="1" applyAlignment="1">
      <alignment horizontal="center" vertical="center" wrapText="1"/>
    </xf>
    <xf numFmtId="173" fontId="28" fillId="0" borderId="27" xfId="4" applyNumberFormat="1" applyFont="1" applyBorder="1" applyAlignment="1">
      <alignment horizontal="center" vertical="center" wrapText="1"/>
    </xf>
    <xf numFmtId="173" fontId="31" fillId="0" borderId="60" xfId="4" applyNumberFormat="1" applyFont="1" applyBorder="1" applyAlignment="1">
      <alignment horizontal="center" vertical="center" wrapText="1"/>
    </xf>
    <xf numFmtId="49" fontId="28" fillId="0" borderId="71" xfId="4" applyNumberFormat="1" applyFont="1" applyBorder="1" applyAlignment="1">
      <alignment horizontal="center" vertical="center" wrapText="1"/>
    </xf>
    <xf numFmtId="173" fontId="28" fillId="14" borderId="71" xfId="4" applyNumberFormat="1" applyFont="1" applyFill="1" applyBorder="1" applyAlignment="1">
      <alignment horizontal="center" vertical="center" wrapText="1"/>
    </xf>
    <xf numFmtId="173" fontId="31" fillId="11" borderId="60" xfId="4" applyNumberFormat="1" applyFont="1" applyFill="1" applyBorder="1" applyAlignment="1">
      <alignment horizontal="center" vertical="center" wrapText="1"/>
    </xf>
    <xf numFmtId="173" fontId="28" fillId="11" borderId="71" xfId="4" applyNumberFormat="1" applyFont="1" applyFill="1" applyBorder="1" applyAlignment="1">
      <alignment horizontal="center" vertical="center" wrapText="1"/>
    </xf>
    <xf numFmtId="0" fontId="61" fillId="11" borderId="0" xfId="0" applyFont="1" applyFill="1"/>
    <xf numFmtId="0" fontId="62" fillId="11" borderId="0" xfId="0" applyFont="1" applyFill="1"/>
    <xf numFmtId="0" fontId="28" fillId="9" borderId="15" xfId="0" applyFont="1" applyFill="1" applyBorder="1" applyAlignment="1">
      <alignment horizontal="center" vertical="center" wrapText="1"/>
    </xf>
    <xf numFmtId="0" fontId="63" fillId="9" borderId="15" xfId="0" applyFont="1" applyFill="1" applyBorder="1" applyAlignment="1">
      <alignment horizontal="center" vertical="center"/>
    </xf>
    <xf numFmtId="0" fontId="63" fillId="11" borderId="0" xfId="0" applyFont="1" applyFill="1"/>
    <xf numFmtId="0" fontId="64" fillId="11" borderId="0" xfId="0" applyFont="1" applyFill="1"/>
    <xf numFmtId="0" fontId="65" fillId="11" borderId="15" xfId="5" applyFont="1" applyFill="1" applyBorder="1" applyAlignment="1">
      <alignment horizontal="center" vertical="center"/>
    </xf>
    <xf numFmtId="0" fontId="66" fillId="11" borderId="15" xfId="0" applyFont="1" applyFill="1" applyBorder="1"/>
    <xf numFmtId="0" fontId="28" fillId="11" borderId="15" xfId="0" applyFont="1" applyFill="1" applyBorder="1" applyAlignment="1">
      <alignment horizontal="center" vertical="center"/>
    </xf>
    <xf numFmtId="0" fontId="66" fillId="11" borderId="15" xfId="0" applyFont="1" applyFill="1" applyBorder="1" applyAlignment="1">
      <alignment wrapText="1"/>
    </xf>
    <xf numFmtId="0" fontId="67" fillId="11" borderId="0" xfId="0" applyFont="1" applyFill="1" applyAlignment="1">
      <alignment horizontal="center" vertical="center"/>
    </xf>
    <xf numFmtId="0" fontId="61" fillId="11" borderId="0" xfId="0" applyFont="1" applyFill="1" applyAlignment="1">
      <alignment wrapText="1"/>
    </xf>
    <xf numFmtId="0" fontId="28" fillId="11" borderId="0" xfId="0" applyFont="1" applyFill="1" applyAlignment="1">
      <alignment horizontal="center" vertical="center"/>
    </xf>
    <xf numFmtId="0" fontId="28" fillId="9" borderId="15" xfId="0" applyFont="1" applyFill="1" applyBorder="1" applyAlignment="1">
      <alignment vertical="center" wrapText="1"/>
    </xf>
    <xf numFmtId="0" fontId="65" fillId="11" borderId="95" xfId="5" applyFont="1" applyFill="1" applyBorder="1" applyAlignment="1">
      <alignment horizontal="center" vertical="center"/>
    </xf>
    <xf numFmtId="0" fontId="66" fillId="11" borderId="96" xfId="0" applyFont="1" applyFill="1" applyBorder="1" applyAlignment="1">
      <alignment wrapText="1"/>
    </xf>
    <xf numFmtId="0" fontId="68" fillId="15" borderId="97" xfId="0" applyFont="1" applyFill="1" applyBorder="1" applyAlignment="1">
      <alignment horizontal="center" vertical="center"/>
    </xf>
    <xf numFmtId="0" fontId="65" fillId="11" borderId="98" xfId="5" applyFont="1" applyFill="1" applyBorder="1" applyAlignment="1">
      <alignment horizontal="center" vertical="center"/>
    </xf>
    <xf numFmtId="0" fontId="66" fillId="11" borderId="77" xfId="0" applyFont="1" applyFill="1" applyBorder="1" applyAlignment="1">
      <alignment wrapText="1"/>
    </xf>
    <xf numFmtId="0" fontId="68" fillId="15" borderId="99" xfId="0" applyFont="1" applyFill="1" applyBorder="1" applyAlignment="1">
      <alignment horizontal="center" vertical="center"/>
    </xf>
    <xf numFmtId="0" fontId="68" fillId="16" borderId="99" xfId="0" applyFont="1" applyFill="1" applyBorder="1" applyAlignment="1">
      <alignment horizontal="center" vertical="center"/>
    </xf>
    <xf numFmtId="0" fontId="68" fillId="9" borderId="99" xfId="0" applyFont="1" applyFill="1" applyBorder="1" applyAlignment="1">
      <alignment horizontal="center" vertical="center"/>
    </xf>
    <xf numFmtId="0" fontId="62" fillId="11" borderId="0" xfId="0" applyFont="1" applyFill="1" applyAlignment="1">
      <alignment vertical="center"/>
    </xf>
    <xf numFmtId="0" fontId="65" fillId="11" borderId="100" xfId="5" applyFont="1" applyFill="1" applyBorder="1" applyAlignment="1">
      <alignment horizontal="center" vertical="center"/>
    </xf>
    <xf numFmtId="0" fontId="66" fillId="11" borderId="101" xfId="0" applyFont="1" applyFill="1" applyBorder="1" applyAlignment="1">
      <alignment wrapText="1"/>
    </xf>
    <xf numFmtId="0" fontId="68" fillId="9" borderId="102" xfId="0" applyFont="1" applyFill="1" applyBorder="1" applyAlignment="1">
      <alignment horizontal="center" vertical="center"/>
    </xf>
    <xf numFmtId="0" fontId="65" fillId="11" borderId="103" xfId="5" applyFont="1" applyFill="1" applyBorder="1" applyAlignment="1">
      <alignment horizontal="center" vertical="center"/>
    </xf>
    <xf numFmtId="0" fontId="66" fillId="11" borderId="104" xfId="0" applyFont="1" applyFill="1" applyBorder="1" applyAlignment="1">
      <alignment wrapText="1"/>
    </xf>
    <xf numFmtId="0" fontId="69" fillId="17" borderId="105" xfId="0" applyFont="1" applyFill="1" applyBorder="1" applyAlignment="1">
      <alignment horizontal="center" vertical="center"/>
    </xf>
    <xf numFmtId="0" fontId="69" fillId="17" borderId="99" xfId="0" applyFont="1" applyFill="1" applyBorder="1" applyAlignment="1">
      <alignment horizontal="center" vertical="center"/>
    </xf>
    <xf numFmtId="0" fontId="69" fillId="17" borderId="102" xfId="0" applyFont="1" applyFill="1" applyBorder="1" applyAlignment="1">
      <alignment horizontal="center" vertical="center"/>
    </xf>
    <xf numFmtId="0" fontId="69" fillId="18" borderId="97" xfId="0" applyFont="1" applyFill="1" applyBorder="1" applyAlignment="1">
      <alignment horizontal="center" vertical="center"/>
    </xf>
    <xf numFmtId="0" fontId="69" fillId="18" borderId="102" xfId="0" applyFont="1" applyFill="1" applyBorder="1" applyAlignment="1">
      <alignment horizontal="center" vertical="center"/>
    </xf>
    <xf numFmtId="0" fontId="59" fillId="11" borderId="0" xfId="0" applyFont="1" applyFill="1" applyAlignment="1">
      <alignment vertical="center"/>
    </xf>
    <xf numFmtId="173" fontId="34" fillId="0" borderId="0" xfId="0" applyNumberFormat="1" applyFont="1"/>
    <xf numFmtId="173" fontId="40" fillId="0" borderId="15" xfId="0" applyNumberFormat="1" applyFont="1" applyBorder="1" applyAlignment="1">
      <alignment horizontal="center" vertical="center"/>
    </xf>
    <xf numFmtId="173" fontId="43" fillId="8" borderId="27" xfId="3" applyNumberFormat="1" applyFont="1" applyFill="1" applyBorder="1" applyAlignment="1">
      <alignment horizontal="center" vertical="center" wrapText="1"/>
    </xf>
    <xf numFmtId="173" fontId="43" fillId="8" borderId="37" xfId="3" applyNumberFormat="1" applyFont="1" applyFill="1" applyBorder="1" applyAlignment="1">
      <alignment horizontal="center" vertical="center" wrapText="1"/>
    </xf>
    <xf numFmtId="173" fontId="71" fillId="0" borderId="15" xfId="0" applyNumberFormat="1" applyFont="1" applyBorder="1" applyAlignment="1">
      <alignment horizontal="center" vertical="center"/>
    </xf>
    <xf numFmtId="173" fontId="43" fillId="8" borderId="32" xfId="3" applyNumberFormat="1" applyFont="1" applyFill="1" applyBorder="1" applyAlignment="1">
      <alignment horizontal="center" vertical="center" wrapText="1"/>
    </xf>
    <xf numFmtId="173" fontId="31" fillId="0" borderId="34" xfId="0" applyNumberFormat="1" applyFont="1" applyBorder="1" applyAlignment="1">
      <alignment horizontal="center" vertical="center"/>
    </xf>
    <xf numFmtId="173" fontId="43" fillId="8" borderId="14" xfId="3" applyNumberFormat="1" applyFont="1" applyFill="1" applyBorder="1" applyAlignment="1">
      <alignment horizontal="center" vertical="center" wrapText="1"/>
    </xf>
    <xf numFmtId="173" fontId="71" fillId="14" borderId="15" xfId="4" applyNumberFormat="1" applyFont="1" applyFill="1" applyBorder="1" applyAlignment="1">
      <alignment horizontal="center" vertical="center" wrapText="1"/>
    </xf>
    <xf numFmtId="173" fontId="71" fillId="14" borderId="31" xfId="4" applyNumberFormat="1" applyFont="1" applyFill="1" applyBorder="1" applyAlignment="1">
      <alignment horizontal="center" vertical="center" wrapText="1"/>
    </xf>
    <xf numFmtId="173" fontId="71" fillId="14" borderId="36" xfId="4" applyNumberFormat="1" applyFont="1" applyFill="1" applyBorder="1" applyAlignment="1">
      <alignment horizontal="center" vertical="center" wrapText="1"/>
    </xf>
    <xf numFmtId="173" fontId="35" fillId="11" borderId="17" xfId="2" applyNumberFormat="1" applyFont="1" applyFill="1" applyBorder="1" applyAlignment="1">
      <alignment vertical="center"/>
    </xf>
    <xf numFmtId="173" fontId="35" fillId="11" borderId="19" xfId="2" applyNumberFormat="1" applyFont="1" applyFill="1" applyBorder="1" applyAlignment="1">
      <alignment vertical="center"/>
    </xf>
    <xf numFmtId="173" fontId="35" fillId="0" borderId="19" xfId="0" applyNumberFormat="1" applyFont="1" applyBorder="1"/>
    <xf numFmtId="173" fontId="43" fillId="8" borderId="71" xfId="3" applyNumberFormat="1" applyFont="1" applyFill="1" applyBorder="1" applyAlignment="1">
      <alignment horizontal="center" vertical="center" wrapText="1"/>
    </xf>
    <xf numFmtId="173" fontId="71" fillId="14" borderId="70" xfId="4" applyNumberFormat="1" applyFont="1" applyFill="1" applyBorder="1" applyAlignment="1">
      <alignment horizontal="center" vertical="center" wrapText="1"/>
    </xf>
    <xf numFmtId="173" fontId="31" fillId="0" borderId="36" xfId="0" applyNumberFormat="1" applyFont="1" applyBorder="1" applyAlignment="1">
      <alignment horizontal="center" vertical="center"/>
    </xf>
    <xf numFmtId="173" fontId="43" fillId="8" borderId="18" xfId="3" applyNumberFormat="1" applyFont="1" applyFill="1" applyBorder="1" applyAlignment="1">
      <alignment horizontal="center" vertical="center" wrapText="1"/>
    </xf>
    <xf numFmtId="173" fontId="43" fillId="8" borderId="63" xfId="3" applyNumberFormat="1" applyFont="1" applyFill="1" applyBorder="1" applyAlignment="1">
      <alignment horizontal="center" vertical="center" wrapText="1"/>
    </xf>
    <xf numFmtId="173" fontId="43" fillId="8" borderId="11" xfId="3" applyNumberFormat="1" applyFont="1" applyFill="1" applyBorder="1" applyAlignment="1">
      <alignment horizontal="center" vertical="center" wrapText="1"/>
    </xf>
    <xf numFmtId="173" fontId="43" fillId="8" borderId="73" xfId="2" applyNumberFormat="1" applyFont="1" applyFill="1" applyBorder="1" applyAlignment="1">
      <alignment horizontal="center" vertical="center"/>
    </xf>
    <xf numFmtId="173" fontId="43" fillId="8" borderId="69" xfId="3" applyNumberFormat="1" applyFont="1" applyFill="1" applyBorder="1" applyAlignment="1">
      <alignment horizontal="center" vertical="center" wrapText="1"/>
    </xf>
    <xf numFmtId="173" fontId="43" fillId="8" borderId="5" xfId="3" applyNumberFormat="1" applyFont="1" applyFill="1" applyBorder="1" applyAlignment="1">
      <alignment horizontal="center" vertical="center" wrapText="1"/>
    </xf>
    <xf numFmtId="173" fontId="43" fillId="8" borderId="72" xfId="2" applyNumberFormat="1" applyFont="1" applyFill="1" applyBorder="1" applyAlignment="1">
      <alignment horizontal="center" vertical="center"/>
    </xf>
    <xf numFmtId="173" fontId="71" fillId="0" borderId="26" xfId="4" applyNumberFormat="1" applyFont="1" applyBorder="1" applyAlignment="1">
      <alignment horizontal="center" vertical="center" wrapText="1"/>
    </xf>
    <xf numFmtId="173" fontId="43" fillId="8" borderId="30" xfId="3" applyNumberFormat="1" applyFont="1" applyFill="1" applyBorder="1" applyAlignment="1">
      <alignment horizontal="center" vertical="center" wrapText="1"/>
    </xf>
    <xf numFmtId="173" fontId="43" fillId="8" borderId="31" xfId="3" applyNumberFormat="1" applyFont="1" applyFill="1" applyBorder="1" applyAlignment="1">
      <alignment horizontal="center" vertical="center" wrapText="1"/>
    </xf>
    <xf numFmtId="173" fontId="43" fillId="8" borderId="65" xfId="3" applyNumberFormat="1" applyFont="1" applyFill="1" applyBorder="1" applyAlignment="1">
      <alignment vertical="center" wrapText="1"/>
    </xf>
    <xf numFmtId="173" fontId="71" fillId="0" borderId="15" xfId="4" applyNumberFormat="1" applyFont="1" applyBorder="1" applyAlignment="1">
      <alignment horizontal="center" vertical="center" wrapText="1"/>
    </xf>
    <xf numFmtId="173" fontId="71" fillId="0" borderId="36" xfId="4" applyNumberFormat="1" applyFont="1" applyBorder="1" applyAlignment="1">
      <alignment horizontal="center" vertical="center" wrapText="1"/>
    </xf>
    <xf numFmtId="173" fontId="71" fillId="0" borderId="70" xfId="4" applyNumberFormat="1" applyFont="1" applyBorder="1" applyAlignment="1">
      <alignment horizontal="center" vertical="center" wrapText="1"/>
    </xf>
    <xf numFmtId="173" fontId="43" fillId="8" borderId="0" xfId="3" applyNumberFormat="1" applyFont="1" applyFill="1" applyBorder="1" applyAlignment="1">
      <alignment horizontal="center" vertical="center" wrapText="1"/>
    </xf>
    <xf numFmtId="173" fontId="43" fillId="8" borderId="74" xfId="3" applyNumberFormat="1" applyFont="1" applyFill="1" applyBorder="1" applyAlignment="1">
      <alignment horizontal="center" vertical="center" wrapText="1"/>
    </xf>
    <xf numFmtId="173" fontId="71" fillId="0" borderId="19" xfId="4" applyNumberFormat="1" applyFont="1" applyBorder="1" applyAlignment="1">
      <alignment horizontal="center" vertical="center" wrapText="1"/>
    </xf>
    <xf numFmtId="173" fontId="71" fillId="0" borderId="42" xfId="4" applyNumberFormat="1" applyFont="1" applyBorder="1" applyAlignment="1">
      <alignment horizontal="center" vertical="center" wrapText="1"/>
    </xf>
    <xf numFmtId="173" fontId="71" fillId="14" borderId="42" xfId="4" applyNumberFormat="1" applyFont="1" applyFill="1" applyBorder="1" applyAlignment="1">
      <alignment horizontal="center" vertical="center" wrapText="1"/>
    </xf>
    <xf numFmtId="173" fontId="43" fillId="8" borderId="39" xfId="3" applyNumberFormat="1" applyFont="1" applyFill="1" applyBorder="1" applyAlignment="1">
      <alignment horizontal="center" vertical="center" wrapText="1"/>
    </xf>
    <xf numFmtId="49" fontId="28" fillId="0" borderId="37" xfId="0" applyNumberFormat="1" applyFont="1" applyBorder="1" applyAlignment="1">
      <alignment horizontal="center" vertical="center"/>
    </xf>
    <xf numFmtId="173" fontId="28" fillId="0" borderId="37" xfId="0" applyNumberFormat="1" applyFont="1" applyBorder="1" applyAlignment="1">
      <alignment horizontal="center" vertical="center"/>
    </xf>
    <xf numFmtId="173" fontId="31" fillId="11" borderId="36" xfId="0" applyNumberFormat="1" applyFont="1" applyFill="1" applyBorder="1" applyAlignment="1">
      <alignment horizontal="center" vertical="center"/>
    </xf>
    <xf numFmtId="173" fontId="28" fillId="11" borderId="37" xfId="0" applyNumberFormat="1" applyFont="1" applyFill="1" applyBorder="1" applyAlignment="1">
      <alignment horizontal="center" vertical="center"/>
    </xf>
    <xf numFmtId="173" fontId="31" fillId="11" borderId="70" xfId="0" applyNumberFormat="1" applyFont="1" applyFill="1" applyBorder="1" applyAlignment="1">
      <alignment horizontal="center" vertical="center"/>
    </xf>
    <xf numFmtId="173" fontId="28" fillId="11" borderId="71" xfId="0" applyNumberFormat="1" applyFont="1" applyFill="1" applyBorder="1" applyAlignment="1">
      <alignment horizontal="center" vertical="center"/>
    </xf>
    <xf numFmtId="173" fontId="28" fillId="11" borderId="32" xfId="0" applyNumberFormat="1" applyFont="1" applyFill="1" applyBorder="1" applyAlignment="1">
      <alignment horizontal="center" vertical="center"/>
    </xf>
    <xf numFmtId="173" fontId="35" fillId="0" borderId="11" xfId="0" applyNumberFormat="1" applyFont="1" applyBorder="1" applyAlignment="1">
      <alignment vertical="center"/>
    </xf>
    <xf numFmtId="173" fontId="35" fillId="0" borderId="31" xfId="0" applyNumberFormat="1" applyFont="1" applyBorder="1" applyAlignment="1">
      <alignment vertical="center"/>
    </xf>
    <xf numFmtId="173" fontId="35" fillId="0" borderId="5" xfId="0" applyNumberFormat="1" applyFont="1" applyBorder="1" applyAlignment="1">
      <alignment vertical="center"/>
    </xf>
    <xf numFmtId="173" fontId="35" fillId="0" borderId="19" xfId="0" applyNumberFormat="1" applyFont="1" applyBorder="1" applyAlignment="1">
      <alignment vertical="center"/>
    </xf>
    <xf numFmtId="173" fontId="31" fillId="0" borderId="48" xfId="0" applyNumberFormat="1" applyFont="1" applyBorder="1" applyAlignment="1">
      <alignment horizontal="center" vertical="center"/>
    </xf>
    <xf numFmtId="173" fontId="31" fillId="11" borderId="42" xfId="0" applyNumberFormat="1" applyFont="1" applyFill="1" applyBorder="1" applyAlignment="1">
      <alignment horizontal="center" vertical="center"/>
    </xf>
    <xf numFmtId="173" fontId="73" fillId="0" borderId="0" xfId="0" applyNumberFormat="1" applyFont="1"/>
    <xf numFmtId="49" fontId="31" fillId="0" borderId="32" xfId="0" applyNumberFormat="1" applyFont="1" applyBorder="1" applyAlignment="1">
      <alignment horizontal="center" vertical="center"/>
    </xf>
    <xf numFmtId="173" fontId="31" fillId="0" borderId="32" xfId="0" applyNumberFormat="1" applyFont="1" applyBorder="1" applyAlignment="1">
      <alignment horizontal="center" vertical="center"/>
    </xf>
    <xf numFmtId="173" fontId="31" fillId="11" borderId="15" xfId="0" applyNumberFormat="1" applyFont="1" applyFill="1" applyBorder="1" applyAlignment="1">
      <alignment horizontal="center" vertical="center"/>
    </xf>
    <xf numFmtId="173" fontId="74" fillId="0" borderId="0" xfId="0" applyNumberFormat="1" applyFont="1"/>
    <xf numFmtId="173" fontId="31" fillId="0" borderId="70" xfId="0" applyNumberFormat="1" applyFont="1" applyBorder="1" applyAlignment="1">
      <alignment horizontal="center" vertical="center"/>
    </xf>
    <xf numFmtId="49" fontId="31" fillId="0" borderId="71" xfId="0" applyNumberFormat="1" applyFont="1" applyBorder="1" applyAlignment="1">
      <alignment horizontal="center" vertical="center"/>
    </xf>
    <xf numFmtId="49" fontId="28" fillId="0" borderId="58" xfId="0" applyNumberFormat="1" applyFont="1" applyBorder="1" applyAlignment="1">
      <alignment horizontal="center" vertical="center"/>
    </xf>
    <xf numFmtId="173" fontId="28" fillId="11" borderId="46" xfId="0" applyNumberFormat="1" applyFont="1" applyFill="1" applyBorder="1" applyAlignment="1">
      <alignment horizontal="center" vertical="center"/>
    </xf>
    <xf numFmtId="173" fontId="31" fillId="0" borderId="10" xfId="0" applyNumberFormat="1" applyFont="1" applyBorder="1" applyAlignment="1">
      <alignment horizontal="center" vertical="center"/>
    </xf>
    <xf numFmtId="173" fontId="31" fillId="0" borderId="60" xfId="0" applyNumberFormat="1" applyFont="1" applyBorder="1" applyAlignment="1">
      <alignment horizontal="center" vertical="center"/>
    </xf>
    <xf numFmtId="173" fontId="31" fillId="0" borderId="108" xfId="0" applyNumberFormat="1" applyFont="1" applyBorder="1" applyAlignment="1">
      <alignment horizontal="center" vertical="center"/>
    </xf>
    <xf numFmtId="173" fontId="31" fillId="0" borderId="30" xfId="0" applyNumberFormat="1" applyFont="1" applyBorder="1" applyAlignment="1">
      <alignment horizontal="center" vertical="center"/>
    </xf>
    <xf numFmtId="0" fontId="76" fillId="11" borderId="0" xfId="7" applyFont="1" applyFill="1"/>
    <xf numFmtId="0" fontId="77" fillId="3" borderId="0" xfId="7" applyFont="1" applyFill="1"/>
    <xf numFmtId="0" fontId="76" fillId="3" borderId="115" xfId="7" applyFont="1" applyFill="1" applyBorder="1"/>
    <xf numFmtId="0" fontId="78" fillId="3" borderId="116" xfId="7" applyFont="1" applyFill="1" applyBorder="1" applyAlignment="1">
      <alignment horizontal="center" vertical="center" wrapText="1"/>
    </xf>
    <xf numFmtId="0" fontId="76" fillId="3" borderId="117" xfId="7" applyFont="1" applyFill="1" applyBorder="1"/>
    <xf numFmtId="0" fontId="76" fillId="3" borderId="118" xfId="7" applyFont="1" applyFill="1" applyBorder="1"/>
    <xf numFmtId="0" fontId="75" fillId="19" borderId="75" xfId="7" applyFont="1" applyFill="1" applyBorder="1" applyAlignment="1">
      <alignment horizontal="center" wrapText="1"/>
    </xf>
    <xf numFmtId="0" fontId="75" fillId="19" borderId="75" xfId="7" applyFont="1" applyFill="1" applyBorder="1" applyAlignment="1">
      <alignment wrapText="1"/>
    </xf>
    <xf numFmtId="0" fontId="75" fillId="19" borderId="36" xfId="7" applyFont="1" applyFill="1" applyBorder="1"/>
    <xf numFmtId="0" fontId="75" fillId="19" borderId="36" xfId="7" applyFont="1" applyFill="1" applyBorder="1" applyAlignment="1">
      <alignment wrapText="1"/>
    </xf>
    <xf numFmtId="0" fontId="75" fillId="3" borderId="15" xfId="7" applyFont="1" applyFill="1" applyBorder="1"/>
    <xf numFmtId="0" fontId="76" fillId="3" borderId="15" xfId="7" applyFont="1" applyFill="1" applyBorder="1" applyAlignment="1">
      <alignment wrapText="1"/>
    </xf>
    <xf numFmtId="0" fontId="76" fillId="3" borderId="0" xfId="7" applyFont="1" applyFill="1"/>
    <xf numFmtId="0" fontId="75" fillId="3" borderId="15" xfId="7" applyFont="1" applyFill="1" applyBorder="1" applyAlignment="1">
      <alignment wrapText="1"/>
    </xf>
    <xf numFmtId="0" fontId="75" fillId="0" borderId="15" xfId="7" applyFont="1" applyBorder="1"/>
    <xf numFmtId="0" fontId="76" fillId="0" borderId="15" xfId="7" applyFont="1" applyBorder="1" applyAlignment="1">
      <alignment wrapText="1"/>
    </xf>
    <xf numFmtId="0" fontId="75" fillId="3" borderId="0" xfId="7" applyFont="1" applyFill="1"/>
    <xf numFmtId="0" fontId="76" fillId="3" borderId="0" xfId="7" applyFont="1" applyFill="1" applyAlignment="1">
      <alignment wrapText="1"/>
    </xf>
    <xf numFmtId="0" fontId="75" fillId="19" borderId="15" xfId="7" applyFont="1" applyFill="1" applyBorder="1"/>
    <xf numFmtId="0" fontId="75" fillId="19" borderId="15" xfId="7" applyFont="1" applyFill="1" applyBorder="1" applyAlignment="1">
      <alignment wrapText="1"/>
    </xf>
    <xf numFmtId="0" fontId="75" fillId="20" borderId="15" xfId="7" applyFont="1" applyFill="1" applyBorder="1"/>
    <xf numFmtId="0" fontId="75" fillId="20" borderId="15" xfId="7" applyFont="1" applyFill="1" applyBorder="1" applyAlignment="1">
      <alignment wrapText="1"/>
    </xf>
    <xf numFmtId="0" fontId="76" fillId="3" borderId="119" xfId="7" applyFont="1" applyFill="1" applyBorder="1"/>
    <xf numFmtId="0" fontId="76" fillId="3" borderId="120" xfId="7" applyFont="1" applyFill="1" applyBorder="1"/>
    <xf numFmtId="0" fontId="78" fillId="3" borderId="121" xfId="7" quotePrefix="1" applyFont="1" applyFill="1" applyBorder="1" applyAlignment="1">
      <alignment horizontal="right"/>
    </xf>
    <xf numFmtId="0" fontId="75" fillId="3" borderId="121" xfId="8" applyFont="1" applyFill="1" applyBorder="1" applyAlignment="1">
      <alignment wrapText="1"/>
    </xf>
    <xf numFmtId="0" fontId="79" fillId="3" borderId="121" xfId="7" quotePrefix="1" applyFont="1" applyFill="1" applyBorder="1" applyAlignment="1">
      <alignment horizontal="right"/>
    </xf>
    <xf numFmtId="0" fontId="76" fillId="21" borderId="121" xfId="8" applyFont="1" applyFill="1" applyBorder="1" applyAlignment="1">
      <alignment wrapText="1"/>
    </xf>
    <xf numFmtId="0" fontId="76" fillId="21" borderId="121" xfId="8" applyFont="1" applyFill="1" applyBorder="1"/>
    <xf numFmtId="0" fontId="76" fillId="21" borderId="121" xfId="42" applyFont="1" applyFill="1" applyBorder="1" applyAlignment="1">
      <alignment horizontal="left" vertical="center"/>
    </xf>
    <xf numFmtId="0" fontId="75" fillId="21" borderId="121" xfId="8" applyFont="1" applyFill="1" applyBorder="1" applyAlignment="1">
      <alignment wrapText="1"/>
    </xf>
    <xf numFmtId="0" fontId="76" fillId="3" borderId="121" xfId="7" quotePrefix="1" applyFont="1" applyFill="1" applyBorder="1" applyAlignment="1">
      <alignment horizontal="right"/>
    </xf>
    <xf numFmtId="0" fontId="75" fillId="0" borderId="121" xfId="7" quotePrefix="1" applyFont="1" applyBorder="1" applyAlignment="1">
      <alignment horizontal="right"/>
    </xf>
    <xf numFmtId="0" fontId="75" fillId="0" borderId="121" xfId="8" applyFont="1" applyBorder="1"/>
    <xf numFmtId="0" fontId="76" fillId="0" borderId="121" xfId="7" quotePrefix="1" applyFont="1" applyBorder="1" applyAlignment="1">
      <alignment horizontal="right"/>
    </xf>
    <xf numFmtId="0" fontId="76" fillId="0" borderId="121" xfId="8" applyFont="1" applyBorder="1"/>
    <xf numFmtId="0" fontId="76" fillId="21" borderId="121" xfId="42" applyFont="1" applyFill="1" applyBorder="1" applyAlignment="1">
      <alignment horizontal="left" vertical="center" wrapText="1"/>
    </xf>
    <xf numFmtId="0" fontId="79" fillId="3" borderId="0" xfId="7" applyFont="1" applyFill="1"/>
    <xf numFmtId="0" fontId="9" fillId="3" borderId="0" xfId="0" applyFont="1" applyFill="1" applyAlignment="1">
      <alignment horizontal="center"/>
    </xf>
    <xf numFmtId="0" fontId="83" fillId="3" borderId="0" xfId="0" applyFont="1" applyFill="1"/>
    <xf numFmtId="0" fontId="83" fillId="3" borderId="0" xfId="0" applyFont="1" applyFill="1" applyAlignment="1">
      <alignment horizontal="center"/>
    </xf>
    <xf numFmtId="0" fontId="83" fillId="3" borderId="0" xfId="0" applyFont="1" applyFill="1" applyAlignment="1">
      <alignment horizontal="right"/>
    </xf>
    <xf numFmtId="0" fontId="0" fillId="3" borderId="15" xfId="0" applyFill="1" applyBorder="1"/>
    <xf numFmtId="0" fontId="0" fillId="3" borderId="0" xfId="0" applyFill="1" applyAlignment="1">
      <alignment horizontal="center"/>
    </xf>
    <xf numFmtId="0" fontId="83" fillId="3" borderId="5" xfId="0" applyFont="1" applyFill="1" applyBorder="1"/>
    <xf numFmtId="0" fontId="83" fillId="3" borderId="5" xfId="0" applyFont="1" applyFill="1" applyBorder="1" applyAlignment="1">
      <alignment horizontal="center"/>
    </xf>
    <xf numFmtId="0" fontId="83" fillId="3" borderId="30" xfId="0" applyFont="1" applyFill="1" applyBorder="1" applyAlignment="1">
      <alignment vertical="center"/>
    </xf>
    <xf numFmtId="0" fontId="83" fillId="3" borderId="16" xfId="0" applyFont="1" applyFill="1" applyBorder="1" applyAlignment="1">
      <alignment horizontal="center" vertical="center"/>
    </xf>
    <xf numFmtId="0" fontId="83" fillId="3" borderId="16" xfId="0" applyFont="1" applyFill="1" applyBorder="1" applyAlignment="1">
      <alignment vertical="center"/>
    </xf>
    <xf numFmtId="0" fontId="83" fillId="3" borderId="15" xfId="0" applyFont="1" applyFill="1" applyBorder="1" applyAlignment="1">
      <alignment vertical="center"/>
    </xf>
    <xf numFmtId="0" fontId="83" fillId="3" borderId="15" xfId="0" applyFont="1" applyFill="1" applyBorder="1" applyAlignment="1">
      <alignment vertical="top" wrapText="1"/>
    </xf>
    <xf numFmtId="0" fontId="84" fillId="3" borderId="19" xfId="0" applyFont="1" applyFill="1" applyBorder="1"/>
    <xf numFmtId="0" fontId="84" fillId="3" borderId="19" xfId="0" applyFont="1" applyFill="1" applyBorder="1" applyAlignment="1">
      <alignment horizontal="center"/>
    </xf>
    <xf numFmtId="0" fontId="84" fillId="3" borderId="0" xfId="0" applyFont="1" applyFill="1"/>
    <xf numFmtId="0" fontId="45" fillId="0" borderId="0" xfId="0" applyFont="1"/>
    <xf numFmtId="0" fontId="45" fillId="3" borderId="15" xfId="0" applyFont="1" applyFill="1" applyBorder="1" applyAlignment="1">
      <alignment vertical="center"/>
    </xf>
    <xf numFmtId="0" fontId="45" fillId="3" borderId="36"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34" xfId="0" applyFont="1" applyFill="1" applyBorder="1" applyAlignment="1">
      <alignment vertical="center" wrapText="1"/>
    </xf>
    <xf numFmtId="0" fontId="45" fillId="3" borderId="33" xfId="0" applyFont="1" applyFill="1" applyBorder="1" applyAlignment="1">
      <alignment vertical="center" wrapText="1"/>
    </xf>
    <xf numFmtId="0" fontId="45" fillId="3" borderId="15" xfId="0" applyFont="1" applyFill="1" applyBorder="1" applyAlignment="1">
      <alignment vertical="center" wrapText="1"/>
    </xf>
    <xf numFmtId="3" fontId="85" fillId="3" borderId="15" xfId="0" applyNumberFormat="1" applyFont="1" applyFill="1" applyBorder="1" applyAlignment="1">
      <alignment horizontal="center" vertical="center" wrapText="1"/>
    </xf>
    <xf numFmtId="3" fontId="45" fillId="3" borderId="15" xfId="0" applyNumberFormat="1" applyFont="1" applyFill="1" applyBorder="1" applyAlignment="1">
      <alignment horizontal="center" vertical="center" wrapText="1"/>
    </xf>
    <xf numFmtId="0" fontId="0" fillId="3" borderId="15" xfId="0" applyFill="1" applyBorder="1" applyAlignment="1">
      <alignment horizontal="center"/>
    </xf>
    <xf numFmtId="0" fontId="84" fillId="3" borderId="0" xfId="0" applyFont="1" applyFill="1" applyAlignment="1">
      <alignment vertical="center"/>
    </xf>
    <xf numFmtId="0" fontId="84" fillId="3" borderId="0" xfId="0" applyFont="1" applyFill="1" applyAlignment="1">
      <alignment horizontal="center" vertical="center"/>
    </xf>
    <xf numFmtId="0" fontId="84" fillId="3" borderId="15" xfId="0" applyFont="1" applyFill="1" applyBorder="1" applyAlignment="1">
      <alignment horizontal="center" vertical="center" wrapText="1"/>
    </xf>
    <xf numFmtId="0" fontId="84" fillId="3" borderId="0" xfId="0" applyFont="1" applyFill="1" applyAlignment="1">
      <alignment horizontal="center" vertical="center" wrapText="1"/>
    </xf>
    <xf numFmtId="0" fontId="83" fillId="3" borderId="30" xfId="0" applyFont="1" applyFill="1" applyBorder="1"/>
    <xf numFmtId="0" fontId="83" fillId="3" borderId="15" xfId="0" applyFont="1" applyFill="1" applyBorder="1" applyAlignment="1">
      <alignment horizontal="center"/>
    </xf>
    <xf numFmtId="0" fontId="0" fillId="3" borderId="30" xfId="0" applyFill="1" applyBorder="1"/>
    <xf numFmtId="0" fontId="45" fillId="3" borderId="0" xfId="0" applyFont="1" applyFill="1" applyAlignment="1">
      <alignment horizontal="center" vertical="center"/>
    </xf>
    <xf numFmtId="0" fontId="45" fillId="22" borderId="15" xfId="0" applyFont="1" applyFill="1" applyBorder="1" applyAlignment="1">
      <alignment vertical="center" wrapText="1"/>
    </xf>
    <xf numFmtId="0" fontId="45" fillId="22" borderId="15"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3" borderId="36" xfId="0" applyFont="1" applyFill="1" applyBorder="1" applyAlignment="1">
      <alignment vertical="center" wrapText="1"/>
    </xf>
    <xf numFmtId="3" fontId="45" fillId="3" borderId="15" xfId="0" applyNumberFormat="1" applyFont="1" applyFill="1" applyBorder="1" applyAlignment="1">
      <alignment horizontal="center" vertical="center"/>
    </xf>
    <xf numFmtId="0" fontId="45" fillId="3" borderId="15" xfId="0" applyFont="1" applyFill="1" applyBorder="1" applyAlignment="1">
      <alignment horizontal="center" vertical="center"/>
    </xf>
    <xf numFmtId="0" fontId="88" fillId="0" borderId="0" xfId="0" applyFont="1"/>
    <xf numFmtId="3" fontId="45" fillId="3" borderId="36" xfId="0" applyNumberFormat="1" applyFont="1" applyFill="1" applyBorder="1" applyAlignment="1">
      <alignment horizontal="center" vertical="center" wrapText="1"/>
    </xf>
    <xf numFmtId="0" fontId="45" fillId="3" borderId="1" xfId="0" applyFont="1" applyFill="1" applyBorder="1" applyAlignment="1">
      <alignment vertical="center" wrapText="1"/>
    </xf>
    <xf numFmtId="0" fontId="45" fillId="3" borderId="2" xfId="0" applyFont="1" applyFill="1" applyBorder="1" applyAlignment="1">
      <alignment vertical="center" wrapText="1"/>
    </xf>
    <xf numFmtId="0" fontId="45" fillId="3" borderId="3" xfId="0" applyFont="1" applyFill="1" applyBorder="1" applyAlignment="1">
      <alignment vertical="center" wrapText="1"/>
    </xf>
    <xf numFmtId="0" fontId="45" fillId="3" borderId="50" xfId="0" applyFont="1" applyFill="1" applyBorder="1" applyAlignment="1">
      <alignment vertical="center" wrapText="1"/>
    </xf>
    <xf numFmtId="0" fontId="45" fillId="3" borderId="0" xfId="0" applyFont="1" applyFill="1" applyAlignment="1">
      <alignment vertical="center" wrapText="1"/>
    </xf>
    <xf numFmtId="0" fontId="45" fillId="3" borderId="4" xfId="0" applyFont="1" applyFill="1" applyBorder="1" applyAlignment="1">
      <alignment vertical="center" wrapText="1"/>
    </xf>
    <xf numFmtId="0" fontId="45" fillId="3" borderId="5" xfId="0" applyFont="1" applyFill="1" applyBorder="1" applyAlignment="1">
      <alignment vertical="center" wrapText="1"/>
    </xf>
    <xf numFmtId="0" fontId="45" fillId="3" borderId="6" xfId="0" applyFont="1" applyFill="1" applyBorder="1" applyAlignment="1">
      <alignment vertical="center" wrapText="1"/>
    </xf>
    <xf numFmtId="0" fontId="0" fillId="4" borderId="0" xfId="0" applyFill="1"/>
    <xf numFmtId="0" fontId="0" fillId="4" borderId="0" xfId="0" applyFill="1" applyAlignment="1">
      <alignment horizontal="center"/>
    </xf>
    <xf numFmtId="0" fontId="90" fillId="0" borderId="0" xfId="0" applyFont="1" applyAlignment="1">
      <alignment vertical="center" wrapText="1"/>
    </xf>
    <xf numFmtId="0" fontId="91" fillId="0" borderId="0" xfId="0" applyFont="1"/>
    <xf numFmtId="0" fontId="92" fillId="24" borderId="122" xfId="0" applyFont="1" applyFill="1" applyBorder="1" applyAlignment="1">
      <alignment horizontal="left" wrapText="1"/>
    </xf>
    <xf numFmtId="0" fontId="92" fillId="24" borderId="123" xfId="0" applyFont="1" applyFill="1" applyBorder="1" applyAlignment="1">
      <alignment horizontal="left" wrapText="1"/>
    </xf>
    <xf numFmtId="0" fontId="92" fillId="24" borderId="124" xfId="0" applyFont="1" applyFill="1" applyBorder="1" applyAlignment="1">
      <alignment horizontal="left" wrapText="1"/>
    </xf>
    <xf numFmtId="0" fontId="92" fillId="24" borderId="125" xfId="0" applyFont="1" applyFill="1" applyBorder="1" applyAlignment="1">
      <alignment horizontal="left" vertical="top" wrapText="1"/>
    </xf>
    <xf numFmtId="0" fontId="90" fillId="0" borderId="126" xfId="0" applyFont="1" applyBorder="1" applyAlignment="1">
      <alignment vertical="top" wrapText="1"/>
    </xf>
    <xf numFmtId="0" fontId="90" fillId="25" borderId="126" xfId="0" applyFont="1" applyFill="1" applyBorder="1" applyAlignment="1">
      <alignment vertical="top" wrapText="1"/>
    </xf>
    <xf numFmtId="0" fontId="90" fillId="22" borderId="126" xfId="0" applyFont="1" applyFill="1" applyBorder="1" applyAlignment="1">
      <alignment vertical="top" wrapText="1"/>
    </xf>
    <xf numFmtId="0" fontId="92" fillId="24" borderId="127" xfId="0" applyFont="1" applyFill="1" applyBorder="1" applyAlignment="1">
      <alignment horizontal="left" vertical="top" wrapText="1"/>
    </xf>
    <xf numFmtId="0" fontId="90" fillId="0" borderId="128" xfId="0" applyFont="1" applyBorder="1" applyAlignment="1">
      <alignment vertical="top" wrapText="1"/>
    </xf>
    <xf numFmtId="0" fontId="95" fillId="0" borderId="0" xfId="0" applyFont="1" applyAlignment="1">
      <alignment wrapText="1"/>
    </xf>
    <xf numFmtId="0" fontId="96" fillId="0" borderId="0" xfId="0" applyFont="1" applyAlignment="1">
      <alignment vertical="center" wrapText="1"/>
    </xf>
    <xf numFmtId="0" fontId="90" fillId="0" borderId="0" xfId="0" applyFont="1" applyAlignment="1">
      <alignment horizontal="justify" wrapText="1"/>
    </xf>
    <xf numFmtId="0" fontId="97" fillId="0" borderId="0" xfId="0" applyFont="1" applyAlignment="1">
      <alignment wrapText="1"/>
    </xf>
    <xf numFmtId="0" fontId="90" fillId="0" borderId="0" xfId="0" applyFont="1" applyAlignment="1">
      <alignment wrapText="1"/>
    </xf>
    <xf numFmtId="0" fontId="98" fillId="24" borderId="122" xfId="0" applyFont="1" applyFill="1" applyBorder="1" applyAlignment="1">
      <alignment horizontal="left" wrapText="1"/>
    </xf>
    <xf numFmtId="0" fontId="98" fillId="24" borderId="123" xfId="0" applyFont="1" applyFill="1" applyBorder="1" applyAlignment="1">
      <alignment horizontal="left" wrapText="1"/>
    </xf>
    <xf numFmtId="0" fontId="98" fillId="24" borderId="124" xfId="0" applyFont="1" applyFill="1" applyBorder="1" applyAlignment="1">
      <alignment horizontal="left" wrapText="1"/>
    </xf>
    <xf numFmtId="0" fontId="98" fillId="24" borderId="125" xfId="0" applyFont="1" applyFill="1" applyBorder="1" applyAlignment="1">
      <alignment horizontal="left" vertical="top" wrapText="1"/>
    </xf>
    <xf numFmtId="0" fontId="99" fillId="0" borderId="126" xfId="0" applyFont="1" applyBorder="1" applyAlignment="1">
      <alignment vertical="top" wrapText="1"/>
    </xf>
    <xf numFmtId="0" fontId="99" fillId="25" borderId="126" xfId="0" applyFont="1" applyFill="1" applyBorder="1" applyAlignment="1">
      <alignment vertical="top" wrapText="1"/>
    </xf>
    <xf numFmtId="0" fontId="98" fillId="24" borderId="127" xfId="0" applyFont="1" applyFill="1" applyBorder="1" applyAlignment="1">
      <alignment horizontal="left" vertical="top" wrapText="1"/>
    </xf>
    <xf numFmtId="0" fontId="99" fillId="0" borderId="128" xfId="0" applyFont="1" applyBorder="1" applyAlignment="1">
      <alignment vertical="top" wrapText="1"/>
    </xf>
    <xf numFmtId="0" fontId="100" fillId="0" borderId="0" xfId="0" applyFont="1" applyAlignment="1">
      <alignment horizontal="justify" wrapText="1"/>
    </xf>
    <xf numFmtId="0" fontId="22" fillId="0" borderId="0" xfId="43" applyFont="1"/>
    <xf numFmtId="0" fontId="11" fillId="0" borderId="0" xfId="4" applyFont="1" applyAlignment="1">
      <alignment horizontal="center" vertical="top"/>
    </xf>
    <xf numFmtId="0" fontId="8" fillId="0" borderId="0" xfId="36"/>
    <xf numFmtId="0" fontId="11" fillId="0" borderId="0" xfId="4" applyFont="1" applyAlignment="1">
      <alignment vertical="center"/>
    </xf>
    <xf numFmtId="0" fontId="11" fillId="0" borderId="0" xfId="4" applyFont="1" applyAlignment="1">
      <alignment vertical="top" wrapText="1"/>
    </xf>
    <xf numFmtId="0" fontId="102" fillId="0" borderId="0" xfId="4" applyFont="1" applyAlignment="1">
      <alignment vertical="top" wrapText="1"/>
    </xf>
    <xf numFmtId="0" fontId="8" fillId="0" borderId="0" xfId="4"/>
    <xf numFmtId="0" fontId="8" fillId="0" borderId="0" xfId="4" applyAlignment="1">
      <alignment horizontal="right" vertical="center"/>
    </xf>
    <xf numFmtId="0" fontId="8" fillId="0" borderId="30" xfId="4" applyBorder="1" applyAlignment="1">
      <alignment horizontal="center" vertical="center"/>
    </xf>
    <xf numFmtId="0" fontId="8" fillId="0" borderId="16" xfId="4" applyBorder="1"/>
    <xf numFmtId="0" fontId="11" fillId="0" borderId="0" xfId="4" applyFont="1" applyAlignment="1">
      <alignment horizontal="center" vertical="center"/>
    </xf>
    <xf numFmtId="0" fontId="7" fillId="0" borderId="0" xfId="4" applyFont="1"/>
    <xf numFmtId="0" fontId="11" fillId="0" borderId="0" xfId="4" applyFont="1" applyAlignment="1">
      <alignment horizontal="center" vertical="center" wrapText="1"/>
    </xf>
    <xf numFmtId="0" fontId="11" fillId="0" borderId="50" xfId="4" applyFont="1" applyBorder="1" applyAlignment="1">
      <alignment vertical="top" wrapText="1"/>
    </xf>
    <xf numFmtId="0" fontId="11" fillId="0" borderId="50" xfId="4" applyFont="1" applyBorder="1" applyAlignment="1">
      <alignment horizontal="center" vertical="top"/>
    </xf>
    <xf numFmtId="174" fontId="11" fillId="0" borderId="15" xfId="44" applyNumberFormat="1" applyFont="1" applyFill="1" applyBorder="1" applyAlignment="1">
      <alignment horizontal="center" vertical="center"/>
    </xf>
    <xf numFmtId="174" fontId="11" fillId="0" borderId="30" xfId="44" applyNumberFormat="1" applyFont="1" applyFill="1" applyBorder="1" applyAlignment="1">
      <alignment vertical="center"/>
    </xf>
    <xf numFmtId="0" fontId="11" fillId="0" borderId="30" xfId="4" applyFont="1" applyBorder="1" applyAlignment="1">
      <alignment horizontal="center"/>
    </xf>
    <xf numFmtId="0" fontId="11" fillId="0" borderId="50" xfId="4" applyFont="1" applyBorder="1" applyAlignment="1">
      <alignment horizontal="center"/>
    </xf>
    <xf numFmtId="174" fontId="11" fillId="0" borderId="0" xfId="44" applyNumberFormat="1" applyFont="1" applyFill="1" applyAlignment="1">
      <alignment horizontal="center" vertical="center"/>
    </xf>
    <xf numFmtId="174" fontId="80" fillId="0" borderId="0" xfId="44" applyNumberFormat="1" applyFont="1" applyFill="1" applyAlignment="1">
      <alignment horizontal="center" vertical="center"/>
    </xf>
    <xf numFmtId="174" fontId="11" fillId="0" borderId="0" xfId="44" applyNumberFormat="1" applyFont="1" applyFill="1" applyAlignment="1">
      <alignment vertical="center"/>
    </xf>
    <xf numFmtId="0" fontId="7" fillId="0" borderId="0" xfId="4" applyFont="1" applyAlignment="1">
      <alignment vertical="top" wrapText="1"/>
    </xf>
    <xf numFmtId="0" fontId="102" fillId="0" borderId="0" xfId="4" applyFont="1" applyAlignment="1">
      <alignment wrapText="1"/>
    </xf>
    <xf numFmtId="0" fontId="11" fillId="0" borderId="0" xfId="4" applyFont="1" applyAlignment="1">
      <alignment horizontal="center" vertical="top" wrapText="1"/>
    </xf>
    <xf numFmtId="0" fontId="102" fillId="0" borderId="0" xfId="4" applyFont="1" applyAlignment="1">
      <alignment horizontal="center" vertical="top" wrapText="1"/>
    </xf>
    <xf numFmtId="0" fontId="102" fillId="0" borderId="0" xfId="4" applyFont="1" applyAlignment="1">
      <alignment horizontal="center" vertical="center" wrapText="1"/>
    </xf>
    <xf numFmtId="174" fontId="11" fillId="0" borderId="0" xfId="44" applyNumberFormat="1" applyFont="1" applyFill="1" applyBorder="1" applyAlignment="1">
      <alignment horizontal="center" vertical="center"/>
    </xf>
    <xf numFmtId="174" fontId="11" fillId="0" borderId="0" xfId="44" applyNumberFormat="1" applyFont="1" applyFill="1" applyBorder="1" applyAlignment="1">
      <alignment vertical="center"/>
    </xf>
    <xf numFmtId="0" fontId="11" fillId="0" borderId="0" xfId="4" applyFont="1" applyAlignment="1">
      <alignment horizontal="center"/>
    </xf>
    <xf numFmtId="174" fontId="11" fillId="0" borderId="15" xfId="4" applyNumberFormat="1" applyFont="1" applyBorder="1" applyAlignment="1">
      <alignment horizontal="center" vertical="top" wrapText="1"/>
    </xf>
    <xf numFmtId="0" fontId="15" fillId="0" borderId="13" xfId="0" applyFont="1" applyBorder="1" applyAlignment="1">
      <alignment horizontal="center"/>
    </xf>
    <xf numFmtId="0" fontId="15" fillId="0" borderId="0" xfId="0" applyFont="1" applyAlignment="1">
      <alignment horizontal="center"/>
    </xf>
    <xf numFmtId="0" fontId="14" fillId="0" borderId="75" xfId="0" applyFont="1" applyBorder="1" applyAlignment="1">
      <alignment horizontal="center" vertical="center"/>
    </xf>
    <xf numFmtId="0" fontId="88" fillId="0" borderId="15" xfId="0" applyFont="1" applyBorder="1"/>
    <xf numFmtId="0" fontId="15" fillId="0" borderId="15" xfId="0" applyFont="1" applyBorder="1"/>
    <xf numFmtId="3" fontId="14" fillId="0" borderId="15" xfId="0" applyNumberFormat="1" applyFont="1" applyBorder="1"/>
    <xf numFmtId="9" fontId="0" fillId="0" borderId="15" xfId="1" applyFont="1" applyBorder="1"/>
    <xf numFmtId="3" fontId="15" fillId="0" borderId="15" xfId="0" applyNumberFormat="1" applyFont="1" applyBorder="1"/>
    <xf numFmtId="3" fontId="88" fillId="0" borderId="15" xfId="0" applyNumberFormat="1" applyFont="1" applyBorder="1"/>
    <xf numFmtId="0" fontId="88" fillId="0" borderId="34" xfId="0" applyFont="1" applyBorder="1"/>
    <xf numFmtId="0" fontId="0" fillId="0" borderId="34" xfId="0" applyBorder="1"/>
    <xf numFmtId="10" fontId="0" fillId="0" borderId="34" xfId="0" applyNumberFormat="1" applyBorder="1"/>
    <xf numFmtId="0" fontId="88" fillId="0" borderId="36" xfId="0" applyFont="1" applyBorder="1"/>
    <xf numFmtId="0" fontId="14" fillId="0" borderId="36" xfId="0" applyFont="1" applyBorder="1"/>
    <xf numFmtId="0" fontId="15" fillId="0" borderId="41" xfId="0" applyFont="1" applyBorder="1"/>
    <xf numFmtId="0" fontId="14" fillId="0" borderId="42" xfId="0" applyFont="1" applyBorder="1"/>
    <xf numFmtId="3" fontId="0" fillId="0" borderId="15" xfId="0" applyNumberFormat="1" applyBorder="1" applyAlignment="1">
      <alignment horizontal="center"/>
    </xf>
    <xf numFmtId="3" fontId="0" fillId="0" borderId="34" xfId="0" applyNumberFormat="1" applyBorder="1" applyAlignment="1">
      <alignment horizontal="center"/>
    </xf>
    <xf numFmtId="3" fontId="14" fillId="0" borderId="42" xfId="0" applyNumberFormat="1" applyFont="1" applyBorder="1" applyAlignment="1">
      <alignment horizontal="center"/>
    </xf>
    <xf numFmtId="3" fontId="14" fillId="0" borderId="46" xfId="0" applyNumberFormat="1" applyFont="1" applyBorder="1" applyAlignment="1">
      <alignment horizontal="center"/>
    </xf>
    <xf numFmtId="3" fontId="14" fillId="0" borderId="36" xfId="0" applyNumberFormat="1" applyFont="1" applyBorder="1" applyAlignment="1">
      <alignment horizontal="center"/>
    </xf>
    <xf numFmtId="3" fontId="0" fillId="0" borderId="36" xfId="0" applyNumberFormat="1" applyBorder="1" applyAlignment="1">
      <alignment horizontal="center"/>
    </xf>
    <xf numFmtId="0" fontId="0" fillId="4" borderId="15" xfId="0" applyFill="1" applyBorder="1"/>
    <xf numFmtId="3" fontId="0" fillId="4" borderId="15" xfId="0" applyNumberFormat="1" applyFill="1" applyBorder="1"/>
    <xf numFmtId="3" fontId="0" fillId="4" borderId="34" xfId="0" applyNumberFormat="1" applyFill="1" applyBorder="1"/>
    <xf numFmtId="3" fontId="14" fillId="4" borderId="15" xfId="0" applyNumberFormat="1" applyFont="1" applyFill="1" applyBorder="1"/>
    <xf numFmtId="0" fontId="0" fillId="0" borderId="13" xfId="0" applyBorder="1"/>
    <xf numFmtId="0" fontId="12" fillId="0" borderId="63" xfId="0" applyFont="1" applyBorder="1" applyAlignment="1">
      <alignment horizontal="left" vertical="center"/>
    </xf>
    <xf numFmtId="3" fontId="12" fillId="0" borderId="11" xfId="0" applyNumberFormat="1" applyFont="1" applyBorder="1" applyAlignment="1">
      <alignment horizontal="center" vertical="center"/>
    </xf>
    <xf numFmtId="0" fontId="81" fillId="0" borderId="73" xfId="0" applyFont="1" applyBorder="1" applyAlignment="1">
      <alignment horizontal="center" vertical="center"/>
    </xf>
    <xf numFmtId="0" fontId="106" fillId="0" borderId="64" xfId="0" applyFont="1" applyBorder="1" applyAlignment="1">
      <alignment horizontal="left" vertical="center"/>
    </xf>
    <xf numFmtId="0" fontId="81" fillId="0" borderId="65" xfId="0" applyFont="1" applyBorder="1" applyAlignment="1">
      <alignment horizontal="center" vertical="center"/>
    </xf>
    <xf numFmtId="0" fontId="13" fillId="0" borderId="64" xfId="0" applyFont="1" applyBorder="1" applyAlignment="1">
      <alignment horizontal="left" vertical="center"/>
    </xf>
    <xf numFmtId="3" fontId="13" fillId="0" borderId="31" xfId="0" applyNumberFormat="1" applyFont="1" applyBorder="1" applyAlignment="1">
      <alignment horizontal="center" vertical="center"/>
    </xf>
    <xf numFmtId="0" fontId="82" fillId="0" borderId="65" xfId="0" applyFont="1" applyBorder="1" applyAlignment="1">
      <alignment horizontal="center" vertical="center"/>
    </xf>
    <xf numFmtId="0" fontId="12" fillId="0" borderId="64" xfId="0" applyFont="1" applyBorder="1" applyAlignment="1">
      <alignment horizontal="left" vertical="center"/>
    </xf>
    <xf numFmtId="3" fontId="12" fillId="0" borderId="31" xfId="0" applyNumberFormat="1" applyFont="1" applyBorder="1" applyAlignment="1">
      <alignment horizontal="center" vertical="center"/>
    </xf>
    <xf numFmtId="0" fontId="12" fillId="0" borderId="130" xfId="0" applyFont="1" applyBorder="1" applyAlignment="1">
      <alignment horizontal="left" vertical="center" wrapText="1"/>
    </xf>
    <xf numFmtId="3" fontId="12" fillId="0" borderId="31" xfId="0" applyNumberFormat="1" applyFont="1" applyBorder="1" applyAlignment="1">
      <alignment horizontal="center" vertical="center" wrapText="1"/>
    </xf>
    <xf numFmtId="0" fontId="12" fillId="0" borderId="31" xfId="0" applyFont="1" applyBorder="1" applyAlignment="1">
      <alignment horizontal="center" vertical="center" wrapText="1"/>
    </xf>
    <xf numFmtId="0" fontId="106" fillId="0" borderId="13" xfId="0" applyFont="1" applyBorder="1" applyAlignment="1">
      <alignment horizontal="left" vertical="center" wrapText="1"/>
    </xf>
    <xf numFmtId="0" fontId="12" fillId="0" borderId="0" xfId="0" applyFont="1" applyAlignment="1">
      <alignment horizontal="center" vertical="center" wrapText="1"/>
    </xf>
    <xf numFmtId="0" fontId="81" fillId="0" borderId="14" xfId="0" applyFont="1" applyBorder="1" applyAlignment="1">
      <alignment horizontal="center" vertical="center"/>
    </xf>
    <xf numFmtId="0" fontId="13" fillId="0" borderId="56" xfId="0" applyFont="1" applyBorder="1" applyAlignment="1">
      <alignment horizontal="left" vertical="center" wrapText="1"/>
    </xf>
    <xf numFmtId="3" fontId="13" fillId="0" borderId="44" xfId="0" applyNumberFormat="1" applyFont="1" applyBorder="1" applyAlignment="1">
      <alignment horizontal="center" vertical="center" wrapText="1"/>
    </xf>
    <xf numFmtId="0" fontId="81" fillId="0" borderId="46" xfId="0" applyFont="1" applyBorder="1" applyAlignment="1">
      <alignment horizontal="center" vertical="center"/>
    </xf>
    <xf numFmtId="169" fontId="14" fillId="23" borderId="0" xfId="0" applyNumberFormat="1" applyFont="1" applyFill="1"/>
    <xf numFmtId="3" fontId="14" fillId="23" borderId="0" xfId="0" applyNumberFormat="1" applyFont="1" applyFill="1"/>
    <xf numFmtId="3" fontId="0" fillId="23" borderId="0" xfId="0" applyNumberFormat="1" applyFill="1"/>
    <xf numFmtId="168" fontId="0" fillId="23" borderId="0" xfId="0" applyNumberFormat="1" applyFill="1"/>
    <xf numFmtId="3" fontId="14" fillId="0" borderId="34" xfId="0" applyNumberFormat="1" applyFont="1" applyBorder="1"/>
    <xf numFmtId="3" fontId="14" fillId="0" borderId="36" xfId="0" applyNumberFormat="1" applyFont="1" applyBorder="1"/>
    <xf numFmtId="3" fontId="88" fillId="0" borderId="34" xfId="0" applyNumberFormat="1" applyFont="1" applyBorder="1"/>
    <xf numFmtId="0" fontId="14" fillId="0" borderId="42" xfId="0" applyFont="1" applyBorder="1" applyAlignment="1">
      <alignment horizontal="center"/>
    </xf>
    <xf numFmtId="0" fontId="15" fillId="0" borderId="41" xfId="0" applyFont="1" applyBorder="1" applyAlignment="1">
      <alignment horizontal="left"/>
    </xf>
    <xf numFmtId="3" fontId="0" fillId="0" borderId="16" xfId="0" applyNumberFormat="1" applyBorder="1"/>
    <xf numFmtId="3" fontId="15" fillId="0" borderId="36" xfId="0" applyNumberFormat="1" applyFont="1" applyBorder="1"/>
    <xf numFmtId="3" fontId="14" fillId="0" borderId="46" xfId="0" applyNumberFormat="1" applyFont="1" applyBorder="1"/>
    <xf numFmtId="0" fontId="0" fillId="0" borderId="36" xfId="0" applyBorder="1"/>
    <xf numFmtId="3" fontId="0" fillId="23" borderId="36" xfId="0" applyNumberFormat="1" applyFill="1" applyBorder="1" applyAlignment="1">
      <alignment horizontal="center"/>
    </xf>
    <xf numFmtId="3" fontId="0" fillId="0" borderId="36" xfId="0" applyNumberFormat="1" applyBorder="1" applyAlignment="1">
      <alignment horizontal="center" wrapText="1"/>
    </xf>
    <xf numFmtId="0" fontId="14" fillId="0" borderId="40" xfId="0" applyFont="1" applyBorder="1" applyAlignment="1">
      <alignment horizontal="center" vertical="center" wrapText="1"/>
    </xf>
    <xf numFmtId="0" fontId="14" fillId="0" borderId="40" xfId="0" applyFont="1" applyBorder="1" applyAlignment="1">
      <alignment vertical="center" wrapText="1"/>
    </xf>
    <xf numFmtId="0" fontId="14" fillId="0" borderId="17" xfId="0" applyFont="1" applyBorder="1" applyAlignment="1">
      <alignment vertical="center" wrapText="1"/>
    </xf>
    <xf numFmtId="3" fontId="45" fillId="3" borderId="30" xfId="0" applyNumberFormat="1" applyFont="1" applyFill="1" applyBorder="1" applyAlignment="1">
      <alignment horizontal="center" vertical="center"/>
    </xf>
    <xf numFmtId="0" fontId="45" fillId="3" borderId="30" xfId="0" applyFont="1" applyFill="1" applyBorder="1" applyAlignment="1">
      <alignment horizontal="center" vertical="center" wrapText="1"/>
    </xf>
    <xf numFmtId="0" fontId="84" fillId="3" borderId="30" xfId="0" applyFont="1" applyFill="1" applyBorder="1" applyAlignment="1">
      <alignment horizontal="center" vertical="center" wrapText="1"/>
    </xf>
    <xf numFmtId="0" fontId="45" fillId="3" borderId="66"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7" xfId="0" applyFont="1" applyBorder="1" applyAlignment="1">
      <alignment horizontal="center"/>
    </xf>
    <xf numFmtId="14" fontId="0" fillId="3" borderId="30" xfId="0" applyNumberFormat="1" applyFill="1" applyBorder="1" applyAlignment="1">
      <alignment horizontal="left"/>
    </xf>
    <xf numFmtId="0" fontId="15" fillId="0" borderId="45" xfId="0" applyFont="1" applyBorder="1"/>
    <xf numFmtId="0" fontId="15" fillId="0" borderId="45" xfId="0" applyFont="1" applyBorder="1" applyAlignment="1">
      <alignment horizontal="left"/>
    </xf>
    <xf numFmtId="0" fontId="15" fillId="0" borderId="44" xfId="0" applyFont="1" applyBorder="1" applyAlignment="1">
      <alignment horizontal="left"/>
    </xf>
    <xf numFmtId="173" fontId="31" fillId="0" borderId="27" xfId="0" applyNumberFormat="1" applyFont="1" applyBorder="1" applyAlignment="1">
      <alignment horizontal="center" vertical="center"/>
    </xf>
    <xf numFmtId="16" fontId="88" fillId="0" borderId="15" xfId="0" applyNumberFormat="1" applyFont="1" applyBorder="1"/>
    <xf numFmtId="3" fontId="45" fillId="3" borderId="15" xfId="0" applyNumberFormat="1" applyFont="1" applyFill="1" applyBorder="1" applyAlignment="1">
      <alignment vertical="center" wrapText="1"/>
    </xf>
    <xf numFmtId="0" fontId="15" fillId="0" borderId="7" xfId="0" applyFont="1" applyBorder="1" applyAlignment="1">
      <alignment horizontal="center"/>
    </xf>
    <xf numFmtId="0" fontId="14" fillId="0" borderId="14" xfId="0" applyFont="1" applyBorder="1" applyAlignment="1">
      <alignment horizontal="center"/>
    </xf>
    <xf numFmtId="9" fontId="14" fillId="0" borderId="14"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13" xfId="0" applyFont="1" applyBorder="1" applyAlignment="1">
      <alignment horizontal="center"/>
    </xf>
    <xf numFmtId="9" fontId="14" fillId="0" borderId="13" xfId="0" applyNumberFormat="1" applyFont="1" applyBorder="1" applyAlignment="1">
      <alignment horizontal="center" vertical="center"/>
    </xf>
    <xf numFmtId="0" fontId="14" fillId="26" borderId="75" xfId="0" applyFont="1" applyFill="1" applyBorder="1" applyAlignment="1">
      <alignment horizontal="center" vertical="center"/>
    </xf>
    <xf numFmtId="0" fontId="14" fillId="26" borderId="62" xfId="0" applyFont="1" applyFill="1" applyBorder="1" applyAlignment="1">
      <alignment horizontal="center" vertical="center"/>
    </xf>
    <xf numFmtId="173" fontId="72" fillId="0" borderId="0" xfId="0" applyNumberFormat="1" applyFont="1"/>
    <xf numFmtId="173" fontId="28" fillId="9" borderId="56" xfId="3" applyNumberFormat="1" applyFont="1" applyFill="1" applyBorder="1" applyAlignment="1">
      <alignment horizontal="center" vertical="center" wrapText="1"/>
    </xf>
    <xf numFmtId="173" fontId="28" fillId="9" borderId="44" xfId="3" applyNumberFormat="1" applyFont="1" applyFill="1" applyBorder="1" applyAlignment="1">
      <alignment horizontal="center" vertical="center" wrapText="1"/>
    </xf>
    <xf numFmtId="173" fontId="28" fillId="9" borderId="43" xfId="3" applyNumberFormat="1" applyFont="1" applyFill="1" applyBorder="1" applyAlignment="1">
      <alignment horizontal="center" vertical="center" wrapText="1"/>
    </xf>
    <xf numFmtId="173" fontId="28" fillId="9" borderId="46" xfId="3" applyNumberFormat="1" applyFont="1" applyFill="1" applyBorder="1" applyAlignment="1">
      <alignment horizontal="center" vertical="center" wrapText="1"/>
    </xf>
    <xf numFmtId="173" fontId="35" fillId="0" borderId="64" xfId="0" applyNumberFormat="1" applyFont="1" applyBorder="1" applyAlignment="1">
      <alignment vertical="center"/>
    </xf>
    <xf numFmtId="173" fontId="28" fillId="0" borderId="71" xfId="0" applyNumberFormat="1" applyFont="1" applyBorder="1" applyAlignment="1">
      <alignment horizontal="center" vertical="center"/>
    </xf>
    <xf numFmtId="49" fontId="28" fillId="0" borderId="27" xfId="0" applyNumberFormat="1" applyFont="1" applyBorder="1" applyAlignment="1">
      <alignment horizontal="center" vertical="center"/>
    </xf>
    <xf numFmtId="49" fontId="28" fillId="0" borderId="71" xfId="0" applyNumberFormat="1" applyFont="1" applyBorder="1" applyAlignment="1">
      <alignment horizontal="center" vertical="center"/>
    </xf>
    <xf numFmtId="173" fontId="31" fillId="0" borderId="52" xfId="0" applyNumberFormat="1" applyFont="1" applyBorder="1" applyAlignment="1">
      <alignment horizontal="center" vertical="center"/>
    </xf>
    <xf numFmtId="173" fontId="28" fillId="0" borderId="55" xfId="0" applyNumberFormat="1" applyFont="1" applyBorder="1" applyAlignment="1">
      <alignment horizontal="center" vertical="center"/>
    </xf>
    <xf numFmtId="173" fontId="35" fillId="0" borderId="0" xfId="0" applyNumberFormat="1" applyFont="1"/>
    <xf numFmtId="173" fontId="35" fillId="0" borderId="131" xfId="0" applyNumberFormat="1" applyFont="1" applyBorder="1" applyAlignment="1">
      <alignment vertical="center"/>
    </xf>
    <xf numFmtId="173" fontId="35" fillId="0" borderId="132" xfId="0" applyNumberFormat="1" applyFont="1" applyBorder="1" applyAlignment="1">
      <alignment vertical="center"/>
    </xf>
    <xf numFmtId="49" fontId="31" fillId="0" borderId="37" xfId="0" applyNumberFormat="1" applyFont="1" applyBorder="1" applyAlignment="1">
      <alignment horizontal="center" vertical="center"/>
    </xf>
    <xf numFmtId="173" fontId="31" fillId="0" borderId="37" xfId="0" applyNumberFormat="1" applyFont="1" applyBorder="1" applyAlignment="1">
      <alignment horizontal="center" vertical="center"/>
    </xf>
    <xf numFmtId="173" fontId="35" fillId="0" borderId="133" xfId="0" applyNumberFormat="1" applyFont="1" applyBorder="1" applyAlignment="1">
      <alignment vertical="center"/>
    </xf>
    <xf numFmtId="173" fontId="35" fillId="0" borderId="107" xfId="0" applyNumberFormat="1" applyFont="1" applyBorder="1" applyAlignment="1">
      <alignment vertical="center"/>
    </xf>
    <xf numFmtId="173" fontId="31" fillId="0" borderId="106" xfId="0" applyNumberFormat="1" applyFont="1" applyBorder="1" applyAlignment="1">
      <alignment horizontal="center" vertical="center"/>
    </xf>
    <xf numFmtId="49" fontId="31" fillId="0" borderId="136" xfId="0" applyNumberFormat="1" applyFont="1" applyBorder="1" applyAlignment="1">
      <alignment horizontal="center" vertical="center"/>
    </xf>
    <xf numFmtId="173" fontId="35" fillId="0" borderId="140" xfId="0" applyNumberFormat="1" applyFont="1" applyBorder="1" applyAlignment="1">
      <alignment vertical="center"/>
    </xf>
    <xf numFmtId="173" fontId="35" fillId="0" borderId="17" xfId="0" applyNumberFormat="1" applyFont="1" applyBorder="1" applyAlignment="1">
      <alignment vertical="center"/>
    </xf>
    <xf numFmtId="173" fontId="31" fillId="11" borderId="46" xfId="0" applyNumberFormat="1" applyFont="1" applyFill="1" applyBorder="1" applyAlignment="1">
      <alignment horizontal="center" vertical="center"/>
    </xf>
    <xf numFmtId="173" fontId="107" fillId="0" borderId="0" xfId="0" applyNumberFormat="1" applyFont="1"/>
    <xf numFmtId="173" fontId="108" fillId="10" borderId="24" xfId="0" applyNumberFormat="1" applyFont="1" applyFill="1" applyBorder="1" applyAlignment="1">
      <alignment vertical="center"/>
    </xf>
    <xf numFmtId="173" fontId="108" fillId="10" borderId="28" xfId="0" applyNumberFormat="1" applyFont="1" applyFill="1" applyBorder="1" applyAlignment="1">
      <alignment vertical="center"/>
    </xf>
    <xf numFmtId="173" fontId="108" fillId="10" borderId="40" xfId="0" applyNumberFormat="1" applyFont="1" applyFill="1" applyBorder="1" applyAlignment="1">
      <alignment vertical="center"/>
    </xf>
    <xf numFmtId="173" fontId="13" fillId="0" borderId="47" xfId="0" applyNumberFormat="1" applyFont="1" applyBorder="1" applyAlignment="1">
      <alignment horizontal="center" vertical="center"/>
    </xf>
    <xf numFmtId="173" fontId="13" fillId="0" borderId="52" xfId="0" applyNumberFormat="1" applyFont="1" applyBorder="1" applyAlignment="1">
      <alignment horizontal="center" vertical="center"/>
    </xf>
    <xf numFmtId="173" fontId="13" fillId="0" borderId="26" xfId="0" applyNumberFormat="1" applyFont="1" applyBorder="1" applyAlignment="1">
      <alignment horizontal="center" vertical="center"/>
    </xf>
    <xf numFmtId="173" fontId="13" fillId="0" borderId="53" xfId="0" applyNumberFormat="1" applyFont="1" applyBorder="1" applyAlignment="1">
      <alignment horizontal="center" vertical="center"/>
    </xf>
    <xf numFmtId="173" fontId="68" fillId="0" borderId="27" xfId="0" applyNumberFormat="1" applyFont="1" applyBorder="1" applyAlignment="1">
      <alignment horizontal="center" vertical="center"/>
    </xf>
    <xf numFmtId="173" fontId="13" fillId="2" borderId="49" xfId="0" applyNumberFormat="1" applyFont="1" applyFill="1" applyBorder="1" applyAlignment="1">
      <alignment vertical="center"/>
    </xf>
    <xf numFmtId="173" fontId="13" fillId="0" borderId="15" xfId="0" applyNumberFormat="1" applyFont="1" applyBorder="1" applyAlignment="1">
      <alignment horizontal="center" vertical="center"/>
    </xf>
    <xf numFmtId="173" fontId="13" fillId="2" borderId="15" xfId="0" applyNumberFormat="1" applyFont="1" applyFill="1" applyBorder="1" applyAlignment="1">
      <alignment vertical="center"/>
    </xf>
    <xf numFmtId="173" fontId="13" fillId="2" borderId="30" xfId="0" applyNumberFormat="1" applyFont="1" applyFill="1" applyBorder="1" applyAlignment="1">
      <alignment vertical="center"/>
    </xf>
    <xf numFmtId="49" fontId="68" fillId="0" borderId="32" xfId="0" applyNumberFormat="1" applyFont="1" applyBorder="1" applyAlignment="1">
      <alignment horizontal="center" vertical="center"/>
    </xf>
    <xf numFmtId="173" fontId="13" fillId="0" borderId="49" xfId="0" applyNumberFormat="1" applyFont="1" applyBorder="1" applyAlignment="1">
      <alignment horizontal="center" vertical="center"/>
    </xf>
    <xf numFmtId="173" fontId="13" fillId="2" borderId="141" xfId="0" applyNumberFormat="1" applyFont="1" applyFill="1" applyBorder="1" applyAlignment="1">
      <alignment vertical="center"/>
    </xf>
    <xf numFmtId="173" fontId="13" fillId="0" borderId="30" xfId="0" applyNumberFormat="1" applyFont="1" applyBorder="1" applyAlignment="1">
      <alignment horizontal="center" vertical="center"/>
    </xf>
    <xf numFmtId="173" fontId="68" fillId="0" borderId="32" xfId="0" applyNumberFormat="1" applyFont="1" applyBorder="1" applyAlignment="1">
      <alignment horizontal="center" vertical="center"/>
    </xf>
    <xf numFmtId="173" fontId="13" fillId="11" borderId="49" xfId="0" applyNumberFormat="1" applyFont="1" applyFill="1" applyBorder="1" applyAlignment="1">
      <alignment horizontal="center" vertical="center"/>
    </xf>
    <xf numFmtId="173" fontId="13" fillId="11" borderId="15" xfId="0" applyNumberFormat="1" applyFont="1" applyFill="1" applyBorder="1" applyAlignment="1">
      <alignment horizontal="center" vertical="center"/>
    </xf>
    <xf numFmtId="173" fontId="13" fillId="11" borderId="30" xfId="0" applyNumberFormat="1" applyFont="1" applyFill="1" applyBorder="1" applyAlignment="1">
      <alignment horizontal="center" vertical="center"/>
    </xf>
    <xf numFmtId="173" fontId="68" fillId="11" borderId="32" xfId="0" applyNumberFormat="1" applyFont="1" applyFill="1" applyBorder="1" applyAlignment="1">
      <alignment horizontal="center" vertical="center"/>
    </xf>
    <xf numFmtId="173" fontId="109" fillId="0" borderId="0" xfId="0" applyNumberFormat="1" applyFont="1"/>
    <xf numFmtId="173" fontId="13" fillId="11" borderId="19" xfId="0" applyNumberFormat="1" applyFont="1" applyFill="1" applyBorder="1" applyAlignment="1">
      <alignment horizontal="center" vertical="center"/>
    </xf>
    <xf numFmtId="173" fontId="13" fillId="11" borderId="70" xfId="0" applyNumberFormat="1" applyFont="1" applyFill="1" applyBorder="1" applyAlignment="1">
      <alignment horizontal="center" vertical="center"/>
    </xf>
    <xf numFmtId="173" fontId="13" fillId="8" borderId="22" xfId="0" applyNumberFormat="1" applyFont="1" applyFill="1" applyBorder="1" applyAlignment="1">
      <alignment vertical="center"/>
    </xf>
    <xf numFmtId="173" fontId="13" fillId="11" borderId="22" xfId="0" applyNumberFormat="1" applyFont="1" applyFill="1" applyBorder="1" applyAlignment="1">
      <alignment horizontal="center" vertical="center"/>
    </xf>
    <xf numFmtId="173" fontId="13" fillId="11" borderId="60" xfId="0" applyNumberFormat="1" applyFont="1" applyFill="1" applyBorder="1" applyAlignment="1">
      <alignment horizontal="center" vertical="center"/>
    </xf>
    <xf numFmtId="173" fontId="13" fillId="8" borderId="60" xfId="0" applyNumberFormat="1" applyFont="1" applyFill="1" applyBorder="1" applyAlignment="1">
      <alignment vertical="center"/>
    </xf>
    <xf numFmtId="173" fontId="68" fillId="11" borderId="39" xfId="0" applyNumberFormat="1" applyFont="1" applyFill="1" applyBorder="1" applyAlignment="1">
      <alignment horizontal="center" vertical="center"/>
    </xf>
    <xf numFmtId="173" fontId="13" fillId="0" borderId="10" xfId="0" applyNumberFormat="1" applyFont="1" applyBorder="1" applyAlignment="1">
      <alignment horizontal="center" vertical="center"/>
    </xf>
    <xf numFmtId="173" fontId="68" fillId="2" borderId="30" xfId="0" applyNumberFormat="1" applyFont="1" applyFill="1" applyBorder="1" applyAlignment="1">
      <alignment vertical="center"/>
    </xf>
    <xf numFmtId="173" fontId="68" fillId="2" borderId="31" xfId="0" applyNumberFormat="1" applyFont="1" applyFill="1" applyBorder="1" applyAlignment="1">
      <alignment vertical="center"/>
    </xf>
    <xf numFmtId="173" fontId="68" fillId="2" borderId="16" xfId="0" applyNumberFormat="1" applyFont="1" applyFill="1" applyBorder="1" applyAlignment="1">
      <alignment vertical="center"/>
    </xf>
    <xf numFmtId="173" fontId="13" fillId="2" borderId="50" xfId="0" applyNumberFormat="1" applyFont="1" applyFill="1" applyBorder="1" applyAlignment="1">
      <alignment vertical="center"/>
    </xf>
    <xf numFmtId="173" fontId="68" fillId="2" borderId="50" xfId="0" applyNumberFormat="1" applyFont="1" applyFill="1" applyBorder="1" applyAlignment="1">
      <alignment vertical="center"/>
    </xf>
    <xf numFmtId="173" fontId="68" fillId="2" borderId="0" xfId="0" applyNumberFormat="1" applyFont="1" applyFill="1" applyAlignment="1">
      <alignment vertical="center"/>
    </xf>
    <xf numFmtId="173" fontId="68" fillId="2" borderId="33" xfId="0" applyNumberFormat="1" applyFont="1" applyFill="1" applyBorder="1" applyAlignment="1">
      <alignment vertical="center"/>
    </xf>
    <xf numFmtId="173" fontId="13" fillId="2" borderId="4" xfId="0" applyNumberFormat="1" applyFont="1" applyFill="1" applyBorder="1" applyAlignment="1">
      <alignment vertical="center"/>
    </xf>
    <xf numFmtId="173" fontId="68" fillId="2" borderId="4" xfId="0" applyNumberFormat="1" applyFont="1" applyFill="1" applyBorder="1" applyAlignment="1">
      <alignment horizontal="right" vertical="center"/>
    </xf>
    <xf numFmtId="173" fontId="68" fillId="2" borderId="5" xfId="0" applyNumberFormat="1" applyFont="1" applyFill="1" applyBorder="1" applyAlignment="1">
      <alignment horizontal="right" vertical="center"/>
    </xf>
    <xf numFmtId="173" fontId="68" fillId="2" borderId="6" xfId="0" applyNumberFormat="1" applyFont="1" applyFill="1" applyBorder="1" applyAlignment="1">
      <alignment horizontal="right" vertical="center"/>
    </xf>
    <xf numFmtId="49" fontId="68" fillId="0" borderId="58" xfId="0" applyNumberFormat="1" applyFont="1" applyBorder="1" applyAlignment="1">
      <alignment horizontal="center" vertical="center"/>
    </xf>
    <xf numFmtId="173" fontId="68" fillId="2" borderId="1" xfId="0" applyNumberFormat="1" applyFont="1" applyFill="1" applyBorder="1" applyAlignment="1">
      <alignment vertical="center"/>
    </xf>
    <xf numFmtId="173" fontId="68" fillId="2" borderId="2" xfId="0" applyNumberFormat="1" applyFont="1" applyFill="1" applyBorder="1" applyAlignment="1">
      <alignment vertical="center"/>
    </xf>
    <xf numFmtId="173" fontId="68" fillId="2" borderId="3" xfId="0" applyNumberFormat="1" applyFont="1" applyFill="1" applyBorder="1" applyAlignment="1">
      <alignment vertical="center"/>
    </xf>
    <xf numFmtId="173" fontId="68" fillId="2" borderId="50" xfId="0" applyNumberFormat="1" applyFont="1" applyFill="1" applyBorder="1" applyAlignment="1">
      <alignment horizontal="right" vertical="center"/>
    </xf>
    <xf numFmtId="173" fontId="68" fillId="2" borderId="0" xfId="0" applyNumberFormat="1" applyFont="1" applyFill="1" applyAlignment="1">
      <alignment horizontal="right" vertical="center"/>
    </xf>
    <xf numFmtId="173" fontId="68" fillId="2" borderId="33" xfId="0" applyNumberFormat="1" applyFont="1" applyFill="1" applyBorder="1" applyAlignment="1">
      <alignment horizontal="right" vertical="center"/>
    </xf>
    <xf numFmtId="173" fontId="68" fillId="2" borderId="4" xfId="0" applyNumberFormat="1" applyFont="1" applyFill="1" applyBorder="1" applyAlignment="1">
      <alignment vertical="center"/>
    </xf>
    <xf numFmtId="173" fontId="68" fillId="2" borderId="5" xfId="0" applyNumberFormat="1" applyFont="1" applyFill="1" applyBorder="1" applyAlignment="1">
      <alignment vertical="center"/>
    </xf>
    <xf numFmtId="173" fontId="68" fillId="2" borderId="6" xfId="0" applyNumberFormat="1" applyFont="1" applyFill="1" applyBorder="1" applyAlignment="1">
      <alignment vertical="center"/>
    </xf>
    <xf numFmtId="173" fontId="6" fillId="8" borderId="60" xfId="0" applyNumberFormat="1" applyFont="1" applyFill="1" applyBorder="1" applyAlignment="1">
      <alignment vertical="center"/>
    </xf>
    <xf numFmtId="173" fontId="68" fillId="8" borderId="20" xfId="0" applyNumberFormat="1" applyFont="1" applyFill="1" applyBorder="1" applyAlignment="1">
      <alignment vertical="center"/>
    </xf>
    <xf numFmtId="173" fontId="68" fillId="8" borderId="19" xfId="0" applyNumberFormat="1" applyFont="1" applyFill="1" applyBorder="1" applyAlignment="1">
      <alignment vertical="center"/>
    </xf>
    <xf numFmtId="173" fontId="68" fillId="8" borderId="60" xfId="0" applyNumberFormat="1" applyFont="1" applyFill="1" applyBorder="1" applyAlignment="1">
      <alignment vertical="center"/>
    </xf>
    <xf numFmtId="173" fontId="68" fillId="8" borderId="61" xfId="0" applyNumberFormat="1" applyFont="1" applyFill="1" applyBorder="1" applyAlignment="1">
      <alignment vertical="center"/>
    </xf>
    <xf numFmtId="173" fontId="6" fillId="8" borderId="19" xfId="0" applyNumberFormat="1" applyFont="1" applyFill="1" applyBorder="1" applyAlignment="1">
      <alignment vertical="center"/>
    </xf>
    <xf numFmtId="173" fontId="6" fillId="8" borderId="61" xfId="0" applyNumberFormat="1" applyFont="1" applyFill="1" applyBorder="1" applyAlignment="1">
      <alignment vertical="center"/>
    </xf>
    <xf numFmtId="173" fontId="68" fillId="11" borderId="71" xfId="0" applyNumberFormat="1" applyFont="1" applyFill="1" applyBorder="1" applyAlignment="1">
      <alignment horizontal="center" vertical="center"/>
    </xf>
    <xf numFmtId="0" fontId="85" fillId="0" borderId="0" xfId="0" applyFont="1"/>
    <xf numFmtId="0" fontId="110" fillId="5" borderId="0" xfId="0" applyFont="1" applyFill="1" applyAlignment="1">
      <alignment horizontal="left" vertical="center"/>
    </xf>
    <xf numFmtId="0" fontId="15" fillId="5" borderId="0" xfId="0" applyFont="1" applyFill="1" applyAlignment="1">
      <alignment horizontal="center" vertical="center"/>
    </xf>
    <xf numFmtId="49" fontId="31" fillId="0" borderId="15" xfId="0" applyNumberFormat="1" applyFont="1" applyBorder="1" applyAlignment="1">
      <alignment horizontal="center" vertical="center"/>
    </xf>
    <xf numFmtId="173" fontId="59" fillId="0" borderId="47" xfId="0" applyNumberFormat="1" applyFont="1" applyBorder="1" applyAlignment="1">
      <alignment horizontal="left" vertical="center"/>
    </xf>
    <xf numFmtId="0" fontId="85" fillId="0" borderId="49" xfId="0" applyFont="1" applyBorder="1" applyAlignment="1">
      <alignment horizontal="left" indent="4"/>
    </xf>
    <xf numFmtId="0" fontId="85" fillId="0" borderId="59" xfId="0" applyFont="1" applyBorder="1" applyAlignment="1">
      <alignment horizontal="left" indent="4"/>
    </xf>
    <xf numFmtId="173" fontId="59" fillId="0" borderId="47" xfId="0" applyNumberFormat="1" applyFont="1" applyBorder="1" applyAlignment="1">
      <alignment horizontal="left" vertical="center" wrapText="1"/>
    </xf>
    <xf numFmtId="173" fontId="31" fillId="11" borderId="26" xfId="0" applyNumberFormat="1" applyFont="1" applyFill="1" applyBorder="1" applyAlignment="1">
      <alignment horizontal="center" vertical="center"/>
    </xf>
    <xf numFmtId="0" fontId="0" fillId="0" borderId="49" xfId="0" applyBorder="1" applyAlignment="1">
      <alignment horizontal="left" indent="5"/>
    </xf>
    <xf numFmtId="0" fontId="0" fillId="0" borderId="59" xfId="0" applyBorder="1" applyAlignment="1">
      <alignment horizontal="left" indent="5"/>
    </xf>
    <xf numFmtId="49" fontId="31" fillId="0" borderId="36" xfId="0" applyNumberFormat="1" applyFont="1" applyBorder="1" applyAlignment="1">
      <alignment horizontal="center" vertical="center"/>
    </xf>
    <xf numFmtId="173" fontId="28" fillId="11" borderId="41" xfId="0" applyNumberFormat="1" applyFont="1" applyFill="1" applyBorder="1" applyAlignment="1">
      <alignment vertical="center" wrapText="1"/>
    </xf>
    <xf numFmtId="0" fontId="0" fillId="0" borderId="15" xfId="0" applyBorder="1" applyAlignment="1">
      <alignment horizontal="center"/>
    </xf>
    <xf numFmtId="173" fontId="35" fillId="0" borderId="15" xfId="0" applyNumberFormat="1" applyFont="1" applyBorder="1" applyAlignment="1">
      <alignment horizontal="center" vertical="center"/>
    </xf>
    <xf numFmtId="173" fontId="35" fillId="0" borderId="22" xfId="0" applyNumberFormat="1" applyFont="1" applyBorder="1" applyAlignment="1">
      <alignment horizontal="center" vertical="center"/>
    </xf>
    <xf numFmtId="0" fontId="0" fillId="0" borderId="22" xfId="0" applyBorder="1" applyAlignment="1">
      <alignment horizontal="center"/>
    </xf>
    <xf numFmtId="173" fontId="59" fillId="0" borderId="49" xfId="0" applyNumberFormat="1" applyFont="1" applyBorder="1" applyAlignment="1">
      <alignment vertical="center"/>
    </xf>
    <xf numFmtId="173" fontId="59" fillId="0" borderId="51" xfId="0" applyNumberFormat="1" applyFont="1" applyBorder="1" applyAlignment="1">
      <alignment horizontal="left" vertical="center" wrapText="1"/>
    </xf>
    <xf numFmtId="173" fontId="59" fillId="0" borderId="57" xfId="0" applyNumberFormat="1" applyFont="1" applyBorder="1" applyAlignment="1">
      <alignment horizontal="left" vertical="center" wrapText="1"/>
    </xf>
    <xf numFmtId="173" fontId="59" fillId="0" borderId="59" xfId="0" applyNumberFormat="1" applyFont="1" applyBorder="1" applyAlignment="1">
      <alignment horizontal="left" vertical="center" wrapText="1"/>
    </xf>
    <xf numFmtId="173" fontId="31" fillId="22" borderId="42" xfId="0" applyNumberFormat="1" applyFont="1" applyFill="1" applyBorder="1" applyAlignment="1">
      <alignment horizontal="center" vertical="center"/>
    </xf>
    <xf numFmtId="49" fontId="31" fillId="0" borderId="26" xfId="0" applyNumberFormat="1" applyFont="1" applyBorder="1" applyAlignment="1">
      <alignment horizontal="center" vertical="center"/>
    </xf>
    <xf numFmtId="173" fontId="59" fillId="0" borderId="49" xfId="0" applyNumberFormat="1" applyFont="1" applyBorder="1" applyAlignment="1">
      <alignment horizontal="left" vertical="center" wrapText="1"/>
    </xf>
    <xf numFmtId="173" fontId="59" fillId="0" borderId="49" xfId="0" applyNumberFormat="1" applyFont="1" applyBorder="1" applyAlignment="1">
      <alignment vertical="center" wrapText="1"/>
    </xf>
    <xf numFmtId="0" fontId="0" fillId="0" borderId="51" xfId="0" applyBorder="1" applyAlignment="1">
      <alignment horizontal="left" indent="5"/>
    </xf>
    <xf numFmtId="49" fontId="31" fillId="0" borderId="34" xfId="0" applyNumberFormat="1" applyFont="1" applyBorder="1" applyAlignment="1">
      <alignment horizontal="center" vertical="center"/>
    </xf>
    <xf numFmtId="173" fontId="28" fillId="11" borderId="41" xfId="0" applyNumberFormat="1" applyFont="1" applyFill="1" applyBorder="1" applyAlignment="1">
      <alignment horizontal="left" vertical="center" wrapText="1"/>
    </xf>
    <xf numFmtId="173" fontId="31" fillId="22" borderId="46" xfId="0" applyNumberFormat="1" applyFont="1" applyFill="1" applyBorder="1" applyAlignment="1">
      <alignment horizontal="center" vertical="center"/>
    </xf>
    <xf numFmtId="173" fontId="28" fillId="11" borderId="7" xfId="0" applyNumberFormat="1" applyFont="1" applyFill="1" applyBorder="1" applyAlignment="1">
      <alignment horizontal="left" vertical="center" wrapText="1"/>
    </xf>
    <xf numFmtId="173" fontId="28" fillId="11" borderId="17" xfId="0" applyNumberFormat="1" applyFont="1" applyFill="1" applyBorder="1" applyAlignment="1">
      <alignment horizontal="left" vertical="center" wrapText="1"/>
    </xf>
    <xf numFmtId="0" fontId="85" fillId="0" borderId="19" xfId="0" applyFont="1" applyBorder="1"/>
    <xf numFmtId="0" fontId="15" fillId="5" borderId="7" xfId="0" applyFont="1" applyFill="1" applyBorder="1" applyAlignment="1">
      <alignment horizontal="left" vertical="center"/>
    </xf>
    <xf numFmtId="0" fontId="110" fillId="5" borderId="9" xfId="0" applyFont="1" applyFill="1" applyBorder="1" applyAlignment="1">
      <alignment horizontal="left" vertical="center"/>
    </xf>
    <xf numFmtId="0" fontId="15" fillId="5" borderId="9" xfId="0" applyFont="1" applyFill="1" applyBorder="1" applyAlignment="1">
      <alignment horizontal="center" vertical="center"/>
    </xf>
    <xf numFmtId="0" fontId="15" fillId="22" borderId="8" xfId="0" applyFont="1" applyFill="1" applyBorder="1" applyAlignment="1">
      <alignment horizontal="center" vertical="center"/>
    </xf>
    <xf numFmtId="0" fontId="15" fillId="5" borderId="13" xfId="0" applyFont="1" applyFill="1" applyBorder="1" applyAlignment="1">
      <alignment horizontal="left" vertical="center"/>
    </xf>
    <xf numFmtId="0" fontId="15" fillId="22" borderId="14" xfId="0" applyFont="1" applyFill="1" applyBorder="1" applyAlignment="1">
      <alignment horizontal="center" vertical="center"/>
    </xf>
    <xf numFmtId="173" fontId="59" fillId="0" borderId="57" xfId="0" applyNumberFormat="1" applyFont="1" applyBorder="1" applyAlignment="1">
      <alignment horizontal="left" vertical="center"/>
    </xf>
    <xf numFmtId="0" fontId="0" fillId="0" borderId="57" xfId="0" applyBorder="1" applyAlignment="1">
      <alignment horizontal="left" indent="5"/>
    </xf>
    <xf numFmtId="173" fontId="31" fillId="22" borderId="27" xfId="0" applyNumberFormat="1" applyFont="1" applyFill="1" applyBorder="1" applyAlignment="1">
      <alignment horizontal="center" vertical="center"/>
    </xf>
    <xf numFmtId="173" fontId="31" fillId="22" borderId="72" xfId="0" applyNumberFormat="1" applyFont="1" applyFill="1" applyBorder="1" applyAlignment="1">
      <alignment horizontal="center" vertical="center"/>
    </xf>
    <xf numFmtId="173" fontId="27" fillId="0" borderId="75" xfId="0" applyNumberFormat="1" applyFont="1" applyBorder="1"/>
    <xf numFmtId="3" fontId="0" fillId="0" borderId="0" xfId="0" applyNumberFormat="1" applyAlignment="1">
      <alignment horizontal="center"/>
    </xf>
    <xf numFmtId="173" fontId="111" fillId="0" borderId="49" xfId="0" applyNumberFormat="1" applyFont="1" applyBorder="1" applyAlignment="1">
      <alignment vertical="center" wrapText="1"/>
    </xf>
    <xf numFmtId="173" fontId="28" fillId="11" borderId="25" xfId="0" applyNumberFormat="1" applyFont="1" applyFill="1" applyBorder="1" applyAlignment="1">
      <alignment vertical="center" wrapText="1"/>
    </xf>
    <xf numFmtId="173" fontId="31" fillId="11" borderId="52" xfId="0" applyNumberFormat="1" applyFont="1" applyFill="1" applyBorder="1" applyAlignment="1">
      <alignment horizontal="center" vertical="center"/>
    </xf>
    <xf numFmtId="173" fontId="31" fillId="11" borderId="55" xfId="0" applyNumberFormat="1" applyFont="1" applyFill="1" applyBorder="1" applyAlignment="1">
      <alignment horizontal="center" vertical="center"/>
    </xf>
    <xf numFmtId="173" fontId="111" fillId="0" borderId="41" xfId="0" applyNumberFormat="1" applyFont="1" applyBorder="1" applyAlignment="1">
      <alignment horizontal="left" vertical="center" wrapText="1"/>
    </xf>
    <xf numFmtId="173" fontId="31" fillId="0" borderId="42" xfId="0" applyNumberFormat="1" applyFont="1" applyBorder="1" applyAlignment="1">
      <alignment horizontal="center" vertical="center"/>
    </xf>
    <xf numFmtId="0" fontId="0" fillId="22" borderId="65" xfId="0" applyFill="1" applyBorder="1" applyAlignment="1">
      <alignment horizontal="center"/>
    </xf>
    <xf numFmtId="0" fontId="0" fillId="22" borderId="76" xfId="0" applyFill="1" applyBorder="1" applyAlignment="1">
      <alignment horizontal="center"/>
    </xf>
    <xf numFmtId="0" fontId="0" fillId="22" borderId="72" xfId="0" applyFill="1" applyBorder="1" applyAlignment="1">
      <alignment horizontal="center"/>
    </xf>
    <xf numFmtId="0" fontId="0" fillId="22" borderId="67" xfId="0" applyFill="1" applyBorder="1" applyAlignment="1">
      <alignment horizontal="center"/>
    </xf>
    <xf numFmtId="173" fontId="28" fillId="11" borderId="7" xfId="0" applyNumberFormat="1" applyFont="1" applyFill="1" applyBorder="1" applyAlignment="1">
      <alignment vertical="center" wrapText="1"/>
    </xf>
    <xf numFmtId="0" fontId="85" fillId="0" borderId="9" xfId="0" applyFont="1" applyBorder="1"/>
    <xf numFmtId="173" fontId="31" fillId="22" borderId="32" xfId="0" applyNumberFormat="1" applyFont="1" applyFill="1" applyBorder="1" applyAlignment="1">
      <alignment horizontal="center" vertical="center"/>
    </xf>
    <xf numFmtId="173" fontId="31" fillId="11" borderId="9" xfId="0" applyNumberFormat="1" applyFont="1" applyFill="1" applyBorder="1" applyAlignment="1">
      <alignment horizontal="center" vertical="center"/>
    </xf>
    <xf numFmtId="0" fontId="0" fillId="0" borderId="15" xfId="7" applyFont="1" applyBorder="1"/>
    <xf numFmtId="0" fontId="0" fillId="0" borderId="7" xfId="0" applyBorder="1"/>
    <xf numFmtId="0" fontId="0" fillId="0" borderId="9" xfId="0" applyBorder="1"/>
    <xf numFmtId="0" fontId="0" fillId="0" borderId="8" xfId="0" applyBorder="1"/>
    <xf numFmtId="0" fontId="0" fillId="0" borderId="14" xfId="0" applyBorder="1"/>
    <xf numFmtId="0" fontId="0" fillId="0" borderId="17" xfId="0" applyBorder="1"/>
    <xf numFmtId="0" fontId="0" fillId="0" borderId="19" xfId="0" applyBorder="1"/>
    <xf numFmtId="0" fontId="0" fillId="0" borderId="18" xfId="0" applyBorder="1"/>
    <xf numFmtId="0" fontId="14" fillId="0" borderId="9" xfId="0" applyFont="1" applyBorder="1"/>
    <xf numFmtId="0" fontId="0" fillId="0" borderId="13" xfId="0" applyBorder="1" applyAlignment="1">
      <alignment horizontal="center"/>
    </xf>
    <xf numFmtId="3" fontId="85" fillId="0" borderId="32" xfId="0" applyNumberFormat="1" applyFont="1" applyBorder="1"/>
    <xf numFmtId="0" fontId="0" fillId="0" borderId="17" xfId="0" applyBorder="1" applyAlignment="1">
      <alignment horizontal="center"/>
    </xf>
    <xf numFmtId="3" fontId="85" fillId="0" borderId="39" xfId="0" applyNumberFormat="1" applyFont="1" applyBorder="1"/>
    <xf numFmtId="3" fontId="85" fillId="0" borderId="35" xfId="0" applyNumberFormat="1" applyFont="1" applyBorder="1"/>
    <xf numFmtId="3" fontId="85" fillId="0" borderId="8" xfId="0" applyNumberFormat="1" applyFont="1" applyBorder="1"/>
    <xf numFmtId="0" fontId="0" fillId="0" borderId="0" xfId="0" applyAlignment="1">
      <alignment horizontal="left"/>
    </xf>
    <xf numFmtId="3" fontId="85" fillId="0" borderId="65" xfId="0" applyNumberFormat="1" applyFont="1" applyBorder="1"/>
    <xf numFmtId="0" fontId="0" fillId="0" borderId="19" xfId="0" applyBorder="1" applyAlignment="1">
      <alignment horizontal="left"/>
    </xf>
    <xf numFmtId="14" fontId="0" fillId="0" borderId="22" xfId="0" applyNumberFormat="1" applyBorder="1" applyAlignment="1">
      <alignment horizontal="right" vertical="center" wrapText="1"/>
    </xf>
    <xf numFmtId="3" fontId="85" fillId="0" borderId="76" xfId="0" applyNumberFormat="1" applyFont="1" applyBorder="1"/>
    <xf numFmtId="0" fontId="14" fillId="0" borderId="0" xfId="0" applyFont="1" applyAlignment="1">
      <alignment horizontal="left"/>
    </xf>
    <xf numFmtId="0" fontId="14" fillId="0" borderId="9" xfId="0" applyFont="1" applyBorder="1" applyAlignment="1">
      <alignment horizontal="left"/>
    </xf>
    <xf numFmtId="0" fontId="0" fillId="0" borderId="19" xfId="0" applyBorder="1" applyAlignment="1">
      <alignment horizontal="center"/>
    </xf>
    <xf numFmtId="0" fontId="8" fillId="0" borderId="0" xfId="8" applyAlignment="1">
      <alignment horizontal="center"/>
    </xf>
    <xf numFmtId="0" fontId="135" fillId="0" borderId="0" xfId="8" applyFont="1"/>
    <xf numFmtId="0" fontId="8" fillId="0" borderId="0" xfId="8"/>
    <xf numFmtId="0" fontId="136" fillId="0" borderId="0" xfId="8" applyFont="1"/>
    <xf numFmtId="0" fontId="137" fillId="0" borderId="0" xfId="8" applyFont="1"/>
    <xf numFmtId="0" fontId="138" fillId="0" borderId="59" xfId="8" applyFont="1" applyBorder="1" applyAlignment="1">
      <alignment horizontal="center"/>
    </xf>
    <xf numFmtId="0" fontId="138" fillId="0" borderId="20" xfId="8" applyFont="1" applyBorder="1" applyAlignment="1">
      <alignment horizontal="center"/>
    </xf>
    <xf numFmtId="0" fontId="138" fillId="0" borderId="39" xfId="8" applyFont="1" applyBorder="1" applyAlignment="1">
      <alignment horizontal="center"/>
    </xf>
    <xf numFmtId="0" fontId="138" fillId="0" borderId="23" xfId="8" applyFont="1" applyBorder="1" applyAlignment="1">
      <alignment horizontal="center"/>
    </xf>
    <xf numFmtId="3" fontId="80" fillId="0" borderId="36" xfId="27" applyNumberFormat="1" applyFont="1" applyBorder="1"/>
    <xf numFmtId="3" fontId="84" fillId="0" borderId="36" xfId="0" applyNumberFormat="1" applyFont="1" applyBorder="1"/>
    <xf numFmtId="3" fontId="84" fillId="0" borderId="15" xfId="0" applyNumberFormat="1" applyFont="1" applyBorder="1"/>
    <xf numFmtId="3" fontId="80" fillId="0" borderId="15" xfId="27" applyNumberFormat="1" applyFont="1" applyBorder="1"/>
    <xf numFmtId="0" fontId="80" fillId="0" borderId="15" xfId="8" applyFont="1" applyBorder="1" applyAlignment="1">
      <alignment horizontal="center"/>
    </xf>
    <xf numFmtId="3" fontId="84" fillId="0" borderId="32" xfId="0" applyNumberFormat="1" applyFont="1" applyBorder="1"/>
    <xf numFmtId="0" fontId="80" fillId="0" borderId="0" xfId="8" applyFont="1" applyAlignment="1">
      <alignment horizontal="center"/>
    </xf>
    <xf numFmtId="0" fontId="139" fillId="0" borderId="7" xfId="8" applyFont="1" applyBorder="1"/>
    <xf numFmtId="3" fontId="84" fillId="0" borderId="26" xfId="0" applyNumberFormat="1" applyFont="1" applyBorder="1"/>
    <xf numFmtId="0" fontId="139" fillId="0" borderId="49" xfId="8" applyFont="1" applyBorder="1"/>
    <xf numFmtId="0" fontId="140" fillId="0" borderId="15" xfId="8" applyFont="1" applyBorder="1"/>
    <xf numFmtId="3" fontId="140" fillId="0" borderId="15" xfId="8" applyNumberFormat="1" applyFont="1" applyBorder="1"/>
    <xf numFmtId="0" fontId="139" fillId="0" borderId="17" xfId="8" applyFont="1" applyBorder="1"/>
    <xf numFmtId="3" fontId="84" fillId="0" borderId="22" xfId="0" applyNumberFormat="1" applyFont="1" applyBorder="1"/>
    <xf numFmtId="3" fontId="8" fillId="0" borderId="0" xfId="8" applyNumberFormat="1"/>
    <xf numFmtId="3" fontId="85" fillId="0" borderId="14" xfId="0" applyNumberFormat="1" applyFont="1" applyBorder="1"/>
    <xf numFmtId="0" fontId="15" fillId="0" borderId="9" xfId="0" applyFont="1" applyBorder="1"/>
    <xf numFmtId="0" fontId="14" fillId="0" borderId="19" xfId="0" applyFont="1" applyBorder="1"/>
    <xf numFmtId="3" fontId="85" fillId="0" borderId="71" xfId="0" applyNumberFormat="1" applyFont="1" applyBorder="1"/>
    <xf numFmtId="3" fontId="85" fillId="0" borderId="0" xfId="0" applyNumberFormat="1" applyFont="1"/>
    <xf numFmtId="3" fontId="110" fillId="0" borderId="27" xfId="0" applyNumberFormat="1" applyFont="1" applyBorder="1"/>
    <xf numFmtId="3" fontId="141" fillId="0" borderId="32" xfId="0" applyNumberFormat="1" applyFont="1" applyBorder="1"/>
    <xf numFmtId="3" fontId="84" fillId="0" borderId="37" xfId="0" applyNumberFormat="1" applyFont="1" applyBorder="1"/>
    <xf numFmtId="3" fontId="85" fillId="0" borderId="67" xfId="0" applyNumberFormat="1" applyFont="1" applyBorder="1"/>
    <xf numFmtId="173" fontId="0" fillId="0" borderId="0" xfId="0" applyNumberFormat="1"/>
    <xf numFmtId="173" fontId="31" fillId="49" borderId="42" xfId="0" applyNumberFormat="1" applyFont="1" applyFill="1" applyBorder="1" applyAlignment="1">
      <alignment horizontal="center" vertical="center"/>
    </xf>
    <xf numFmtId="173" fontId="31" fillId="49" borderId="70" xfId="0" applyNumberFormat="1" applyFont="1" applyFill="1" applyBorder="1" applyAlignment="1">
      <alignment horizontal="center" vertical="center"/>
    </xf>
    <xf numFmtId="49" fontId="31" fillId="49" borderId="36" xfId="0" applyNumberFormat="1" applyFont="1" applyFill="1" applyBorder="1" applyAlignment="1">
      <alignment horizontal="center" vertical="center"/>
    </xf>
    <xf numFmtId="49" fontId="31" fillId="49" borderId="34" xfId="0" applyNumberFormat="1" applyFont="1" applyFill="1" applyBorder="1" applyAlignment="1">
      <alignment horizontal="center" vertical="center"/>
    </xf>
    <xf numFmtId="173" fontId="31" fillId="49" borderId="9" xfId="0" applyNumberFormat="1" applyFont="1" applyFill="1" applyBorder="1" applyAlignment="1">
      <alignment horizontal="center" vertical="center"/>
    </xf>
    <xf numFmtId="173" fontId="31" fillId="49" borderId="15" xfId="0" applyNumberFormat="1" applyFont="1" applyFill="1" applyBorder="1" applyAlignment="1">
      <alignment horizontal="center" vertical="center"/>
    </xf>
    <xf numFmtId="173" fontId="31" fillId="49" borderId="34" xfId="0" applyNumberFormat="1" applyFont="1" applyFill="1" applyBorder="1" applyAlignment="1">
      <alignment horizontal="center" vertical="center"/>
    </xf>
    <xf numFmtId="3" fontId="0" fillId="22" borderId="65" xfId="0" applyNumberFormat="1" applyFill="1" applyBorder="1" applyAlignment="1">
      <alignment horizontal="center"/>
    </xf>
    <xf numFmtId="0" fontId="85" fillId="0" borderId="0" xfId="0" applyFont="1" applyAlignment="1">
      <alignment horizontal="center"/>
    </xf>
    <xf numFmtId="3" fontId="0" fillId="0" borderId="32" xfId="0" applyNumberFormat="1"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3" fontId="0" fillId="0" borderId="39" xfId="0" applyNumberFormat="1" applyBorder="1" applyAlignment="1">
      <alignment horizontal="center"/>
    </xf>
    <xf numFmtId="0" fontId="0" fillId="0" borderId="22" xfId="0" applyBorder="1" applyAlignment="1">
      <alignment horizontal="center" wrapText="1"/>
    </xf>
    <xf numFmtId="0" fontId="0" fillId="0" borderId="39" xfId="0" applyBorder="1" applyAlignment="1">
      <alignment horizontal="center" wrapText="1"/>
    </xf>
    <xf numFmtId="0" fontId="85" fillId="49" borderId="19" xfId="0" applyFont="1" applyFill="1" applyBorder="1" applyAlignment="1">
      <alignment horizontal="center"/>
    </xf>
    <xf numFmtId="0" fontId="85" fillId="49" borderId="9" xfId="0" applyFont="1" applyFill="1" applyBorder="1" applyAlignment="1">
      <alignment horizontal="center"/>
    </xf>
    <xf numFmtId="173" fontId="0" fillId="22" borderId="65" xfId="0" applyNumberFormat="1" applyFill="1" applyBorder="1" applyAlignment="1">
      <alignment horizontal="center"/>
    </xf>
    <xf numFmtId="173" fontId="35" fillId="22" borderId="72" xfId="0" applyNumberFormat="1" applyFont="1" applyFill="1" applyBorder="1" applyAlignment="1">
      <alignment horizontal="center" vertical="center"/>
    </xf>
    <xf numFmtId="3" fontId="0" fillId="22" borderId="72" xfId="0" applyNumberFormat="1" applyFill="1" applyBorder="1" applyAlignment="1">
      <alignment horizontal="center"/>
    </xf>
    <xf numFmtId="3" fontId="0" fillId="22" borderId="67" xfId="0" applyNumberFormat="1" applyFill="1" applyBorder="1" applyAlignment="1">
      <alignment horizontal="center"/>
    </xf>
    <xf numFmtId="173" fontId="31" fillId="22" borderId="55" xfId="0" applyNumberFormat="1" applyFont="1" applyFill="1" applyBorder="1" applyAlignment="1">
      <alignment horizontal="center" vertical="center"/>
    </xf>
    <xf numFmtId="173" fontId="31" fillId="48" borderId="52" xfId="0" applyNumberFormat="1" applyFont="1" applyFill="1" applyBorder="1" applyAlignment="1">
      <alignment horizontal="center" vertical="center"/>
    </xf>
    <xf numFmtId="168" fontId="14" fillId="0" borderId="24" xfId="0" applyNumberFormat="1" applyFont="1" applyBorder="1" applyAlignment="1">
      <alignment horizontal="center" vertical="center"/>
    </xf>
    <xf numFmtId="173" fontId="0" fillId="0" borderId="0" xfId="0" applyNumberFormat="1" applyAlignment="1">
      <alignment horizontal="center"/>
    </xf>
    <xf numFmtId="0" fontId="45" fillId="0" borderId="15" xfId="0" applyFont="1" applyBorder="1" applyAlignment="1">
      <alignment horizontal="center"/>
    </xf>
    <xf numFmtId="0" fontId="2" fillId="22" borderId="0" xfId="0" applyFont="1" applyFill="1"/>
    <xf numFmtId="0" fontId="0" fillId="22" borderId="0" xfId="0" applyFill="1"/>
    <xf numFmtId="3" fontId="2" fillId="0" borderId="15" xfId="0" applyNumberFormat="1" applyFont="1" applyBorder="1" applyAlignment="1">
      <alignment horizontal="center"/>
    </xf>
    <xf numFmtId="0" fontId="142" fillId="0" borderId="15" xfId="0" applyFont="1" applyBorder="1"/>
    <xf numFmtId="3" fontId="2" fillId="22" borderId="15" xfId="0" applyNumberFormat="1" applyFont="1" applyFill="1" applyBorder="1" applyAlignment="1">
      <alignment horizontal="center"/>
    </xf>
    <xf numFmtId="0" fontId="88" fillId="22" borderId="34" xfId="0" applyFont="1" applyFill="1" applyBorder="1"/>
    <xf numFmtId="3" fontId="0" fillId="22" borderId="15" xfId="0" applyNumberFormat="1" applyFill="1" applyBorder="1"/>
    <xf numFmtId="9" fontId="0" fillId="22" borderId="34" xfId="1" applyFont="1" applyFill="1" applyBorder="1"/>
    <xf numFmtId="3" fontId="0" fillId="22" borderId="34" xfId="0" applyNumberFormat="1" applyFill="1" applyBorder="1" applyAlignment="1">
      <alignment horizontal="center"/>
    </xf>
    <xf numFmtId="3" fontId="0" fillId="22" borderId="34" xfId="0" applyNumberFormat="1" applyFill="1" applyBorder="1"/>
    <xf numFmtId="0" fontId="80" fillId="3" borderId="15" xfId="8" applyFont="1" applyFill="1" applyBorder="1" applyAlignment="1">
      <alignment horizontal="center"/>
    </xf>
    <xf numFmtId="3" fontId="80" fillId="3" borderId="15" xfId="27" applyNumberFormat="1" applyFont="1" applyFill="1" applyBorder="1"/>
    <xf numFmtId="3" fontId="84" fillId="3" borderId="15" xfId="0" applyNumberFormat="1" applyFont="1" applyFill="1" applyBorder="1"/>
    <xf numFmtId="3" fontId="84" fillId="3" borderId="36" xfId="0" applyNumberFormat="1" applyFont="1" applyFill="1" applyBorder="1"/>
    <xf numFmtId="3" fontId="84" fillId="3" borderId="32" xfId="0" applyNumberFormat="1" applyFont="1" applyFill="1" applyBorder="1"/>
    <xf numFmtId="0" fontId="80" fillId="50" borderId="15" xfId="8" applyFont="1" applyFill="1" applyBorder="1" applyAlignment="1">
      <alignment horizontal="center"/>
    </xf>
    <xf numFmtId="3" fontId="80" fillId="50" borderId="15" xfId="27" applyNumberFormat="1" applyFont="1" applyFill="1" applyBorder="1"/>
    <xf numFmtId="3" fontId="140" fillId="50" borderId="15" xfId="0" applyNumberFormat="1" applyFont="1" applyFill="1" applyBorder="1"/>
    <xf numFmtId="3" fontId="140" fillId="50" borderId="32" xfId="0" applyNumberFormat="1" applyFont="1" applyFill="1" applyBorder="1"/>
    <xf numFmtId="3" fontId="143" fillId="50" borderId="15" xfId="27" applyNumberFormat="1" applyFont="1" applyFill="1" applyBorder="1"/>
    <xf numFmtId="1" fontId="0" fillId="0" borderId="0" xfId="0" applyNumberFormat="1"/>
    <xf numFmtId="173" fontId="31" fillId="22" borderId="15" xfId="0" applyNumberFormat="1" applyFont="1" applyFill="1" applyBorder="1" applyAlignment="1">
      <alignment horizontal="center" vertical="center"/>
    </xf>
    <xf numFmtId="3" fontId="140" fillId="0" borderId="15" xfId="0" applyNumberFormat="1" applyFont="1" applyBorder="1"/>
    <xf numFmtId="3" fontId="144" fillId="0" borderId="15" xfId="0" applyNumberFormat="1" applyFont="1" applyBorder="1"/>
    <xf numFmtId="0" fontId="138" fillId="0" borderId="47" xfId="8" applyFont="1" applyBorder="1" applyAlignment="1">
      <alignment horizontal="center" vertical="center" wrapText="1"/>
    </xf>
    <xf numFmtId="0" fontId="138" fillId="0" borderId="27" xfId="8" applyFont="1" applyBorder="1" applyAlignment="1">
      <alignment horizontal="center" vertical="center" wrapText="1"/>
    </xf>
    <xf numFmtId="0" fontId="138" fillId="0" borderId="7" xfId="8" applyFont="1" applyBorder="1" applyAlignment="1">
      <alignment horizontal="center" vertical="center" wrapText="1"/>
    </xf>
    <xf numFmtId="0" fontId="138" fillId="0" borderId="17" xfId="8" applyFont="1" applyBorder="1" applyAlignment="1">
      <alignment horizontal="center" vertical="center" wrapText="1"/>
    </xf>
    <xf numFmtId="0" fontId="138" fillId="0" borderId="10" xfId="8" applyFont="1" applyBorder="1" applyAlignment="1">
      <alignment horizontal="center" vertical="center" wrapText="1"/>
    </xf>
    <xf numFmtId="0" fontId="138" fillId="0" borderId="12" xfId="8" applyFont="1" applyBorder="1" applyAlignment="1">
      <alignment horizontal="center" vertical="center" wrapText="1"/>
    </xf>
    <xf numFmtId="0" fontId="14" fillId="0" borderId="0" xfId="0" applyFont="1" applyAlignment="1">
      <alignment horizontal="center"/>
    </xf>
    <xf numFmtId="0" fontId="15" fillId="0" borderId="19" xfId="0" applyFont="1" applyBorder="1" applyAlignment="1">
      <alignment horizontal="center"/>
    </xf>
    <xf numFmtId="173" fontId="35" fillId="0" borderId="64" xfId="0" applyNumberFormat="1" applyFont="1" applyBorder="1" applyAlignment="1">
      <alignment horizontal="left" vertical="center" wrapText="1"/>
    </xf>
    <xf numFmtId="173" fontId="35" fillId="0" borderId="31" xfId="0" applyNumberFormat="1" applyFont="1" applyBorder="1" applyAlignment="1">
      <alignment horizontal="left" vertical="center" wrapText="1"/>
    </xf>
    <xf numFmtId="173" fontId="35" fillId="0" borderId="16" xfId="0" applyNumberFormat="1" applyFont="1" applyBorder="1" applyAlignment="1">
      <alignment horizontal="left" vertical="center" wrapText="1"/>
    </xf>
    <xf numFmtId="173" fontId="28" fillId="0" borderId="31" xfId="0" applyNumberFormat="1" applyFont="1" applyBorder="1" applyAlignment="1">
      <alignment horizontal="right" vertical="center"/>
    </xf>
    <xf numFmtId="173" fontId="72" fillId="9" borderId="7" xfId="5" applyNumberFormat="1" applyFont="1" applyFill="1" applyBorder="1" applyAlignment="1">
      <alignment horizontal="center" vertical="center"/>
    </xf>
    <xf numFmtId="173" fontId="72" fillId="9" borderId="9" xfId="5" applyNumberFormat="1" applyFont="1" applyFill="1" applyBorder="1" applyAlignment="1">
      <alignment horizontal="center" vertical="center"/>
    </xf>
    <xf numFmtId="173" fontId="72" fillId="9" borderId="8" xfId="5" applyNumberFormat="1" applyFont="1" applyFill="1" applyBorder="1" applyAlignment="1">
      <alignment horizontal="center" vertical="center"/>
    </xf>
    <xf numFmtId="173" fontId="72" fillId="9" borderId="17" xfId="5" applyNumberFormat="1" applyFont="1" applyFill="1" applyBorder="1" applyAlignment="1">
      <alignment horizontal="center" vertical="center"/>
    </xf>
    <xf numFmtId="173" fontId="72" fillId="9" borderId="19" xfId="5" applyNumberFormat="1" applyFont="1" applyFill="1" applyBorder="1" applyAlignment="1">
      <alignment horizontal="center" vertical="center"/>
    </xf>
    <xf numFmtId="173" fontId="72" fillId="9" borderId="18" xfId="5" applyNumberFormat="1" applyFont="1" applyFill="1" applyBorder="1" applyAlignment="1">
      <alignment horizontal="center" vertical="center"/>
    </xf>
    <xf numFmtId="173" fontId="35" fillId="0" borderId="63" xfId="0" applyNumberFormat="1" applyFont="1" applyBorder="1" applyAlignment="1">
      <alignment horizontal="left" vertical="center"/>
    </xf>
    <xf numFmtId="173" fontId="35" fillId="0" borderId="11" xfId="0" applyNumberFormat="1" applyFont="1" applyBorder="1" applyAlignment="1">
      <alignment horizontal="left" vertical="center"/>
    </xf>
    <xf numFmtId="173" fontId="35" fillId="0" borderId="12" xfId="0" applyNumberFormat="1" applyFont="1" applyBorder="1" applyAlignment="1">
      <alignment horizontal="left" vertical="center"/>
    </xf>
    <xf numFmtId="173" fontId="28" fillId="0" borderId="11" xfId="0" applyNumberFormat="1" applyFont="1" applyBorder="1" applyAlignment="1">
      <alignment horizontal="right" vertical="center"/>
    </xf>
    <xf numFmtId="173" fontId="35" fillId="0" borderId="64" xfId="0" applyNumberFormat="1" applyFont="1" applyBorder="1" applyAlignment="1">
      <alignment horizontal="left" vertical="center"/>
    </xf>
    <xf numFmtId="173" fontId="35" fillId="0" borderId="31" xfId="0" applyNumberFormat="1" applyFont="1" applyBorder="1" applyAlignment="1">
      <alignment horizontal="left" vertical="center"/>
    </xf>
    <xf numFmtId="173" fontId="35" fillId="0" borderId="16" xfId="0" applyNumberFormat="1" applyFont="1" applyBorder="1" applyAlignment="1">
      <alignment horizontal="left" vertical="center"/>
    </xf>
    <xf numFmtId="0" fontId="27" fillId="0" borderId="31" xfId="0" applyFont="1" applyBorder="1" applyAlignment="1">
      <alignment horizontal="left" vertical="center" wrapText="1"/>
    </xf>
    <xf numFmtId="0" fontId="27" fillId="0" borderId="16" xfId="0" applyFont="1" applyBorder="1" applyAlignment="1">
      <alignment horizontal="left" vertical="center" wrapText="1"/>
    </xf>
    <xf numFmtId="173" fontId="31" fillId="11" borderId="64" xfId="0" applyNumberFormat="1" applyFont="1" applyFill="1" applyBorder="1" applyAlignment="1">
      <alignment horizontal="left" vertical="center"/>
    </xf>
    <xf numFmtId="173" fontId="31" fillId="11" borderId="31" xfId="0" applyNumberFormat="1" applyFont="1" applyFill="1" applyBorder="1" applyAlignment="1">
      <alignment horizontal="left" vertical="center"/>
    </xf>
    <xf numFmtId="173" fontId="31" fillId="11" borderId="16" xfId="0" applyNumberFormat="1" applyFont="1" applyFill="1" applyBorder="1" applyAlignment="1">
      <alignment horizontal="left" vertical="center"/>
    </xf>
    <xf numFmtId="173" fontId="28" fillId="11" borderId="31" xfId="0" applyNumberFormat="1" applyFont="1" applyFill="1" applyBorder="1" applyAlignment="1">
      <alignment horizontal="right" vertical="center"/>
    </xf>
    <xf numFmtId="173" fontId="31" fillId="11" borderId="56" xfId="0" applyNumberFormat="1" applyFont="1" applyFill="1" applyBorder="1" applyAlignment="1">
      <alignment horizontal="left" vertical="center" wrapText="1"/>
    </xf>
    <xf numFmtId="173" fontId="31" fillId="11" borderId="44" xfId="0" applyNumberFormat="1" applyFont="1" applyFill="1" applyBorder="1" applyAlignment="1">
      <alignment horizontal="left" vertical="center" wrapText="1"/>
    </xf>
    <xf numFmtId="173" fontId="31" fillId="11" borderId="45" xfId="0" applyNumberFormat="1" applyFont="1" applyFill="1" applyBorder="1" applyAlignment="1">
      <alignment horizontal="left" vertical="center" wrapText="1"/>
    </xf>
    <xf numFmtId="173" fontId="28" fillId="11" borderId="44" xfId="0" applyNumberFormat="1" applyFont="1" applyFill="1" applyBorder="1" applyAlignment="1">
      <alignment horizontal="right" vertical="center"/>
    </xf>
    <xf numFmtId="173" fontId="35" fillId="0" borderId="17" xfId="0" applyNumberFormat="1" applyFont="1" applyBorder="1" applyAlignment="1">
      <alignment horizontal="left" vertical="center" wrapText="1"/>
    </xf>
    <xf numFmtId="173" fontId="35" fillId="0" borderId="19" xfId="0" applyNumberFormat="1" applyFont="1" applyBorder="1" applyAlignment="1">
      <alignment horizontal="left" vertical="center" wrapText="1"/>
    </xf>
    <xf numFmtId="173" fontId="28" fillId="0" borderId="19" xfId="0" applyNumberFormat="1" applyFont="1" applyBorder="1" applyAlignment="1">
      <alignment horizontal="right" vertical="center"/>
    </xf>
    <xf numFmtId="0" fontId="14" fillId="0" borderId="17" xfId="0" applyFont="1" applyBorder="1" applyAlignment="1">
      <alignment horizontal="center"/>
    </xf>
    <xf numFmtId="0" fontId="14" fillId="0" borderId="19" xfId="0" applyFont="1" applyBorder="1" applyAlignment="1">
      <alignment horizontal="center"/>
    </xf>
    <xf numFmtId="0" fontId="14" fillId="0" borderId="18" xfId="0" applyFont="1" applyBorder="1" applyAlignment="1">
      <alignment horizontal="center"/>
    </xf>
    <xf numFmtId="0" fontId="45" fillId="0" borderId="17" xfId="0" applyFont="1" applyBorder="1" applyAlignment="1">
      <alignment horizontal="center" wrapText="1"/>
    </xf>
    <xf numFmtId="0" fontId="45" fillId="0" borderId="18" xfId="0" applyFont="1" applyBorder="1" applyAlignment="1">
      <alignment horizontal="center" wrapText="1"/>
    </xf>
    <xf numFmtId="0" fontId="15" fillId="0" borderId="0" xfId="0" applyFont="1" applyAlignment="1">
      <alignment horizontal="center"/>
    </xf>
    <xf numFmtId="0" fontId="14" fillId="0" borderId="56" xfId="0" applyFont="1" applyBorder="1" applyAlignment="1">
      <alignment horizontal="center"/>
    </xf>
    <xf numFmtId="0" fontId="14" fillId="0" borderId="44" xfId="0" applyFont="1" applyBorder="1" applyAlignment="1">
      <alignment horizontal="center"/>
    </xf>
    <xf numFmtId="0" fontId="14" fillId="0" borderId="62" xfId="0" applyFont="1" applyBorder="1" applyAlignment="1">
      <alignment horizontal="center"/>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4" fillId="0" borderId="40" xfId="0" applyFont="1" applyBorder="1" applyAlignment="1">
      <alignment horizontal="center" vertical="center"/>
    </xf>
    <xf numFmtId="0" fontId="14" fillId="0" borderId="7" xfId="0" applyFont="1" applyBorder="1" applyAlignment="1">
      <alignment horizontal="center"/>
    </xf>
    <xf numFmtId="0" fontId="14" fillId="0" borderId="9" xfId="0" applyFont="1" applyBorder="1" applyAlignment="1">
      <alignment horizontal="center"/>
    </xf>
    <xf numFmtId="0" fontId="14" fillId="0" borderId="8" xfId="0" applyFont="1" applyBorder="1" applyAlignment="1">
      <alignment horizontal="center"/>
    </xf>
    <xf numFmtId="0" fontId="45" fillId="0" borderId="56" xfId="0" applyFont="1" applyBorder="1" applyAlignment="1">
      <alignment horizontal="center" wrapText="1"/>
    </xf>
    <xf numFmtId="0" fontId="45" fillId="0" borderId="62" xfId="0" applyFont="1" applyBorder="1" applyAlignment="1">
      <alignment horizont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14" fillId="0" borderId="19" xfId="0" applyFont="1" applyBorder="1" applyAlignment="1">
      <alignment horizontal="left" vertical="center"/>
    </xf>
    <xf numFmtId="0" fontId="14" fillId="0" borderId="18" xfId="0" applyFont="1" applyBorder="1" applyAlignment="1">
      <alignment horizontal="left"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5" fillId="0" borderId="56" xfId="0" applyFont="1" applyBorder="1" applyAlignment="1">
      <alignment horizontal="center"/>
    </xf>
    <xf numFmtId="0" fontId="15" fillId="0" borderId="44" xfId="0" applyFont="1" applyBorder="1" applyAlignment="1">
      <alignment horizontal="center"/>
    </xf>
    <xf numFmtId="0" fontId="17" fillId="3" borderId="56"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44"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5" xfId="4" applyBorder="1" applyAlignment="1">
      <alignment horizontal="right" vertical="center" wrapText="1"/>
    </xf>
    <xf numFmtId="0" fontId="26" fillId="12" borderId="0" xfId="4" applyFont="1" applyFill="1" applyAlignment="1">
      <alignment horizontal="left" vertical="center"/>
    </xf>
    <xf numFmtId="0" fontId="11" fillId="0" borderId="15" xfId="4" applyFont="1" applyBorder="1" applyAlignment="1">
      <alignment horizontal="center" vertical="center"/>
    </xf>
    <xf numFmtId="0" fontId="11" fillId="0" borderId="30" xfId="4" applyFont="1" applyBorder="1" applyAlignment="1">
      <alignment horizontal="center" vertical="center"/>
    </xf>
    <xf numFmtId="0" fontId="11" fillId="0" borderId="31" xfId="4" applyFont="1" applyBorder="1" applyAlignment="1">
      <alignment horizontal="center" vertical="center"/>
    </xf>
    <xf numFmtId="0" fontId="11" fillId="0" borderId="16" xfId="4" applyFont="1" applyBorder="1" applyAlignment="1">
      <alignment horizontal="center" vertical="center"/>
    </xf>
    <xf numFmtId="0" fontId="7" fillId="0" borderId="5" xfId="4" applyFont="1" applyBorder="1" applyAlignment="1">
      <alignment horizontal="left" vertical="top" wrapText="1"/>
    </xf>
    <xf numFmtId="0" fontId="11" fillId="0" borderId="34"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36" xfId="4" applyFont="1" applyBorder="1" applyAlignment="1">
      <alignment horizontal="center" vertical="center" wrapText="1"/>
    </xf>
    <xf numFmtId="0" fontId="80" fillId="0" borderId="1" xfId="4" applyFont="1" applyBorder="1" applyAlignment="1">
      <alignment horizontal="center" vertical="center" wrapText="1"/>
    </xf>
    <xf numFmtId="0" fontId="80" fillId="0" borderId="50" xfId="4" applyFont="1" applyBorder="1" applyAlignment="1">
      <alignment horizontal="center" vertical="center" wrapText="1"/>
    </xf>
    <xf numFmtId="0" fontId="80" fillId="0" borderId="4" xfId="4" applyFont="1" applyBorder="1" applyAlignment="1">
      <alignment horizontal="center" vertical="center" wrapText="1"/>
    </xf>
    <xf numFmtId="0" fontId="11" fillId="0" borderId="30"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50" xfId="4" applyFont="1" applyBorder="1" applyAlignment="1">
      <alignment horizontal="center" vertical="center" wrapText="1"/>
    </xf>
    <xf numFmtId="0" fontId="11" fillId="0" borderId="0" xfId="4" applyFont="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30" xfId="4" applyFont="1" applyBorder="1" applyAlignment="1">
      <alignment horizontal="center"/>
    </xf>
    <xf numFmtId="0" fontId="11" fillId="0" borderId="31" xfId="4" applyFont="1" applyBorder="1" applyAlignment="1">
      <alignment horizontal="center"/>
    </xf>
    <xf numFmtId="0" fontId="11" fillId="0" borderId="16" xfId="4" applyFont="1" applyBorder="1" applyAlignment="1">
      <alignment horizontal="center"/>
    </xf>
    <xf numFmtId="0" fontId="11" fillId="0" borderId="3" xfId="4" applyFont="1" applyBorder="1" applyAlignment="1">
      <alignment horizontal="center" vertical="center" wrapText="1"/>
    </xf>
    <xf numFmtId="0" fontId="11" fillId="0" borderId="33" xfId="4" applyFont="1" applyBorder="1" applyAlignment="1">
      <alignment horizontal="center" vertical="center" wrapText="1"/>
    </xf>
    <xf numFmtId="0" fontId="11" fillId="0" borderId="6" xfId="4" applyFont="1" applyBorder="1" applyAlignment="1">
      <alignment horizontal="center" vertical="center" wrapText="1"/>
    </xf>
    <xf numFmtId="0" fontId="7" fillId="0" borderId="30" xfId="4" applyFont="1" applyBorder="1" applyAlignment="1">
      <alignment horizontal="left" vertical="top" wrapText="1"/>
    </xf>
    <xf numFmtId="0" fontId="7" fillId="0" borderId="31" xfId="4" applyFont="1" applyBorder="1" applyAlignment="1">
      <alignment horizontal="left" vertical="top" wrapText="1"/>
    </xf>
    <xf numFmtId="0" fontId="7" fillId="0" borderId="16" xfId="4" applyFont="1" applyBorder="1" applyAlignment="1">
      <alignment horizontal="left" vertical="top" wrapText="1"/>
    </xf>
    <xf numFmtId="0" fontId="11" fillId="0" borderId="30" xfId="4" applyFont="1" applyBorder="1" applyAlignment="1">
      <alignment horizontal="center" vertical="top" wrapText="1"/>
    </xf>
    <xf numFmtId="0" fontId="11" fillId="0" borderId="31" xfId="4" applyFont="1" applyBorder="1" applyAlignment="1">
      <alignment horizontal="center" vertical="top" wrapText="1"/>
    </xf>
    <xf numFmtId="0" fontId="11" fillId="0" borderId="16" xfId="4" applyFont="1" applyBorder="1" applyAlignment="1">
      <alignment horizontal="center" vertical="top" wrapText="1"/>
    </xf>
    <xf numFmtId="174" fontId="11" fillId="0" borderId="30" xfId="44" applyNumberFormat="1" applyFont="1" applyFill="1" applyBorder="1" applyAlignment="1">
      <alignment horizontal="center" vertical="center"/>
    </xf>
    <xf numFmtId="174" fontId="11" fillId="0" borderId="16" xfId="44" applyNumberFormat="1" applyFont="1" applyFill="1" applyBorder="1" applyAlignment="1">
      <alignment horizontal="center" vertical="center"/>
    </xf>
    <xf numFmtId="174" fontId="11" fillId="0" borderId="30" xfId="4" applyNumberFormat="1" applyFont="1" applyBorder="1" applyAlignment="1">
      <alignment horizontal="center" vertical="center"/>
    </xf>
    <xf numFmtId="174" fontId="11" fillId="0" borderId="31" xfId="44" applyNumberFormat="1" applyFont="1" applyFill="1" applyBorder="1" applyAlignment="1">
      <alignment horizontal="center" vertical="center"/>
    </xf>
    <xf numFmtId="174" fontId="11" fillId="0" borderId="30" xfId="4" applyNumberFormat="1" applyFont="1" applyBorder="1" applyAlignment="1">
      <alignment horizontal="center" vertical="center" wrapText="1"/>
    </xf>
    <xf numFmtId="0" fontId="7" fillId="0" borderId="0" xfId="4" applyFont="1" applyAlignment="1">
      <alignment vertical="top" wrapText="1"/>
    </xf>
    <xf numFmtId="0" fontId="105" fillId="0" borderId="0" xfId="4" applyFont="1" applyAlignment="1">
      <alignment vertical="top" wrapText="1"/>
    </xf>
    <xf numFmtId="0" fontId="7" fillId="0" borderId="0" xfId="4" applyFont="1" applyAlignment="1">
      <alignment wrapText="1"/>
    </xf>
    <xf numFmtId="174" fontId="11" fillId="0" borderId="15" xfId="44" applyNumberFormat="1" applyFont="1" applyFill="1" applyBorder="1" applyAlignment="1">
      <alignment horizontal="center" wrapText="1"/>
    </xf>
    <xf numFmtId="0" fontId="102" fillId="0" borderId="15" xfId="4" applyFont="1" applyBorder="1" applyAlignment="1">
      <alignment wrapText="1"/>
    </xf>
    <xf numFmtId="0" fontId="11" fillId="0" borderId="0" xfId="4" applyFont="1" applyAlignment="1">
      <alignment horizontal="center" vertical="top" wrapText="1"/>
    </xf>
    <xf numFmtId="0" fontId="102" fillId="0" borderId="0" xfId="4" applyFont="1" applyAlignment="1">
      <alignment horizontal="center" vertical="top" wrapText="1"/>
    </xf>
    <xf numFmtId="0" fontId="0" fillId="0" borderId="0" xfId="0" applyAlignment="1">
      <alignment horizontal="left"/>
    </xf>
    <xf numFmtId="0" fontId="45" fillId="3" borderId="7"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69" xfId="0" applyFont="1" applyFill="1" applyBorder="1" applyAlignment="1">
      <alignment horizontal="center" vertical="center" wrapText="1"/>
    </xf>
    <xf numFmtId="0" fontId="45" fillId="3" borderId="52"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22" borderId="52" xfId="0" applyFont="1" applyFill="1" applyBorder="1" applyAlignment="1">
      <alignment horizontal="center" vertical="center" wrapText="1"/>
    </xf>
    <xf numFmtId="0" fontId="45" fillId="22" borderId="48" xfId="0" applyFont="1" applyFill="1" applyBorder="1" applyAlignment="1">
      <alignment horizontal="center" vertical="center" wrapText="1"/>
    </xf>
    <xf numFmtId="0" fontId="45" fillId="22" borderId="36" xfId="0" applyFont="1" applyFill="1" applyBorder="1" applyAlignment="1">
      <alignment horizontal="center" vertical="center" wrapText="1"/>
    </xf>
    <xf numFmtId="0" fontId="45" fillId="3" borderId="30" xfId="0" applyFont="1" applyFill="1" applyBorder="1" applyAlignment="1">
      <alignment horizontal="center" vertical="center"/>
    </xf>
    <xf numFmtId="0" fontId="45" fillId="3" borderId="31" xfId="0" applyFont="1" applyFill="1" applyBorder="1" applyAlignment="1">
      <alignment horizontal="center" vertical="center"/>
    </xf>
    <xf numFmtId="0" fontId="45" fillId="3" borderId="16" xfId="0" applyFont="1"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16" xfId="0" applyFill="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5" fillId="0" borderId="16" xfId="0" applyFont="1" applyBorder="1" applyAlignment="1">
      <alignment horizontal="center" vertical="center"/>
    </xf>
    <xf numFmtId="0" fontId="45" fillId="0" borderId="30" xfId="0" applyFont="1" applyBorder="1" applyAlignment="1">
      <alignment horizontal="center" wrapText="1"/>
    </xf>
    <xf numFmtId="0" fontId="45" fillId="0" borderId="16" xfId="0" applyFont="1" applyBorder="1" applyAlignment="1">
      <alignment horizontal="center" wrapText="1"/>
    </xf>
    <xf numFmtId="0" fontId="45" fillId="3" borderId="34" xfId="0" applyFont="1" applyFill="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48" xfId="0" applyFont="1" applyBorder="1" applyAlignment="1">
      <alignment horizontal="center" vertical="center" wrapText="1"/>
    </xf>
    <xf numFmtId="0" fontId="45" fillId="3" borderId="1"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3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5" fillId="3" borderId="3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0" borderId="30" xfId="0" applyFont="1" applyBorder="1" applyAlignment="1">
      <alignment horizontal="center"/>
    </xf>
    <xf numFmtId="0" fontId="45" fillId="0" borderId="16" xfId="0" applyFont="1" applyBorder="1" applyAlignment="1">
      <alignment horizont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16" xfId="0" applyFont="1" applyFill="1" applyBorder="1" applyAlignment="1">
      <alignment horizontal="center" vertical="center"/>
    </xf>
    <xf numFmtId="0" fontId="45" fillId="3" borderId="30" xfId="0" applyFont="1" applyFill="1" applyBorder="1" applyAlignment="1">
      <alignment horizontal="center" wrapText="1"/>
    </xf>
    <xf numFmtId="0" fontId="45" fillId="3" borderId="16" xfId="0" applyFont="1" applyFill="1" applyBorder="1" applyAlignment="1">
      <alignment horizontal="center" wrapText="1"/>
    </xf>
    <xf numFmtId="0" fontId="45" fillId="3" borderId="34" xfId="0" applyFont="1" applyFill="1" applyBorder="1" applyAlignment="1">
      <alignment horizontal="center" vertical="center"/>
    </xf>
    <xf numFmtId="0" fontId="45" fillId="3" borderId="36" xfId="0" applyFont="1" applyFill="1" applyBorder="1" applyAlignment="1">
      <alignment horizontal="center" vertical="center"/>
    </xf>
    <xf numFmtId="0" fontId="45" fillId="22" borderId="30" xfId="0" applyFont="1" applyFill="1" applyBorder="1" applyAlignment="1">
      <alignment horizontal="center" vertical="center"/>
    </xf>
    <xf numFmtId="0" fontId="45" fillId="22" borderId="31" xfId="0" applyFont="1" applyFill="1" applyBorder="1" applyAlignment="1">
      <alignment horizontal="center" vertical="center"/>
    </xf>
    <xf numFmtId="0" fontId="45" fillId="22" borderId="16" xfId="0" applyFont="1" applyFill="1" applyBorder="1" applyAlignment="1">
      <alignment horizontal="center" vertical="center"/>
    </xf>
    <xf numFmtId="0" fontId="45" fillId="22" borderId="30" xfId="0" applyFont="1" applyFill="1" applyBorder="1" applyAlignment="1">
      <alignment horizontal="center" vertical="center" wrapText="1"/>
    </xf>
    <xf numFmtId="0" fontId="45" fillId="22" borderId="31" xfId="0" applyFont="1" applyFill="1" applyBorder="1" applyAlignment="1">
      <alignment horizontal="center" vertical="center" wrapText="1"/>
    </xf>
    <xf numFmtId="0" fontId="45" fillId="22" borderId="16" xfId="0" applyFont="1" applyFill="1" applyBorder="1" applyAlignment="1">
      <alignment horizontal="center" vertical="center" wrapText="1"/>
    </xf>
    <xf numFmtId="173" fontId="31" fillId="11" borderId="36" xfId="2" applyNumberFormat="1" applyFont="1" applyFill="1" applyBorder="1" applyAlignment="1">
      <alignment horizontal="center" vertical="center"/>
    </xf>
    <xf numFmtId="173" fontId="31" fillId="11" borderId="15" xfId="2" applyNumberFormat="1" applyFont="1" applyFill="1" applyBorder="1" applyAlignment="1">
      <alignment horizontal="center" vertical="center"/>
    </xf>
    <xf numFmtId="173" fontId="31" fillId="11" borderId="22" xfId="2" applyNumberFormat="1" applyFont="1" applyFill="1" applyBorder="1" applyAlignment="1">
      <alignment horizontal="center" vertical="center"/>
    </xf>
    <xf numFmtId="173" fontId="35" fillId="11" borderId="15" xfId="0" applyNumberFormat="1" applyFont="1" applyFill="1" applyBorder="1" applyAlignment="1">
      <alignment horizontal="left" vertical="center"/>
    </xf>
    <xf numFmtId="173" fontId="35" fillId="11" borderId="22" xfId="0" applyNumberFormat="1" applyFont="1" applyFill="1" applyBorder="1" applyAlignment="1">
      <alignment horizontal="left" vertical="center"/>
    </xf>
    <xf numFmtId="173" fontId="35" fillId="11" borderId="30" xfId="0" applyNumberFormat="1" applyFont="1" applyFill="1" applyBorder="1" applyAlignment="1">
      <alignment horizontal="center" vertical="center"/>
    </xf>
    <xf numFmtId="173" fontId="35" fillId="11" borderId="31" xfId="0" applyNumberFormat="1" applyFont="1" applyFill="1" applyBorder="1" applyAlignment="1">
      <alignment horizontal="center" vertical="center"/>
    </xf>
    <xf numFmtId="173" fontId="35" fillId="11" borderId="65" xfId="0" applyNumberFormat="1" applyFont="1" applyFill="1" applyBorder="1" applyAlignment="1">
      <alignment horizontal="center" vertical="center"/>
    </xf>
    <xf numFmtId="173" fontId="35" fillId="7" borderId="0" xfId="0" applyNumberFormat="1" applyFont="1" applyFill="1" applyAlignment="1">
      <alignment horizontal="center" wrapText="1"/>
    </xf>
    <xf numFmtId="173" fontId="35" fillId="11" borderId="20" xfId="0" applyNumberFormat="1" applyFont="1" applyFill="1" applyBorder="1" applyAlignment="1">
      <alignment horizontal="center" vertical="center"/>
    </xf>
    <xf numFmtId="173" fontId="35" fillId="11" borderId="21" xfId="0" applyNumberFormat="1" applyFont="1" applyFill="1" applyBorder="1" applyAlignment="1">
      <alignment horizontal="center" vertical="center"/>
    </xf>
    <xf numFmtId="173" fontId="35" fillId="11" borderId="76" xfId="0" applyNumberFormat="1" applyFont="1" applyFill="1" applyBorder="1" applyAlignment="1">
      <alignment horizontal="center" vertical="center"/>
    </xf>
    <xf numFmtId="173" fontId="27" fillId="11" borderId="30" xfId="0" applyNumberFormat="1" applyFont="1" applyFill="1" applyBorder="1" applyAlignment="1">
      <alignment horizontal="center"/>
    </xf>
    <xf numFmtId="173" fontId="27" fillId="11" borderId="31" xfId="0" applyNumberFormat="1" applyFont="1" applyFill="1" applyBorder="1" applyAlignment="1">
      <alignment horizontal="center"/>
    </xf>
    <xf numFmtId="173" fontId="35" fillId="11" borderId="15" xfId="2" applyNumberFormat="1" applyFont="1" applyFill="1" applyBorder="1" applyAlignment="1">
      <alignment horizontal="left" vertical="center" wrapText="1"/>
    </xf>
    <xf numFmtId="173" fontId="28" fillId="11" borderId="15" xfId="0" applyNumberFormat="1" applyFont="1" applyFill="1" applyBorder="1" applyAlignment="1">
      <alignment horizontal="center"/>
    </xf>
    <xf numFmtId="173" fontId="35" fillId="11" borderId="30" xfId="2" applyNumberFormat="1" applyFont="1" applyFill="1" applyBorder="1" applyAlignment="1">
      <alignment horizontal="center" vertical="center" wrapText="1"/>
    </xf>
    <xf numFmtId="173" fontId="35" fillId="11" borderId="31" xfId="2" applyNumberFormat="1" applyFont="1" applyFill="1" applyBorder="1" applyAlignment="1">
      <alignment horizontal="center" vertical="center" wrapText="1"/>
    </xf>
    <xf numFmtId="173" fontId="35" fillId="11" borderId="16" xfId="2" applyNumberFormat="1" applyFont="1" applyFill="1" applyBorder="1" applyAlignment="1">
      <alignment horizontal="center" vertical="center" wrapText="1"/>
    </xf>
    <xf numFmtId="173" fontId="31" fillId="9" borderId="20" xfId="2" applyNumberFormat="1" applyFont="1" applyFill="1" applyBorder="1" applyAlignment="1">
      <alignment horizontal="left" vertical="center" wrapText="1"/>
    </xf>
    <xf numFmtId="173" fontId="31" fillId="9" borderId="21" xfId="2" applyNumberFormat="1" applyFont="1" applyFill="1" applyBorder="1" applyAlignment="1">
      <alignment horizontal="left" vertical="center" wrapText="1"/>
    </xf>
    <xf numFmtId="173" fontId="31" fillId="9" borderId="23" xfId="2" applyNumberFormat="1" applyFont="1" applyFill="1" applyBorder="1" applyAlignment="1">
      <alignment horizontal="left" vertical="center" wrapText="1"/>
    </xf>
    <xf numFmtId="173" fontId="28" fillId="9" borderId="15" xfId="0" applyNumberFormat="1" applyFont="1" applyFill="1" applyBorder="1" applyAlignment="1">
      <alignment horizontal="center"/>
    </xf>
    <xf numFmtId="173" fontId="27" fillId="0" borderId="70" xfId="0" applyNumberFormat="1" applyFont="1" applyBorder="1" applyAlignment="1">
      <alignment horizontal="center"/>
    </xf>
    <xf numFmtId="173" fontId="27" fillId="0" borderId="20" xfId="0" applyNumberFormat="1" applyFont="1" applyBorder="1" applyAlignment="1">
      <alignment horizontal="center"/>
    </xf>
    <xf numFmtId="173" fontId="27" fillId="0" borderId="21" xfId="0" applyNumberFormat="1" applyFont="1" applyBorder="1" applyAlignment="1">
      <alignment horizontal="center"/>
    </xf>
    <xf numFmtId="173" fontId="27" fillId="0" borderId="76" xfId="0" applyNumberFormat="1" applyFont="1" applyBorder="1" applyAlignment="1">
      <alignment horizontal="center"/>
    </xf>
    <xf numFmtId="173" fontId="35" fillId="9" borderId="15" xfId="2" applyNumberFormat="1" applyFont="1" applyFill="1" applyBorder="1" applyAlignment="1">
      <alignment horizontal="left" vertical="center"/>
    </xf>
    <xf numFmtId="173" fontId="28" fillId="9" borderId="15" xfId="0" applyNumberFormat="1" applyFont="1" applyFill="1" applyBorder="1" applyAlignment="1">
      <alignment horizontal="right"/>
    </xf>
    <xf numFmtId="173" fontId="31" fillId="0" borderId="30" xfId="0" applyNumberFormat="1" applyFont="1" applyBorder="1" applyAlignment="1">
      <alignment horizontal="center" vertical="center" wrapText="1"/>
    </xf>
    <xf numFmtId="173" fontId="31" fillId="0" borderId="31" xfId="0" applyNumberFormat="1" applyFont="1" applyBorder="1" applyAlignment="1">
      <alignment horizontal="center" vertical="center" wrapText="1"/>
    </xf>
    <xf numFmtId="173" fontId="31" fillId="0" borderId="16" xfId="0" applyNumberFormat="1" applyFont="1" applyBorder="1" applyAlignment="1">
      <alignment horizontal="center" vertical="center" wrapText="1"/>
    </xf>
    <xf numFmtId="173" fontId="31" fillId="11" borderId="30" xfId="0" applyNumberFormat="1" applyFont="1" applyFill="1" applyBorder="1" applyAlignment="1">
      <alignment horizontal="center" vertical="center" wrapText="1"/>
    </xf>
    <xf numFmtId="173" fontId="31" fillId="11" borderId="31" xfId="0" applyNumberFormat="1" applyFont="1" applyFill="1" applyBorder="1" applyAlignment="1">
      <alignment horizontal="center" vertical="center" wrapText="1"/>
    </xf>
    <xf numFmtId="173" fontId="31" fillId="11" borderId="16" xfId="0" applyNumberFormat="1" applyFont="1" applyFill="1" applyBorder="1" applyAlignment="1">
      <alignment horizontal="center" vertical="center" wrapText="1"/>
    </xf>
    <xf numFmtId="173" fontId="43" fillId="11" borderId="30" xfId="0" applyNumberFormat="1" applyFont="1" applyFill="1" applyBorder="1" applyAlignment="1">
      <alignment horizontal="center" vertical="center"/>
    </xf>
    <xf numFmtId="173" fontId="43" fillId="11" borderId="31" xfId="0" applyNumberFormat="1" applyFont="1" applyFill="1" applyBorder="1" applyAlignment="1">
      <alignment horizontal="center" vertical="center"/>
    </xf>
    <xf numFmtId="173" fontId="43" fillId="11" borderId="16" xfId="0" applyNumberFormat="1" applyFont="1" applyFill="1" applyBorder="1" applyAlignment="1">
      <alignment horizontal="center" vertical="center"/>
    </xf>
    <xf numFmtId="173" fontId="35" fillId="0" borderId="1" xfId="0" applyNumberFormat="1" applyFont="1" applyBorder="1" applyAlignment="1">
      <alignment horizontal="center" vertical="center" wrapText="1"/>
    </xf>
    <xf numFmtId="173" fontId="35" fillId="0" borderId="2" xfId="0" applyNumberFormat="1" applyFont="1" applyBorder="1" applyAlignment="1">
      <alignment horizontal="center" vertical="center" wrapText="1"/>
    </xf>
    <xf numFmtId="173" fontId="35" fillId="0" borderId="3" xfId="0" applyNumberFormat="1" applyFont="1" applyBorder="1" applyAlignment="1">
      <alignment horizontal="center" vertical="center" wrapText="1"/>
    </xf>
    <xf numFmtId="173" fontId="35" fillId="0" borderId="50" xfId="0" applyNumberFormat="1" applyFont="1" applyBorder="1" applyAlignment="1">
      <alignment horizontal="center" vertical="center" wrapText="1"/>
    </xf>
    <xf numFmtId="173" fontId="35" fillId="0" borderId="0" xfId="0" applyNumberFormat="1" applyFont="1" applyAlignment="1">
      <alignment horizontal="center" vertical="center" wrapText="1"/>
    </xf>
    <xf numFmtId="173" fontId="35" fillId="0" borderId="33" xfId="0" applyNumberFormat="1" applyFont="1" applyBorder="1" applyAlignment="1">
      <alignment horizontal="center" vertical="center" wrapText="1"/>
    </xf>
    <xf numFmtId="173" fontId="35" fillId="0" borderId="60" xfId="0" applyNumberFormat="1" applyFont="1" applyBorder="1" applyAlignment="1">
      <alignment horizontal="center" vertical="center" wrapText="1"/>
    </xf>
    <xf numFmtId="173" fontId="35" fillId="0" borderId="19" xfId="0" applyNumberFormat="1" applyFont="1" applyBorder="1" applyAlignment="1">
      <alignment horizontal="center" vertical="center" wrapText="1"/>
    </xf>
    <xf numFmtId="173" fontId="35" fillId="0" borderId="61" xfId="0" applyNumberFormat="1" applyFont="1" applyBorder="1" applyAlignment="1">
      <alignment horizontal="center" vertical="center" wrapText="1"/>
    </xf>
    <xf numFmtId="173" fontId="35" fillId="11" borderId="30" xfId="2" applyNumberFormat="1" applyFont="1" applyFill="1" applyBorder="1" applyAlignment="1">
      <alignment horizontal="left" vertical="center" wrapText="1"/>
    </xf>
    <xf numFmtId="173" fontId="35" fillId="11" borderId="31" xfId="2" applyNumberFormat="1" applyFont="1" applyFill="1" applyBorder="1" applyAlignment="1">
      <alignment horizontal="left" vertical="center" wrapText="1"/>
    </xf>
    <xf numFmtId="173" fontId="35" fillId="11" borderId="16" xfId="2" applyNumberFormat="1" applyFont="1" applyFill="1" applyBorder="1" applyAlignment="1">
      <alignment horizontal="left" vertical="center" wrapText="1"/>
    </xf>
    <xf numFmtId="173" fontId="31" fillId="9" borderId="47" xfId="2" applyNumberFormat="1" applyFont="1" applyFill="1" applyBorder="1" applyAlignment="1">
      <alignment horizontal="center" vertical="center" textRotation="90" wrapText="1"/>
    </xf>
    <xf numFmtId="173" fontId="35" fillId="9" borderId="49" xfId="2" applyNumberFormat="1" applyFont="1" applyFill="1" applyBorder="1" applyAlignment="1">
      <alignment horizontal="center" vertical="center" textRotation="90" wrapText="1"/>
    </xf>
    <xf numFmtId="173" fontId="35" fillId="9" borderId="59" xfId="2" applyNumberFormat="1" applyFont="1" applyFill="1" applyBorder="1" applyAlignment="1">
      <alignment horizontal="center" vertical="center" textRotation="90" wrapText="1"/>
    </xf>
    <xf numFmtId="173" fontId="31" fillId="11" borderId="26" xfId="2" applyNumberFormat="1" applyFont="1" applyFill="1" applyBorder="1" applyAlignment="1">
      <alignment horizontal="left" vertical="center"/>
    </xf>
    <xf numFmtId="173" fontId="28" fillId="11" borderId="26" xfId="0" applyNumberFormat="1" applyFont="1" applyFill="1" applyBorder="1" applyAlignment="1">
      <alignment horizontal="right"/>
    </xf>
    <xf numFmtId="173" fontId="35" fillId="0" borderId="53" xfId="0" applyNumberFormat="1" applyFont="1" applyBorder="1" applyAlignment="1">
      <alignment horizontal="center" vertical="center" textRotation="91" wrapText="1"/>
    </xf>
    <xf numFmtId="173" fontId="35" fillId="0" borderId="9" xfId="0" applyNumberFormat="1" applyFont="1" applyBorder="1" applyAlignment="1">
      <alignment horizontal="center" vertical="center" textRotation="91" wrapText="1"/>
    </xf>
    <xf numFmtId="173" fontId="35" fillId="0" borderId="54" xfId="0" applyNumberFormat="1" applyFont="1" applyBorder="1" applyAlignment="1">
      <alignment horizontal="center" vertical="center" textRotation="91" wrapText="1"/>
    </xf>
    <xf numFmtId="173" fontId="35" fillId="0" borderId="50" xfId="0" applyNumberFormat="1" applyFont="1" applyBorder="1" applyAlignment="1">
      <alignment horizontal="center" vertical="center" textRotation="91" wrapText="1"/>
    </xf>
    <xf numFmtId="173" fontId="35" fillId="0" borderId="0" xfId="0" applyNumberFormat="1" applyFont="1" applyAlignment="1">
      <alignment horizontal="center" vertical="center" textRotation="91" wrapText="1"/>
    </xf>
    <xf numFmtId="173" fontId="35" fillId="0" borderId="33" xfId="0" applyNumberFormat="1" applyFont="1" applyBorder="1" applyAlignment="1">
      <alignment horizontal="center" vertical="center" textRotation="91" wrapText="1"/>
    </xf>
    <xf numFmtId="173" fontId="35" fillId="0" borderId="4" xfId="0" applyNumberFormat="1" applyFont="1" applyBorder="1" applyAlignment="1">
      <alignment horizontal="center" vertical="center" textRotation="91" wrapText="1"/>
    </xf>
    <xf numFmtId="173" fontId="35" fillId="0" borderId="5" xfId="0" applyNumberFormat="1" applyFont="1" applyBorder="1" applyAlignment="1">
      <alignment horizontal="center" vertical="center" textRotation="91" wrapText="1"/>
    </xf>
    <xf numFmtId="173" fontId="35" fillId="0" borderId="6" xfId="0" applyNumberFormat="1" applyFont="1" applyBorder="1" applyAlignment="1">
      <alignment horizontal="center" vertical="center" textRotation="91" wrapText="1"/>
    </xf>
    <xf numFmtId="173" fontId="35" fillId="11" borderId="36" xfId="2" applyNumberFormat="1" applyFont="1" applyFill="1" applyBorder="1" applyAlignment="1">
      <alignment horizontal="left" vertical="center"/>
    </xf>
    <xf numFmtId="173" fontId="28" fillId="11" borderId="36" xfId="0" applyNumberFormat="1" applyFont="1" applyFill="1" applyBorder="1" applyAlignment="1">
      <alignment horizontal="center"/>
    </xf>
    <xf numFmtId="173" fontId="35" fillId="0" borderId="30" xfId="2" applyNumberFormat="1" applyFont="1" applyBorder="1" applyAlignment="1">
      <alignment horizontal="left" vertical="center" wrapText="1"/>
    </xf>
    <xf numFmtId="173" fontId="35" fillId="0" borderId="31" xfId="2" applyNumberFormat="1" applyFont="1" applyBorder="1" applyAlignment="1">
      <alignment horizontal="left" vertical="center" wrapText="1"/>
    </xf>
    <xf numFmtId="173" fontId="35" fillId="0" borderId="16" xfId="2" applyNumberFormat="1" applyFont="1" applyBorder="1" applyAlignment="1">
      <alignment horizontal="left" vertical="center" wrapText="1"/>
    </xf>
    <xf numFmtId="173" fontId="28" fillId="0" borderId="15" xfId="2" applyNumberFormat="1" applyFont="1" applyBorder="1" applyAlignment="1">
      <alignment horizontal="right" vertical="center"/>
    </xf>
    <xf numFmtId="173" fontId="31" fillId="9" borderId="20" xfId="2" applyNumberFormat="1" applyFont="1" applyFill="1" applyBorder="1" applyAlignment="1">
      <alignment horizontal="left" vertical="center"/>
    </xf>
    <xf numFmtId="173" fontId="31" fillId="9" borderId="21" xfId="2" applyNumberFormat="1" applyFont="1" applyFill="1" applyBorder="1" applyAlignment="1">
      <alignment horizontal="left" vertical="center"/>
    </xf>
    <xf numFmtId="173" fontId="31" fillId="9" borderId="23" xfId="2" applyNumberFormat="1" applyFont="1" applyFill="1" applyBorder="1" applyAlignment="1">
      <alignment horizontal="left" vertical="center"/>
    </xf>
    <xf numFmtId="173" fontId="28" fillId="9" borderId="15" xfId="2" applyNumberFormat="1" applyFont="1" applyFill="1" applyBorder="1" applyAlignment="1">
      <alignment horizontal="right" vertical="center"/>
    </xf>
    <xf numFmtId="173" fontId="31" fillId="0" borderId="47" xfId="0" applyNumberFormat="1" applyFont="1" applyBorder="1" applyAlignment="1">
      <alignment horizontal="center" vertical="center"/>
    </xf>
    <xf numFmtId="173" fontId="31" fillId="0" borderId="26" xfId="0" applyNumberFormat="1" applyFont="1" applyBorder="1" applyAlignment="1">
      <alignment horizontal="center" vertical="center"/>
    </xf>
    <xf numFmtId="173" fontId="31" fillId="0" borderId="27" xfId="0" applyNumberFormat="1" applyFont="1" applyBorder="1" applyAlignment="1">
      <alignment horizontal="center" vertical="center"/>
    </xf>
    <xf numFmtId="173" fontId="31" fillId="0" borderId="63" xfId="2" applyNumberFormat="1" applyFont="1" applyBorder="1" applyAlignment="1">
      <alignment horizontal="center" vertical="center"/>
    </xf>
    <xf numFmtId="173" fontId="31" fillId="0" borderId="11" xfId="2" applyNumberFormat="1" applyFont="1" applyBorder="1" applyAlignment="1">
      <alignment horizontal="center" vertical="center"/>
    </xf>
    <xf numFmtId="173" fontId="31" fillId="0" borderId="12" xfId="2" applyNumberFormat="1" applyFont="1" applyBorder="1" applyAlignment="1">
      <alignment horizontal="center" vertical="center"/>
    </xf>
    <xf numFmtId="173" fontId="31" fillId="0" borderId="10" xfId="2" applyNumberFormat="1" applyFont="1" applyBorder="1" applyAlignment="1">
      <alignment horizontal="center" vertical="center"/>
    </xf>
    <xf numFmtId="173" fontId="31" fillId="0" borderId="73" xfId="2" applyNumberFormat="1" applyFont="1" applyBorder="1" applyAlignment="1">
      <alignment horizontal="center" vertical="center"/>
    </xf>
    <xf numFmtId="173" fontId="13" fillId="9" borderId="25" xfId="2" applyNumberFormat="1" applyFont="1" applyFill="1" applyBorder="1" applyAlignment="1">
      <alignment horizontal="center" vertical="center" textRotation="90"/>
    </xf>
    <xf numFmtId="173" fontId="13" fillId="9" borderId="29" xfId="2" applyNumberFormat="1" applyFont="1" applyFill="1" applyBorder="1" applyAlignment="1">
      <alignment horizontal="center" vertical="center" textRotation="90"/>
    </xf>
    <xf numFmtId="173" fontId="13" fillId="9" borderId="38" xfId="2" applyNumberFormat="1" applyFont="1" applyFill="1" applyBorder="1" applyAlignment="1">
      <alignment horizontal="center" vertical="center" textRotation="90"/>
    </xf>
    <xf numFmtId="173" fontId="35" fillId="11" borderId="4" xfId="2" applyNumberFormat="1" applyFont="1" applyFill="1" applyBorder="1" applyAlignment="1">
      <alignment horizontal="left" vertical="center" wrapText="1"/>
    </xf>
    <xf numFmtId="173" fontId="35" fillId="11" borderId="5" xfId="2" applyNumberFormat="1" applyFont="1" applyFill="1" applyBorder="1" applyAlignment="1">
      <alignment horizontal="left" vertical="center" wrapText="1"/>
    </xf>
    <xf numFmtId="173" fontId="35" fillId="11" borderId="6" xfId="2" applyNumberFormat="1" applyFont="1" applyFill="1" applyBorder="1" applyAlignment="1">
      <alignment horizontal="left" vertical="center" wrapText="1"/>
    </xf>
    <xf numFmtId="173" fontId="28" fillId="11" borderId="15" xfId="0" applyNumberFormat="1" applyFont="1" applyFill="1" applyBorder="1" applyAlignment="1">
      <alignment horizontal="right"/>
    </xf>
    <xf numFmtId="173" fontId="35" fillId="11" borderId="15" xfId="2" applyNumberFormat="1" applyFont="1" applyFill="1" applyBorder="1" applyAlignment="1">
      <alignment horizontal="left" vertical="center"/>
    </xf>
    <xf numFmtId="173" fontId="32" fillId="11" borderId="1" xfId="0" applyNumberFormat="1" applyFont="1" applyFill="1" applyBorder="1" applyAlignment="1">
      <alignment horizontal="center" vertical="center"/>
    </xf>
    <xf numFmtId="173" fontId="32" fillId="11" borderId="2" xfId="0" applyNumberFormat="1" applyFont="1" applyFill="1" applyBorder="1" applyAlignment="1">
      <alignment horizontal="center" vertical="center"/>
    </xf>
    <xf numFmtId="173" fontId="31" fillId="9" borderId="15" xfId="2" applyNumberFormat="1" applyFont="1" applyFill="1" applyBorder="1" applyAlignment="1">
      <alignment horizontal="left" vertical="center" wrapText="1"/>
    </xf>
    <xf numFmtId="173" fontId="27" fillId="0" borderId="22" xfId="0" applyNumberFormat="1" applyFont="1" applyBorder="1" applyAlignment="1">
      <alignment horizontal="center"/>
    </xf>
    <xf numFmtId="173" fontId="27" fillId="0" borderId="60" xfId="0" applyNumberFormat="1" applyFont="1" applyBorder="1" applyAlignment="1">
      <alignment horizontal="center"/>
    </xf>
    <xf numFmtId="173" fontId="27" fillId="0" borderId="19" xfId="0" applyNumberFormat="1" applyFont="1" applyBorder="1" applyAlignment="1">
      <alignment horizontal="center"/>
    </xf>
    <xf numFmtId="173" fontId="27" fillId="0" borderId="61" xfId="0" applyNumberFormat="1" applyFont="1" applyBorder="1" applyAlignment="1">
      <alignment horizontal="center"/>
    </xf>
    <xf numFmtId="173" fontId="28" fillId="0" borderId="30" xfId="2" applyNumberFormat="1" applyFont="1" applyBorder="1" applyAlignment="1">
      <alignment horizontal="right" vertical="center" wrapText="1"/>
    </xf>
    <xf numFmtId="173" fontId="28" fillId="0" borderId="31" xfId="2" applyNumberFormat="1" applyFont="1" applyBorder="1" applyAlignment="1">
      <alignment horizontal="right" vertical="center" wrapText="1"/>
    </xf>
    <xf numFmtId="173" fontId="28" fillId="0" borderId="16" xfId="2" applyNumberFormat="1" applyFont="1" applyBorder="1" applyAlignment="1">
      <alignment horizontal="right" vertical="center" wrapText="1"/>
    </xf>
    <xf numFmtId="173" fontId="35" fillId="0" borderId="30" xfId="2" applyNumberFormat="1" applyFont="1" applyBorder="1" applyAlignment="1">
      <alignment horizontal="center" vertical="center" wrapText="1"/>
    </xf>
    <xf numFmtId="173" fontId="35" fillId="0" borderId="31" xfId="2" applyNumberFormat="1" applyFont="1" applyBorder="1" applyAlignment="1">
      <alignment horizontal="center" vertical="center" wrapText="1"/>
    </xf>
    <xf numFmtId="173" fontId="35" fillId="0" borderId="16" xfId="2" applyNumberFormat="1" applyFont="1" applyBorder="1" applyAlignment="1">
      <alignment horizontal="center" vertical="center" wrapText="1"/>
    </xf>
    <xf numFmtId="173" fontId="13" fillId="9" borderId="34" xfId="2" applyNumberFormat="1" applyFont="1" applyFill="1" applyBorder="1" applyAlignment="1">
      <alignment horizontal="center" vertical="center" textRotation="90"/>
    </xf>
    <xf numFmtId="173" fontId="13" fillId="9" borderId="48" xfId="2" applyNumberFormat="1" applyFont="1" applyFill="1" applyBorder="1" applyAlignment="1">
      <alignment horizontal="center" vertical="center" textRotation="90"/>
    </xf>
    <xf numFmtId="173" fontId="13" fillId="9" borderId="36" xfId="2" applyNumberFormat="1" applyFont="1" applyFill="1" applyBorder="1" applyAlignment="1">
      <alignment horizontal="center" vertical="center" textRotation="90"/>
    </xf>
    <xf numFmtId="173" fontId="13" fillId="9" borderId="15" xfId="2" applyNumberFormat="1" applyFont="1" applyFill="1" applyBorder="1" applyAlignment="1">
      <alignment horizontal="center" vertical="center" textRotation="90"/>
    </xf>
    <xf numFmtId="173" fontId="28" fillId="0" borderId="30" xfId="2" applyNumberFormat="1" applyFont="1" applyBorder="1" applyAlignment="1">
      <alignment horizontal="right" vertical="center"/>
    </xf>
    <xf numFmtId="173" fontId="28" fillId="0" borderId="31" xfId="2" applyNumberFormat="1" applyFont="1" applyBorder="1" applyAlignment="1">
      <alignment horizontal="right" vertical="center"/>
    </xf>
    <xf numFmtId="173" fontId="28" fillId="0" borderId="16" xfId="2" applyNumberFormat="1" applyFont="1" applyBorder="1" applyAlignment="1">
      <alignment horizontal="right" vertical="center"/>
    </xf>
    <xf numFmtId="173" fontId="28" fillId="0" borderId="30" xfId="2" applyNumberFormat="1" applyFont="1" applyBorder="1" applyAlignment="1">
      <alignment horizontal="center" vertical="center" wrapText="1"/>
    </xf>
    <xf numFmtId="173" fontId="28" fillId="0" borderId="31" xfId="2" applyNumberFormat="1" applyFont="1" applyBorder="1" applyAlignment="1">
      <alignment horizontal="center" vertical="center" wrapText="1"/>
    </xf>
    <xf numFmtId="173" fontId="28" fillId="0" borderId="16" xfId="2" applyNumberFormat="1" applyFont="1" applyBorder="1" applyAlignment="1">
      <alignment horizontal="center" vertical="center" wrapText="1"/>
    </xf>
    <xf numFmtId="173" fontId="39" fillId="2" borderId="15" xfId="2" applyNumberFormat="1" applyFont="1" applyFill="1" applyBorder="1" applyAlignment="1">
      <alignment horizontal="center" vertical="center" wrapText="1"/>
    </xf>
    <xf numFmtId="0" fontId="24" fillId="0" borderId="31" xfId="0" applyFont="1" applyBorder="1" applyAlignment="1">
      <alignment horizontal="left" vertical="center" wrapText="1"/>
    </xf>
    <xf numFmtId="0" fontId="24" fillId="0" borderId="16" xfId="0" applyFont="1" applyBorder="1" applyAlignment="1">
      <alignment horizontal="left" vertical="center" wrapText="1"/>
    </xf>
    <xf numFmtId="173" fontId="35" fillId="0" borderId="30" xfId="2" applyNumberFormat="1" applyFont="1" applyBorder="1" applyAlignment="1">
      <alignment horizontal="left" vertical="center"/>
    </xf>
    <xf numFmtId="173" fontId="35" fillId="0" borderId="31" xfId="2" applyNumberFormat="1" applyFont="1" applyBorder="1" applyAlignment="1">
      <alignment horizontal="left" vertical="center"/>
    </xf>
    <xf numFmtId="173" fontId="35" fillId="0" borderId="16" xfId="2" applyNumberFormat="1" applyFont="1" applyBorder="1" applyAlignment="1">
      <alignment horizontal="left" vertical="center"/>
    </xf>
    <xf numFmtId="173" fontId="28" fillId="0" borderId="15" xfId="0" applyNumberFormat="1" applyFont="1" applyBorder="1" applyAlignment="1">
      <alignment horizontal="right" vertical="center"/>
    </xf>
    <xf numFmtId="173" fontId="28" fillId="2" borderId="15" xfId="2" applyNumberFormat="1" applyFont="1" applyFill="1" applyBorder="1" applyAlignment="1">
      <alignment horizontal="center" vertical="center" wrapText="1"/>
    </xf>
    <xf numFmtId="173" fontId="28" fillId="0" borderId="15" xfId="0" applyNumberFormat="1" applyFont="1" applyBorder="1" applyAlignment="1">
      <alignment horizontal="center"/>
    </xf>
    <xf numFmtId="173" fontId="28" fillId="2" borderId="30" xfId="2" applyNumberFormat="1" applyFont="1" applyFill="1" applyBorder="1" applyAlignment="1">
      <alignment horizontal="center" vertical="center" wrapText="1"/>
    </xf>
    <xf numFmtId="173" fontId="28" fillId="2" borderId="31" xfId="2" applyNumberFormat="1" applyFont="1" applyFill="1" applyBorder="1" applyAlignment="1">
      <alignment horizontal="center" vertical="center" wrapText="1"/>
    </xf>
    <xf numFmtId="173" fontId="28" fillId="2" borderId="16" xfId="2" applyNumberFormat="1" applyFont="1" applyFill="1" applyBorder="1" applyAlignment="1">
      <alignment horizontal="center" vertical="center" wrapText="1"/>
    </xf>
    <xf numFmtId="173" fontId="28" fillId="0" borderId="1" xfId="0" applyNumberFormat="1" applyFont="1" applyBorder="1" applyAlignment="1">
      <alignment horizontal="right"/>
    </xf>
    <xf numFmtId="173" fontId="28" fillId="0" borderId="2" xfId="0" applyNumberFormat="1" applyFont="1" applyBorder="1" applyAlignment="1">
      <alignment horizontal="right"/>
    </xf>
    <xf numFmtId="173" fontId="28" fillId="0" borderId="3" xfId="0" applyNumberFormat="1" applyFont="1" applyBorder="1" applyAlignment="1">
      <alignment horizontal="right"/>
    </xf>
    <xf numFmtId="173" fontId="31" fillId="0" borderId="20" xfId="2" applyNumberFormat="1" applyFont="1" applyBorder="1" applyAlignment="1">
      <alignment horizontal="left" vertical="center"/>
    </xf>
    <xf numFmtId="173" fontId="31" fillId="0" borderId="21" xfId="2" applyNumberFormat="1" applyFont="1" applyBorder="1" applyAlignment="1">
      <alignment horizontal="left" vertical="center"/>
    </xf>
    <xf numFmtId="173" fontId="31" fillId="0" borderId="23" xfId="2" applyNumberFormat="1" applyFont="1" applyBorder="1" applyAlignment="1">
      <alignment horizontal="left" vertical="center"/>
    </xf>
    <xf numFmtId="173" fontId="32" fillId="7" borderId="19" xfId="2" applyNumberFormat="1" applyFont="1" applyFill="1" applyBorder="1" applyAlignment="1">
      <alignment horizontal="center" vertical="center"/>
    </xf>
    <xf numFmtId="173" fontId="40" fillId="9" borderId="10" xfId="2" applyNumberFormat="1" applyFont="1" applyFill="1" applyBorder="1" applyAlignment="1">
      <alignment horizontal="center" vertical="center"/>
    </xf>
    <xf numFmtId="173" fontId="40" fillId="9" borderId="11" xfId="2" applyNumberFormat="1" applyFont="1" applyFill="1" applyBorder="1" applyAlignment="1">
      <alignment horizontal="center" vertical="center"/>
    </xf>
    <xf numFmtId="173" fontId="40" fillId="9" borderId="12" xfId="2" applyNumberFormat="1" applyFont="1" applyFill="1" applyBorder="1" applyAlignment="1">
      <alignment horizontal="center" vertical="center"/>
    </xf>
    <xf numFmtId="173" fontId="31" fillId="9" borderId="10" xfId="2" applyNumberFormat="1" applyFont="1" applyFill="1" applyBorder="1" applyAlignment="1">
      <alignment horizontal="center" vertical="center"/>
    </xf>
    <xf numFmtId="173" fontId="31" fillId="9" borderId="11" xfId="2" applyNumberFormat="1" applyFont="1" applyFill="1" applyBorder="1" applyAlignment="1">
      <alignment horizontal="center" vertical="center"/>
    </xf>
    <xf numFmtId="173" fontId="31" fillId="9" borderId="12" xfId="2" applyNumberFormat="1" applyFont="1" applyFill="1" applyBorder="1" applyAlignment="1">
      <alignment horizontal="center" vertical="center"/>
    </xf>
    <xf numFmtId="173" fontId="31" fillId="9" borderId="10" xfId="2" applyNumberFormat="1" applyFont="1" applyFill="1" applyBorder="1" applyAlignment="1">
      <alignment horizontal="center" vertical="center" wrapText="1"/>
    </xf>
    <xf numFmtId="173" fontId="31" fillId="9" borderId="11" xfId="2" applyNumberFormat="1" applyFont="1" applyFill="1" applyBorder="1" applyAlignment="1">
      <alignment horizontal="center" vertical="center" wrapText="1"/>
    </xf>
    <xf numFmtId="173" fontId="31" fillId="9" borderId="12" xfId="2" applyNumberFormat="1" applyFont="1" applyFill="1" applyBorder="1" applyAlignment="1">
      <alignment horizontal="center" vertical="center" wrapText="1"/>
    </xf>
    <xf numFmtId="173" fontId="28" fillId="9" borderId="4" xfId="0" applyNumberFormat="1" applyFont="1" applyFill="1" applyBorder="1" applyAlignment="1">
      <alignment horizontal="center"/>
    </xf>
    <xf numFmtId="173" fontId="28" fillId="9" borderId="5" xfId="0" applyNumberFormat="1" applyFont="1" applyFill="1" applyBorder="1" applyAlignment="1">
      <alignment horizontal="center"/>
    </xf>
    <xf numFmtId="173" fontId="28" fillId="9" borderId="6" xfId="0" applyNumberFormat="1" applyFont="1" applyFill="1" applyBorder="1" applyAlignment="1">
      <alignment horizontal="center"/>
    </xf>
    <xf numFmtId="173" fontId="32" fillId="7" borderId="0" xfId="2" applyNumberFormat="1" applyFont="1" applyFill="1" applyAlignment="1">
      <alignment horizontal="center" vertical="center"/>
    </xf>
    <xf numFmtId="173" fontId="13" fillId="9" borderId="47" xfId="2" applyNumberFormat="1" applyFont="1" applyFill="1" applyBorder="1" applyAlignment="1">
      <alignment horizontal="center" vertical="center" textRotation="90"/>
    </xf>
    <xf numFmtId="173" fontId="13" fillId="9" borderId="49" xfId="2" applyNumberFormat="1" applyFont="1" applyFill="1" applyBorder="1" applyAlignment="1">
      <alignment horizontal="center" vertical="center" textRotation="90"/>
    </xf>
    <xf numFmtId="173" fontId="13" fillId="9" borderId="59" xfId="2" applyNumberFormat="1" applyFont="1" applyFill="1" applyBorder="1" applyAlignment="1">
      <alignment horizontal="center" vertical="center" textRotation="90"/>
    </xf>
    <xf numFmtId="173" fontId="35" fillId="0" borderId="10" xfId="2" applyNumberFormat="1" applyFont="1" applyBorder="1" applyAlignment="1">
      <alignment horizontal="left" vertical="center"/>
    </xf>
    <xf numFmtId="173" fontId="35" fillId="0" borderId="11" xfId="2" applyNumberFormat="1" applyFont="1" applyBorder="1" applyAlignment="1">
      <alignment horizontal="left" vertical="center"/>
    </xf>
    <xf numFmtId="173" fontId="35" fillId="0" borderId="12" xfId="2" applyNumberFormat="1" applyFont="1" applyBorder="1" applyAlignment="1">
      <alignment horizontal="left" vertical="center"/>
    </xf>
    <xf numFmtId="173" fontId="28" fillId="0" borderId="10" xfId="2" applyNumberFormat="1" applyFont="1" applyBorder="1" applyAlignment="1">
      <alignment horizontal="right" vertical="center"/>
    </xf>
    <xf numFmtId="173" fontId="28" fillId="0" borderId="11" xfId="2" applyNumberFormat="1" applyFont="1" applyBorder="1" applyAlignment="1">
      <alignment horizontal="right" vertical="center"/>
    </xf>
    <xf numFmtId="173" fontId="28" fillId="0" borderId="12" xfId="2" applyNumberFormat="1" applyFont="1" applyBorder="1" applyAlignment="1">
      <alignment horizontal="right" vertical="center"/>
    </xf>
    <xf numFmtId="173" fontId="32" fillId="7" borderId="0" xfId="34" applyNumberFormat="1" applyFont="1" applyFill="1" applyBorder="1" applyAlignment="1">
      <alignment horizontal="center" vertical="center"/>
    </xf>
    <xf numFmtId="173" fontId="32" fillId="7" borderId="0" xfId="35" quotePrefix="1" applyNumberFormat="1" applyFont="1" applyFill="1" applyBorder="1" applyAlignment="1">
      <alignment horizontal="center" vertical="center"/>
    </xf>
    <xf numFmtId="173" fontId="13" fillId="9" borderId="50" xfId="2" applyNumberFormat="1" applyFont="1" applyFill="1" applyBorder="1" applyAlignment="1">
      <alignment horizontal="center" vertical="center" textRotation="90"/>
    </xf>
    <xf numFmtId="173" fontId="35" fillId="0" borderId="30" xfId="0" applyNumberFormat="1" applyFont="1" applyBorder="1" applyAlignment="1">
      <alignment horizontal="left" vertical="center" wrapText="1"/>
    </xf>
    <xf numFmtId="173" fontId="31" fillId="9" borderId="43" xfId="2" applyNumberFormat="1" applyFont="1" applyFill="1" applyBorder="1" applyAlignment="1">
      <alignment horizontal="left" vertical="center"/>
    </xf>
    <xf numFmtId="173" fontId="31" fillId="9" borderId="44" xfId="2" applyNumberFormat="1" applyFont="1" applyFill="1" applyBorder="1" applyAlignment="1">
      <alignment horizontal="left" vertical="center"/>
    </xf>
    <xf numFmtId="173" fontId="31" fillId="9" borderId="45" xfId="2" applyNumberFormat="1" applyFont="1" applyFill="1" applyBorder="1" applyAlignment="1">
      <alignment horizontal="left" vertical="center"/>
    </xf>
    <xf numFmtId="173" fontId="36" fillId="9" borderId="43" xfId="33" applyNumberFormat="1" applyFont="1" applyFill="1" applyBorder="1" applyAlignment="1">
      <alignment horizontal="right" vertical="center" wrapText="1"/>
    </xf>
    <xf numFmtId="173" fontId="36" fillId="9" borderId="44" xfId="33" applyNumberFormat="1" applyFont="1" applyFill="1" applyBorder="1" applyAlignment="1">
      <alignment horizontal="right" vertical="center" wrapText="1"/>
    </xf>
    <xf numFmtId="173" fontId="36" fillId="9" borderId="45" xfId="33" applyNumberFormat="1" applyFont="1" applyFill="1" applyBorder="1" applyAlignment="1">
      <alignment horizontal="right" vertical="center" wrapText="1"/>
    </xf>
    <xf numFmtId="173" fontId="35" fillId="0" borderId="4" xfId="2" applyNumberFormat="1" applyFont="1" applyBorder="1" applyAlignment="1">
      <alignment horizontal="left" vertical="center"/>
    </xf>
    <xf numFmtId="173" fontId="35" fillId="0" borderId="5" xfId="2" applyNumberFormat="1" applyFont="1" applyBorder="1" applyAlignment="1">
      <alignment horizontal="left" vertical="center"/>
    </xf>
    <xf numFmtId="173" fontId="35" fillId="0" borderId="6" xfId="2" applyNumberFormat="1" applyFont="1" applyBorder="1" applyAlignment="1">
      <alignment horizontal="left" vertical="center"/>
    </xf>
    <xf numFmtId="173" fontId="36" fillId="0" borderId="4" xfId="33" applyNumberFormat="1" applyFont="1" applyFill="1" applyBorder="1" applyAlignment="1">
      <alignment horizontal="right" vertical="center" wrapText="1"/>
    </xf>
    <xf numFmtId="173" fontId="36" fillId="0" borderId="5" xfId="33" applyNumberFormat="1" applyFont="1" applyFill="1" applyBorder="1" applyAlignment="1">
      <alignment horizontal="right" vertical="center" wrapText="1"/>
    </xf>
    <xf numFmtId="173" fontId="36" fillId="0" borderId="6" xfId="33" applyNumberFormat="1" applyFont="1" applyFill="1" applyBorder="1" applyAlignment="1">
      <alignment horizontal="right" vertical="center" wrapText="1"/>
    </xf>
    <xf numFmtId="173" fontId="36" fillId="0" borderId="30" xfId="33" applyNumberFormat="1" applyFont="1" applyFill="1" applyBorder="1" applyAlignment="1">
      <alignment horizontal="right" vertical="center"/>
    </xf>
    <xf numFmtId="173" fontId="36" fillId="0" borderId="31" xfId="33" applyNumberFormat="1" applyFont="1" applyFill="1" applyBorder="1" applyAlignment="1">
      <alignment horizontal="right" vertical="center"/>
    </xf>
    <xf numFmtId="173" fontId="36" fillId="0" borderId="16" xfId="33" applyNumberFormat="1" applyFont="1" applyFill="1" applyBorder="1" applyAlignment="1">
      <alignment horizontal="right" vertical="center"/>
    </xf>
    <xf numFmtId="173" fontId="35" fillId="0" borderId="1" xfId="2" applyNumberFormat="1" applyFont="1" applyBorder="1" applyAlignment="1">
      <alignment horizontal="left" vertical="center" wrapText="1"/>
    </xf>
    <xf numFmtId="173" fontId="35" fillId="0" borderId="2" xfId="2" applyNumberFormat="1" applyFont="1" applyBorder="1" applyAlignment="1">
      <alignment horizontal="left" vertical="center" wrapText="1"/>
    </xf>
    <xf numFmtId="173" fontId="35" fillId="0" borderId="3" xfId="2" applyNumberFormat="1" applyFont="1" applyBorder="1" applyAlignment="1">
      <alignment horizontal="left" vertical="center" wrapText="1"/>
    </xf>
    <xf numFmtId="173" fontId="28" fillId="0" borderId="34" xfId="2" applyNumberFormat="1" applyFont="1" applyBorder="1" applyAlignment="1">
      <alignment horizontal="right" vertical="center"/>
    </xf>
    <xf numFmtId="173" fontId="28" fillId="0" borderId="1" xfId="2" applyNumberFormat="1" applyFont="1" applyBorder="1" applyAlignment="1">
      <alignment horizontal="right" vertical="center" wrapText="1"/>
    </xf>
    <xf numFmtId="173" fontId="28" fillId="0" borderId="2" xfId="2" applyNumberFormat="1" applyFont="1" applyBorder="1" applyAlignment="1">
      <alignment horizontal="right" vertical="center" wrapText="1"/>
    </xf>
    <xf numFmtId="173" fontId="28" fillId="0" borderId="3" xfId="2" applyNumberFormat="1" applyFont="1" applyBorder="1" applyAlignment="1">
      <alignment horizontal="right" vertical="center" wrapText="1"/>
    </xf>
    <xf numFmtId="173" fontId="36" fillId="0" borderId="1" xfId="33" applyNumberFormat="1" applyFont="1" applyFill="1" applyBorder="1" applyAlignment="1">
      <alignment horizontal="right" vertical="center"/>
    </xf>
    <xf numFmtId="173" fontId="36" fillId="0" borderId="2" xfId="33" applyNumberFormat="1" applyFont="1" applyFill="1" applyBorder="1" applyAlignment="1">
      <alignment horizontal="right" vertical="center"/>
    </xf>
    <xf numFmtId="173" fontId="36" fillId="0" borderId="3" xfId="33" applyNumberFormat="1" applyFont="1" applyFill="1" applyBorder="1" applyAlignment="1">
      <alignment horizontal="right" vertical="center"/>
    </xf>
    <xf numFmtId="173" fontId="13" fillId="9" borderId="13" xfId="2" applyNumberFormat="1" applyFont="1" applyFill="1" applyBorder="1" applyAlignment="1">
      <alignment horizontal="center" vertical="center" textRotation="90"/>
    </xf>
    <xf numFmtId="173" fontId="35" fillId="0" borderId="10" xfId="2" applyNumberFormat="1" applyFont="1" applyBorder="1" applyAlignment="1">
      <alignment horizontal="left" vertical="center" wrapText="1"/>
    </xf>
    <xf numFmtId="173" fontId="35" fillId="0" borderId="11" xfId="2" applyNumberFormat="1" applyFont="1" applyBorder="1" applyAlignment="1">
      <alignment horizontal="left" vertical="center" wrapText="1"/>
    </xf>
    <xf numFmtId="173" fontId="35" fillId="0" borderId="12" xfId="2" applyNumberFormat="1" applyFont="1" applyBorder="1" applyAlignment="1">
      <alignment horizontal="left" vertical="center" wrapText="1"/>
    </xf>
    <xf numFmtId="173" fontId="28" fillId="0" borderId="26" xfId="2" applyNumberFormat="1" applyFont="1" applyBorder="1" applyAlignment="1">
      <alignment horizontal="right" vertical="center"/>
    </xf>
    <xf numFmtId="173" fontId="28" fillId="0" borderId="10" xfId="2" applyNumberFormat="1" applyFont="1" applyBorder="1" applyAlignment="1">
      <alignment horizontal="right" vertical="center" wrapText="1"/>
    </xf>
    <xf numFmtId="173" fontId="28" fillId="0" borderId="11" xfId="2" applyNumberFormat="1" applyFont="1" applyBorder="1" applyAlignment="1">
      <alignment horizontal="right" vertical="center" wrapText="1"/>
    </xf>
    <xf numFmtId="173" fontId="28" fillId="0" borderId="12" xfId="2" applyNumberFormat="1" applyFont="1" applyBorder="1" applyAlignment="1">
      <alignment horizontal="right" vertical="center" wrapText="1"/>
    </xf>
    <xf numFmtId="173" fontId="36" fillId="0" borderId="10" xfId="33" applyNumberFormat="1" applyFont="1" applyFill="1" applyBorder="1" applyAlignment="1">
      <alignment horizontal="right" vertical="center"/>
    </xf>
    <xf numFmtId="173" fontId="36" fillId="0" borderId="11" xfId="33" applyNumberFormat="1" applyFont="1" applyFill="1" applyBorder="1" applyAlignment="1">
      <alignment horizontal="right" vertical="center"/>
    </xf>
    <xf numFmtId="173" fontId="36" fillId="0" borderId="12" xfId="33" applyNumberFormat="1" applyFont="1" applyFill="1" applyBorder="1" applyAlignment="1">
      <alignment horizontal="right" vertical="center"/>
    </xf>
    <xf numFmtId="173" fontId="35" fillId="0" borderId="1" xfId="2" applyNumberFormat="1" applyFont="1" applyBorder="1" applyAlignment="1">
      <alignment horizontal="left" vertical="center"/>
    </xf>
    <xf numFmtId="173" fontId="35" fillId="0" borderId="2" xfId="2" applyNumberFormat="1" applyFont="1" applyBorder="1" applyAlignment="1">
      <alignment horizontal="left" vertical="center"/>
    </xf>
    <xf numFmtId="173" fontId="35" fillId="0" borderId="3" xfId="2" applyNumberFormat="1" applyFont="1" applyBorder="1" applyAlignment="1">
      <alignment horizontal="left" vertical="center"/>
    </xf>
    <xf numFmtId="173" fontId="36" fillId="0" borderId="1" xfId="33" applyNumberFormat="1" applyFont="1" applyFill="1" applyBorder="1" applyAlignment="1">
      <alignment horizontal="right" vertical="center" wrapText="1"/>
    </xf>
    <xf numFmtId="173" fontId="36" fillId="0" borderId="2" xfId="33" applyNumberFormat="1" applyFont="1" applyFill="1" applyBorder="1" applyAlignment="1">
      <alignment horizontal="right" vertical="center" wrapText="1"/>
    </xf>
    <xf numFmtId="173" fontId="36" fillId="0" borderId="3" xfId="33" applyNumberFormat="1" applyFont="1" applyFill="1" applyBorder="1" applyAlignment="1">
      <alignment horizontal="right" vertical="center" wrapText="1"/>
    </xf>
    <xf numFmtId="173" fontId="31" fillId="0" borderId="43" xfId="2" applyNumberFormat="1" applyFont="1" applyBorder="1" applyAlignment="1">
      <alignment horizontal="left" vertical="center" wrapText="1"/>
    </xf>
    <xf numFmtId="173" fontId="31" fillId="0" borderId="44" xfId="2" applyNumberFormat="1" applyFont="1" applyBorder="1" applyAlignment="1">
      <alignment horizontal="left" vertical="center" wrapText="1"/>
    </xf>
    <xf numFmtId="173" fontId="31" fillId="0" borderId="45" xfId="2" applyNumberFormat="1" applyFont="1" applyBorder="1" applyAlignment="1">
      <alignment horizontal="left" vertical="center" wrapText="1"/>
    </xf>
    <xf numFmtId="173" fontId="36" fillId="0" borderId="43" xfId="33" applyNumberFormat="1" applyFont="1" applyFill="1" applyBorder="1" applyAlignment="1">
      <alignment horizontal="right" vertical="center" wrapText="1"/>
    </xf>
    <xf numFmtId="173" fontId="36" fillId="0" borderId="44" xfId="33" applyNumberFormat="1" applyFont="1" applyFill="1" applyBorder="1" applyAlignment="1">
      <alignment horizontal="right" vertical="center" wrapText="1"/>
    </xf>
    <xf numFmtId="173" fontId="36" fillId="0" borderId="45" xfId="33" applyNumberFormat="1" applyFont="1" applyFill="1" applyBorder="1" applyAlignment="1">
      <alignment horizontal="right" vertical="center" wrapText="1"/>
    </xf>
    <xf numFmtId="173" fontId="35" fillId="0" borderId="20" xfId="2" applyNumberFormat="1" applyFont="1" applyBorder="1" applyAlignment="1">
      <alignment horizontal="left" vertical="center" wrapText="1"/>
    </xf>
    <xf numFmtId="173" fontId="35" fillId="0" borderId="21" xfId="2" applyNumberFormat="1" applyFont="1" applyBorder="1" applyAlignment="1">
      <alignment horizontal="left" vertical="center" wrapText="1"/>
    </xf>
    <xf numFmtId="173" fontId="35" fillId="0" borderId="23" xfId="2" applyNumberFormat="1" applyFont="1" applyBorder="1" applyAlignment="1">
      <alignment horizontal="left" vertical="center" wrapText="1"/>
    </xf>
    <xf numFmtId="173" fontId="28" fillId="0" borderId="20" xfId="2" applyNumberFormat="1" applyFont="1" applyBorder="1" applyAlignment="1">
      <alignment horizontal="right" vertical="center"/>
    </xf>
    <xf numFmtId="173" fontId="28" fillId="0" borderId="21" xfId="2" applyNumberFormat="1" applyFont="1" applyBorder="1" applyAlignment="1">
      <alignment horizontal="right" vertical="center"/>
    </xf>
    <xf numFmtId="173" fontId="28" fillId="0" borderId="23" xfId="2" applyNumberFormat="1" applyFont="1" applyBorder="1" applyAlignment="1">
      <alignment horizontal="right" vertical="center"/>
    </xf>
    <xf numFmtId="173" fontId="28" fillId="0" borderId="20" xfId="2" applyNumberFormat="1" applyFont="1" applyBorder="1" applyAlignment="1">
      <alignment horizontal="right" vertical="center" wrapText="1"/>
    </xf>
    <xf numFmtId="173" fontId="28" fillId="0" borderId="21" xfId="2" applyNumberFormat="1" applyFont="1" applyBorder="1" applyAlignment="1">
      <alignment horizontal="right" vertical="center" wrapText="1"/>
    </xf>
    <xf numFmtId="173" fontId="28" fillId="0" borderId="23" xfId="2" applyNumberFormat="1" applyFont="1" applyBorder="1" applyAlignment="1">
      <alignment horizontal="right" vertical="center" wrapText="1"/>
    </xf>
    <xf numFmtId="173" fontId="36" fillId="0" borderId="20" xfId="33" applyNumberFormat="1" applyFont="1" applyFill="1" applyBorder="1" applyAlignment="1">
      <alignment horizontal="right" vertical="center"/>
    </xf>
    <xf numFmtId="173" fontId="36" fillId="0" borderId="21" xfId="33" applyNumberFormat="1" applyFont="1" applyFill="1" applyBorder="1" applyAlignment="1">
      <alignment horizontal="right" vertical="center"/>
    </xf>
    <xf numFmtId="173" fontId="36" fillId="0" borderId="23" xfId="33" applyNumberFormat="1" applyFont="1" applyFill="1" applyBorder="1" applyAlignment="1">
      <alignment horizontal="right" vertical="center"/>
    </xf>
    <xf numFmtId="173" fontId="36" fillId="0" borderId="30" xfId="33" applyNumberFormat="1" applyFont="1" applyFill="1" applyBorder="1" applyAlignment="1">
      <alignment horizontal="right" vertical="center" wrapText="1"/>
    </xf>
    <xf numFmtId="173" fontId="36" fillId="0" borderId="31" xfId="33" applyNumberFormat="1" applyFont="1" applyFill="1" applyBorder="1" applyAlignment="1">
      <alignment horizontal="right" vertical="center" wrapText="1"/>
    </xf>
    <xf numFmtId="173" fontId="36" fillId="0" borderId="16" xfId="33" applyNumberFormat="1" applyFont="1" applyFill="1" applyBorder="1" applyAlignment="1">
      <alignment horizontal="right" vertical="center" wrapText="1"/>
    </xf>
    <xf numFmtId="173" fontId="35" fillId="0" borderId="30" xfId="2" applyNumberFormat="1" applyFont="1" applyBorder="1" applyAlignment="1">
      <alignment vertical="center" wrapText="1"/>
    </xf>
    <xf numFmtId="173" fontId="35" fillId="0" borderId="31" xfId="2" applyNumberFormat="1" applyFont="1" applyBorder="1" applyAlignment="1">
      <alignment vertical="center" wrapText="1"/>
    </xf>
    <xf numFmtId="173" fontId="35" fillId="0" borderId="16" xfId="2" applyNumberFormat="1" applyFont="1" applyBorder="1" applyAlignment="1">
      <alignment vertical="center" wrapText="1"/>
    </xf>
    <xf numFmtId="173" fontId="28" fillId="0" borderId="35" xfId="2" applyNumberFormat="1" applyFont="1" applyBorder="1" applyAlignment="1">
      <alignment horizontal="center" vertical="center"/>
    </xf>
    <xf numFmtId="173" fontId="28" fillId="0" borderId="37" xfId="2" applyNumberFormat="1" applyFont="1" applyBorder="1" applyAlignment="1">
      <alignment horizontal="center" vertical="center"/>
    </xf>
    <xf numFmtId="173" fontId="37" fillId="2" borderId="30" xfId="2" applyNumberFormat="1" applyFont="1" applyFill="1" applyBorder="1" applyAlignment="1">
      <alignment horizontal="center" vertical="center" wrapText="1"/>
    </xf>
    <xf numFmtId="173" fontId="37" fillId="2" borderId="31" xfId="2" applyNumberFormat="1" applyFont="1" applyFill="1" applyBorder="1" applyAlignment="1">
      <alignment horizontal="center" vertical="center" wrapText="1"/>
    </xf>
    <xf numFmtId="173" fontId="37" fillId="2" borderId="16" xfId="2" applyNumberFormat="1" applyFont="1" applyFill="1" applyBorder="1" applyAlignment="1">
      <alignment horizontal="center" vertical="center" wrapText="1"/>
    </xf>
    <xf numFmtId="173" fontId="31" fillId="0" borderId="34" xfId="2" applyNumberFormat="1" applyFont="1" applyBorder="1" applyAlignment="1">
      <alignment horizontal="center" vertical="center"/>
    </xf>
    <xf numFmtId="173" fontId="31" fillId="0" borderId="36" xfId="2" applyNumberFormat="1" applyFont="1" applyBorder="1" applyAlignment="1">
      <alignment horizontal="center" vertical="center"/>
    </xf>
    <xf numFmtId="173" fontId="28" fillId="0" borderId="1" xfId="0" applyNumberFormat="1" applyFont="1" applyBorder="1" applyAlignment="1">
      <alignment horizontal="right" vertical="center"/>
    </xf>
    <xf numFmtId="173" fontId="28" fillId="0" borderId="3" xfId="0" applyNumberFormat="1" applyFont="1" applyBorder="1" applyAlignment="1">
      <alignment horizontal="right" vertical="center"/>
    </xf>
    <xf numFmtId="173" fontId="28" fillId="0" borderId="4" xfId="0" applyNumberFormat="1" applyFont="1" applyBorder="1" applyAlignment="1">
      <alignment horizontal="right" vertical="center"/>
    </xf>
    <xf numFmtId="173" fontId="28" fillId="0" borderId="6" xfId="0" applyNumberFormat="1" applyFont="1" applyBorder="1" applyAlignment="1">
      <alignment horizontal="right" vertical="center"/>
    </xf>
    <xf numFmtId="173" fontId="28" fillId="0" borderId="4" xfId="0" applyNumberFormat="1" applyFont="1" applyBorder="1" applyAlignment="1">
      <alignment horizontal="right"/>
    </xf>
    <xf numFmtId="173" fontId="28" fillId="0" borderId="6" xfId="0" applyNumberFormat="1" applyFont="1" applyBorder="1" applyAlignment="1">
      <alignment horizontal="right"/>
    </xf>
    <xf numFmtId="173" fontId="28" fillId="0" borderId="30" xfId="2" applyNumberFormat="1" applyFont="1" applyBorder="1" applyAlignment="1">
      <alignment horizontal="right"/>
    </xf>
    <xf numFmtId="173" fontId="28" fillId="0" borderId="16" xfId="2" applyNumberFormat="1" applyFont="1" applyBorder="1" applyAlignment="1">
      <alignment horizontal="right"/>
    </xf>
    <xf numFmtId="173" fontId="28" fillId="0" borderId="30" xfId="33" applyNumberFormat="1" applyFont="1" applyFill="1" applyBorder="1" applyAlignment="1">
      <alignment horizontal="right" vertical="center"/>
    </xf>
    <xf numFmtId="173" fontId="28" fillId="0" borderId="16" xfId="33" applyNumberFormat="1" applyFont="1" applyFill="1" applyBorder="1" applyAlignment="1">
      <alignment horizontal="right" vertical="center"/>
    </xf>
    <xf numFmtId="173" fontId="36" fillId="0" borderId="10" xfId="33" applyNumberFormat="1" applyFont="1" applyFill="1" applyBorder="1" applyAlignment="1">
      <alignment horizontal="right" vertical="center" wrapText="1"/>
    </xf>
    <xf numFmtId="173" fontId="36" fillId="0" borderId="11" xfId="33" applyNumberFormat="1" applyFont="1" applyFill="1" applyBorder="1" applyAlignment="1">
      <alignment horizontal="right" vertical="center" wrapText="1"/>
    </xf>
    <xf numFmtId="173" fontId="36" fillId="0" borderId="12" xfId="33" applyNumberFormat="1" applyFont="1" applyFill="1" applyBorder="1" applyAlignment="1">
      <alignment horizontal="right" vertical="center" wrapText="1"/>
    </xf>
    <xf numFmtId="173" fontId="31" fillId="9" borderId="22" xfId="2" applyNumberFormat="1" applyFont="1" applyFill="1" applyBorder="1" applyAlignment="1">
      <alignment horizontal="center" vertical="center" wrapText="1"/>
    </xf>
    <xf numFmtId="173" fontId="31" fillId="9" borderId="23" xfId="2" applyNumberFormat="1" applyFont="1" applyFill="1" applyBorder="1" applyAlignment="1">
      <alignment horizontal="center" vertical="center" wrapText="1"/>
    </xf>
    <xf numFmtId="173" fontId="13" fillId="9" borderId="24" xfId="2" applyNumberFormat="1" applyFont="1" applyFill="1" applyBorder="1" applyAlignment="1">
      <alignment horizontal="center" vertical="center" textRotation="90" wrapText="1"/>
    </xf>
    <xf numFmtId="173" fontId="13" fillId="9" borderId="28" xfId="2" applyNumberFormat="1" applyFont="1" applyFill="1" applyBorder="1" applyAlignment="1">
      <alignment horizontal="center" vertical="center" textRotation="90" wrapText="1"/>
    </xf>
    <xf numFmtId="173" fontId="13" fillId="9" borderId="40" xfId="2" applyNumberFormat="1" applyFont="1" applyFill="1" applyBorder="1" applyAlignment="1">
      <alignment horizontal="center" vertical="center" textRotation="90" wrapText="1"/>
    </xf>
    <xf numFmtId="173" fontId="35" fillId="0" borderId="10" xfId="2" applyNumberFormat="1" applyFont="1" applyBorder="1" applyAlignment="1">
      <alignment vertical="center" wrapText="1"/>
    </xf>
    <xf numFmtId="173" fontId="35" fillId="0" borderId="11" xfId="2" applyNumberFormat="1" applyFont="1" applyBorder="1" applyAlignment="1">
      <alignment vertical="center" wrapText="1"/>
    </xf>
    <xf numFmtId="173" fontId="35" fillId="0" borderId="12" xfId="2" applyNumberFormat="1" applyFont="1" applyBorder="1" applyAlignment="1">
      <alignment vertical="center" wrapText="1"/>
    </xf>
    <xf numFmtId="173" fontId="28" fillId="0" borderId="10" xfId="33" applyNumberFormat="1" applyFont="1" applyFill="1" applyBorder="1" applyAlignment="1">
      <alignment horizontal="right" vertical="center"/>
    </xf>
    <xf numFmtId="173" fontId="28" fillId="0" borderId="12" xfId="33" applyNumberFormat="1" applyFont="1" applyFill="1" applyBorder="1" applyAlignment="1">
      <alignment horizontal="right" vertical="center"/>
    </xf>
    <xf numFmtId="173" fontId="4" fillId="7" borderId="0" xfId="2" applyNumberFormat="1" applyFont="1" applyFill="1" applyAlignment="1">
      <alignment horizontal="center"/>
    </xf>
    <xf numFmtId="173" fontId="35" fillId="0" borderId="4" xfId="2" applyNumberFormat="1" applyFont="1" applyBorder="1" applyAlignment="1">
      <alignment horizontal="left" vertical="center" wrapText="1"/>
    </xf>
    <xf numFmtId="173" fontId="35" fillId="0" borderId="5" xfId="2" applyNumberFormat="1" applyFont="1" applyBorder="1" applyAlignment="1">
      <alignment horizontal="left" vertical="center" wrapText="1"/>
    </xf>
    <xf numFmtId="173" fontId="35" fillId="0" borderId="6" xfId="2" applyNumberFormat="1" applyFont="1" applyBorder="1" applyAlignment="1">
      <alignment horizontal="left" vertical="center" wrapText="1"/>
    </xf>
    <xf numFmtId="173" fontId="28" fillId="0" borderId="1" xfId="33" applyNumberFormat="1" applyFont="1" applyFill="1" applyBorder="1" applyAlignment="1">
      <alignment horizontal="right" vertical="center"/>
    </xf>
    <xf numFmtId="173" fontId="28" fillId="0" borderId="3" xfId="33" applyNumberFormat="1" applyFont="1" applyFill="1" applyBorder="1" applyAlignment="1">
      <alignment horizontal="right" vertical="center"/>
    </xf>
    <xf numFmtId="173" fontId="28" fillId="0" borderId="4" xfId="33" applyNumberFormat="1" applyFont="1" applyFill="1" applyBorder="1" applyAlignment="1">
      <alignment horizontal="right" vertical="center"/>
    </xf>
    <xf numFmtId="173" fontId="28" fillId="0" borderId="6" xfId="33" applyNumberFormat="1" applyFont="1" applyFill="1" applyBorder="1" applyAlignment="1">
      <alignment horizontal="right" vertical="center"/>
    </xf>
    <xf numFmtId="173" fontId="30" fillId="7" borderId="0" xfId="5" applyNumberFormat="1" applyFont="1" applyFill="1" applyBorder="1" applyAlignment="1">
      <alignment horizontal="center" vertical="center" wrapText="1"/>
    </xf>
    <xf numFmtId="173" fontId="4" fillId="8" borderId="7" xfId="2" applyNumberFormat="1" applyFont="1" applyFill="1" applyBorder="1" applyAlignment="1">
      <alignment horizontal="center" vertical="center"/>
    </xf>
    <xf numFmtId="173" fontId="4" fillId="8" borderId="8" xfId="2" applyNumberFormat="1" applyFont="1" applyFill="1" applyBorder="1" applyAlignment="1">
      <alignment horizontal="center" vertical="center"/>
    </xf>
    <xf numFmtId="173" fontId="4" fillId="8" borderId="13" xfId="2" applyNumberFormat="1" applyFont="1" applyFill="1" applyBorder="1" applyAlignment="1">
      <alignment horizontal="center" vertical="center"/>
    </xf>
    <xf numFmtId="173" fontId="4" fillId="8" borderId="14" xfId="2" applyNumberFormat="1" applyFont="1" applyFill="1" applyBorder="1" applyAlignment="1">
      <alignment horizontal="center" vertical="center"/>
    </xf>
    <xf numFmtId="173" fontId="4" fillId="8" borderId="17" xfId="2" applyNumberFormat="1" applyFont="1" applyFill="1" applyBorder="1" applyAlignment="1">
      <alignment horizontal="center" vertical="center"/>
    </xf>
    <xf numFmtId="173" fontId="4" fillId="8" borderId="18" xfId="2" applyNumberFormat="1" applyFont="1" applyFill="1" applyBorder="1" applyAlignment="1">
      <alignment horizontal="center" vertical="center"/>
    </xf>
    <xf numFmtId="173" fontId="34" fillId="9" borderId="7" xfId="2" applyNumberFormat="1" applyFont="1" applyFill="1" applyBorder="1" applyAlignment="1">
      <alignment horizontal="center" vertical="center"/>
    </xf>
    <xf numFmtId="173" fontId="34" fillId="9" borderId="9" xfId="2" applyNumberFormat="1" applyFont="1" applyFill="1" applyBorder="1" applyAlignment="1">
      <alignment horizontal="center" vertical="center"/>
    </xf>
    <xf numFmtId="173" fontId="34" fillId="9" borderId="13" xfId="2" applyNumberFormat="1" applyFont="1" applyFill="1" applyBorder="1" applyAlignment="1">
      <alignment horizontal="center" vertical="center"/>
    </xf>
    <xf numFmtId="173" fontId="34" fillId="9" borderId="0" xfId="2" applyNumberFormat="1" applyFont="1" applyFill="1" applyAlignment="1">
      <alignment horizontal="center" vertical="center"/>
    </xf>
    <xf numFmtId="173" fontId="34" fillId="9" borderId="17" xfId="2" applyNumberFormat="1" applyFont="1" applyFill="1" applyBorder="1" applyAlignment="1">
      <alignment horizontal="center" vertical="center"/>
    </xf>
    <xf numFmtId="173" fontId="34" fillId="9" borderId="19" xfId="2" applyNumberFormat="1" applyFont="1" applyFill="1" applyBorder="1" applyAlignment="1">
      <alignment horizontal="center" vertical="center"/>
    </xf>
    <xf numFmtId="173" fontId="28" fillId="9" borderId="9" xfId="2" applyNumberFormat="1" applyFont="1" applyFill="1" applyBorder="1" applyAlignment="1">
      <alignment horizontal="center" vertical="center" wrapText="1"/>
    </xf>
    <xf numFmtId="173" fontId="28" fillId="9" borderId="8" xfId="2" applyNumberFormat="1" applyFont="1" applyFill="1" applyBorder="1" applyAlignment="1">
      <alignment horizontal="center" vertical="center" wrapText="1"/>
    </xf>
    <xf numFmtId="173" fontId="28" fillId="9" borderId="0" xfId="2" applyNumberFormat="1" applyFont="1" applyFill="1" applyAlignment="1">
      <alignment horizontal="center" vertical="center" wrapText="1"/>
    </xf>
    <xf numFmtId="173" fontId="28" fillId="9" borderId="14" xfId="2" applyNumberFormat="1" applyFont="1" applyFill="1" applyBorder="1" applyAlignment="1">
      <alignment horizontal="center" vertical="center" wrapText="1"/>
    </xf>
    <xf numFmtId="173" fontId="28" fillId="9" borderId="19" xfId="2" applyNumberFormat="1" applyFont="1" applyFill="1" applyBorder="1" applyAlignment="1">
      <alignment horizontal="center" vertical="center" wrapText="1"/>
    </xf>
    <xf numFmtId="173" fontId="28" fillId="9" borderId="18" xfId="2" applyNumberFormat="1" applyFont="1" applyFill="1" applyBorder="1" applyAlignment="1">
      <alignment horizontal="center" vertical="center" wrapText="1"/>
    </xf>
    <xf numFmtId="173" fontId="31" fillId="9" borderId="15" xfId="2" applyNumberFormat="1" applyFont="1" applyFill="1" applyBorder="1" applyAlignment="1">
      <alignment horizontal="center" vertical="center" wrapText="1"/>
    </xf>
    <xf numFmtId="173" fontId="31" fillId="9" borderId="16" xfId="2" applyNumberFormat="1" applyFont="1" applyFill="1" applyBorder="1" applyAlignment="1">
      <alignment horizontal="center" vertical="center" wrapText="1"/>
    </xf>
    <xf numFmtId="173" fontId="31" fillId="9" borderId="1" xfId="2" applyNumberFormat="1" applyFont="1" applyFill="1" applyBorder="1" applyAlignment="1">
      <alignment horizontal="center" vertical="center" wrapText="1"/>
    </xf>
    <xf numFmtId="173" fontId="31" fillId="9" borderId="2" xfId="2" applyNumberFormat="1" applyFont="1" applyFill="1" applyBorder="1" applyAlignment="1">
      <alignment horizontal="center" vertical="center" wrapText="1"/>
    </xf>
    <xf numFmtId="173" fontId="31" fillId="9" borderId="3" xfId="2" applyNumberFormat="1" applyFont="1" applyFill="1" applyBorder="1" applyAlignment="1">
      <alignment horizontal="center" vertical="center" wrapText="1"/>
    </xf>
    <xf numFmtId="173" fontId="31" fillId="9" borderId="20" xfId="2" applyNumberFormat="1" applyFont="1" applyFill="1" applyBorder="1" applyAlignment="1">
      <alignment horizontal="center" vertical="center" wrapText="1"/>
    </xf>
    <xf numFmtId="173" fontId="31" fillId="9" borderId="21" xfId="2" applyNumberFormat="1" applyFont="1" applyFill="1" applyBorder="1" applyAlignment="1">
      <alignment horizontal="center" vertical="center" wrapText="1"/>
    </xf>
    <xf numFmtId="173" fontId="31" fillId="9" borderId="22" xfId="2" applyNumberFormat="1" applyFont="1" applyFill="1" applyBorder="1" applyAlignment="1">
      <alignment horizontal="left" vertical="center" wrapText="1"/>
    </xf>
    <xf numFmtId="173" fontId="53" fillId="0" borderId="69" xfId="0" applyNumberFormat="1" applyFont="1" applyBorder="1" applyAlignment="1">
      <alignment horizontal="left" vertical="center" wrapText="1"/>
    </xf>
    <xf numFmtId="173" fontId="53" fillId="0" borderId="5" xfId="0" applyNumberFormat="1" applyFont="1" applyBorder="1" applyAlignment="1">
      <alignment horizontal="left" vertical="center" wrapText="1"/>
    </xf>
    <xf numFmtId="173" fontId="53" fillId="0" borderId="17" xfId="0" applyNumberFormat="1" applyFont="1" applyBorder="1" applyAlignment="1">
      <alignment horizontal="left" vertical="center" wrapText="1"/>
    </xf>
    <xf numFmtId="173" fontId="53" fillId="0" borderId="19" xfId="0" applyNumberFormat="1" applyFont="1" applyBorder="1" applyAlignment="1">
      <alignment horizontal="left" vertical="center" wrapText="1"/>
    </xf>
    <xf numFmtId="173" fontId="55" fillId="0" borderId="22" xfId="0" applyNumberFormat="1" applyFont="1" applyBorder="1" applyAlignment="1">
      <alignment horizontal="center" vertical="center"/>
    </xf>
    <xf numFmtId="173" fontId="52" fillId="9" borderId="7" xfId="2" applyNumberFormat="1" applyFont="1" applyFill="1" applyBorder="1" applyAlignment="1">
      <alignment horizontal="center" vertical="center" textRotation="90"/>
    </xf>
    <xf numFmtId="173" fontId="52" fillId="9" borderId="13" xfId="2" applyNumberFormat="1" applyFont="1" applyFill="1" applyBorder="1" applyAlignment="1">
      <alignment horizontal="center" vertical="center" textRotation="90"/>
    </xf>
    <xf numFmtId="173" fontId="52" fillId="9" borderId="17" xfId="2" applyNumberFormat="1" applyFont="1" applyFill="1" applyBorder="1" applyAlignment="1">
      <alignment horizontal="center" vertical="center" textRotation="90"/>
    </xf>
    <xf numFmtId="173" fontId="53" fillId="0" borderId="63" xfId="0" applyNumberFormat="1" applyFont="1" applyBorder="1" applyAlignment="1">
      <alignment horizontal="left" vertical="center" wrapText="1"/>
    </xf>
    <xf numFmtId="173" fontId="53" fillId="0" borderId="11" xfId="0" applyNumberFormat="1" applyFont="1" applyBorder="1" applyAlignment="1">
      <alignment horizontal="left" vertical="center" wrapText="1"/>
    </xf>
    <xf numFmtId="173" fontId="55" fillId="11" borderId="11" xfId="0" applyNumberFormat="1" applyFont="1" applyFill="1" applyBorder="1" applyAlignment="1">
      <alignment horizontal="center" vertical="center"/>
    </xf>
    <xf numFmtId="173" fontId="55" fillId="11" borderId="5" xfId="0" applyNumberFormat="1" applyFont="1" applyFill="1" applyBorder="1" applyAlignment="1">
      <alignment horizontal="center" vertical="center"/>
    </xf>
    <xf numFmtId="173" fontId="53" fillId="0" borderId="6" xfId="0" applyNumberFormat="1" applyFont="1" applyBorder="1" applyAlignment="1">
      <alignment horizontal="left" vertical="center" wrapText="1"/>
    </xf>
    <xf numFmtId="173" fontId="55" fillId="11" borderId="19" xfId="0" applyNumberFormat="1" applyFont="1" applyFill="1" applyBorder="1" applyAlignment="1">
      <alignment horizontal="center" vertical="center"/>
    </xf>
    <xf numFmtId="173" fontId="55" fillId="11" borderId="61" xfId="0" applyNumberFormat="1" applyFont="1" applyFill="1" applyBorder="1" applyAlignment="1">
      <alignment horizontal="center" vertical="center"/>
    </xf>
    <xf numFmtId="173" fontId="53" fillId="0" borderId="64" xfId="0" applyNumberFormat="1" applyFont="1" applyBorder="1" applyAlignment="1">
      <alignment horizontal="left" vertical="center"/>
    </xf>
    <xf numFmtId="173" fontId="53" fillId="0" borderId="31" xfId="0" applyNumberFormat="1" applyFont="1" applyBorder="1" applyAlignment="1">
      <alignment horizontal="left" vertical="center"/>
    </xf>
    <xf numFmtId="173" fontId="53" fillId="0" borderId="69" xfId="0" applyNumberFormat="1" applyFont="1" applyBorder="1" applyAlignment="1">
      <alignment horizontal="left" vertical="center"/>
    </xf>
    <xf numFmtId="173" fontId="53" fillId="0" borderId="5" xfId="0" applyNumberFormat="1" applyFont="1" applyBorder="1" applyAlignment="1">
      <alignment horizontal="left" vertical="center"/>
    </xf>
    <xf numFmtId="173" fontId="55" fillId="0" borderId="15" xfId="0" applyNumberFormat="1" applyFont="1" applyBorder="1" applyAlignment="1">
      <alignment horizontal="center" vertical="center"/>
    </xf>
    <xf numFmtId="10" fontId="55" fillId="0" borderId="15" xfId="1" applyNumberFormat="1" applyFont="1" applyFill="1" applyBorder="1" applyAlignment="1">
      <alignment horizontal="center" vertical="center"/>
    </xf>
    <xf numFmtId="173" fontId="53" fillId="0" borderId="64" xfId="0" applyNumberFormat="1" applyFont="1" applyBorder="1" applyAlignment="1">
      <alignment wrapText="1"/>
    </xf>
    <xf numFmtId="0" fontId="57" fillId="0" borderId="31" xfId="0" applyFont="1" applyBorder="1" applyAlignment="1">
      <alignment wrapText="1"/>
    </xf>
    <xf numFmtId="0" fontId="57" fillId="0" borderId="16" xfId="0" applyFont="1" applyBorder="1" applyAlignment="1">
      <alignment wrapText="1"/>
    </xf>
    <xf numFmtId="173" fontId="55" fillId="0" borderId="26" xfId="0" applyNumberFormat="1" applyFont="1" applyBorder="1" applyAlignment="1">
      <alignment horizontal="center" vertical="center"/>
    </xf>
    <xf numFmtId="0" fontId="58" fillId="0" borderId="31" xfId="0" applyFont="1" applyBorder="1" applyAlignment="1">
      <alignment wrapText="1"/>
    </xf>
    <xf numFmtId="0" fontId="58" fillId="0" borderId="16" xfId="0" applyFont="1" applyBorder="1" applyAlignment="1">
      <alignment wrapText="1"/>
    </xf>
    <xf numFmtId="173" fontId="55" fillId="11" borderId="6" xfId="0" applyNumberFormat="1" applyFont="1" applyFill="1" applyBorder="1" applyAlignment="1">
      <alignment horizontal="center" vertical="center"/>
    </xf>
    <xf numFmtId="173" fontId="52" fillId="9" borderId="24" xfId="2" applyNumberFormat="1" applyFont="1" applyFill="1" applyBorder="1" applyAlignment="1">
      <alignment horizontal="center" vertical="center" textRotation="90" wrapText="1"/>
    </xf>
    <xf numFmtId="173" fontId="52" fillId="9" borderId="28" xfId="2" applyNumberFormat="1" applyFont="1" applyFill="1" applyBorder="1" applyAlignment="1">
      <alignment horizontal="center" vertical="center" textRotation="90" wrapText="1"/>
    </xf>
    <xf numFmtId="173" fontId="52" fillId="9" borderId="40" xfId="2" applyNumberFormat="1" applyFont="1" applyFill="1" applyBorder="1" applyAlignment="1">
      <alignment horizontal="center" vertical="center" textRotation="90" wrapText="1"/>
    </xf>
    <xf numFmtId="173" fontId="55" fillId="0" borderId="53" xfId="0" applyNumberFormat="1" applyFont="1" applyBorder="1" applyAlignment="1">
      <alignment horizontal="center" vertical="center"/>
    </xf>
    <xf numFmtId="173" fontId="55" fillId="0" borderId="9" xfId="0" applyNumberFormat="1" applyFont="1" applyBorder="1" applyAlignment="1">
      <alignment horizontal="center" vertical="center"/>
    </xf>
    <xf numFmtId="173" fontId="55" fillId="0" borderId="54" xfId="0" applyNumberFormat="1" applyFont="1" applyBorder="1" applyAlignment="1">
      <alignment horizontal="center" vertical="center"/>
    </xf>
    <xf numFmtId="173" fontId="55" fillId="0" borderId="30" xfId="0" applyNumberFormat="1" applyFont="1" applyBorder="1" applyAlignment="1">
      <alignment horizontal="center" vertical="center"/>
    </xf>
    <xf numFmtId="173" fontId="55" fillId="0" borderId="31" xfId="0" applyNumberFormat="1" applyFont="1" applyBorder="1" applyAlignment="1">
      <alignment horizontal="center" vertical="center"/>
    </xf>
    <xf numFmtId="173" fontId="55" fillId="0" borderId="16" xfId="0" applyNumberFormat="1" applyFont="1" applyBorder="1" applyAlignment="1">
      <alignment horizontal="center" vertical="center"/>
    </xf>
    <xf numFmtId="173" fontId="53" fillId="0" borderId="64" xfId="0" applyNumberFormat="1" applyFont="1" applyBorder="1" applyAlignment="1">
      <alignment vertical="center" wrapText="1"/>
    </xf>
    <xf numFmtId="0" fontId="57" fillId="0" borderId="31" xfId="0" applyFont="1" applyBorder="1" applyAlignment="1">
      <alignment vertical="center" wrapText="1"/>
    </xf>
    <xf numFmtId="0" fontId="57" fillId="0" borderId="16" xfId="0" applyFont="1" applyBorder="1" applyAlignment="1">
      <alignment vertical="center" wrapText="1"/>
    </xf>
    <xf numFmtId="173" fontId="52" fillId="9" borderId="7" xfId="2" applyNumberFormat="1" applyFont="1" applyFill="1" applyBorder="1" applyAlignment="1">
      <alignment horizontal="center" vertical="center" textRotation="90" wrapText="1"/>
    </xf>
    <xf numFmtId="173" fontId="52" fillId="9" borderId="13" xfId="2" applyNumberFormat="1" applyFont="1" applyFill="1" applyBorder="1" applyAlignment="1">
      <alignment horizontal="center" vertical="center" textRotation="90" wrapText="1"/>
    </xf>
    <xf numFmtId="173" fontId="52" fillId="9" borderId="17" xfId="2" applyNumberFormat="1" applyFont="1" applyFill="1" applyBorder="1" applyAlignment="1">
      <alignment horizontal="center" vertical="center" textRotation="90" wrapText="1"/>
    </xf>
    <xf numFmtId="173" fontId="53" fillId="0" borderId="63" xfId="0" applyNumberFormat="1" applyFont="1" applyBorder="1" applyAlignment="1">
      <alignment horizontal="left" vertical="center"/>
    </xf>
    <xf numFmtId="173" fontId="53" fillId="0" borderId="11" xfId="0" applyNumberFormat="1" applyFont="1" applyBorder="1" applyAlignment="1">
      <alignment horizontal="left" vertical="center"/>
    </xf>
    <xf numFmtId="173" fontId="51" fillId="9" borderId="7" xfId="5" applyNumberFormat="1" applyFont="1" applyFill="1" applyBorder="1" applyAlignment="1">
      <alignment horizontal="center" vertical="center"/>
    </xf>
    <xf numFmtId="173" fontId="51" fillId="9" borderId="9" xfId="5" applyNumberFormat="1" applyFont="1" applyFill="1" applyBorder="1" applyAlignment="1">
      <alignment horizontal="center" vertical="center"/>
    </xf>
    <xf numFmtId="173" fontId="51" fillId="9" borderId="8" xfId="5" applyNumberFormat="1" applyFont="1" applyFill="1" applyBorder="1" applyAlignment="1">
      <alignment horizontal="center" vertical="center"/>
    </xf>
    <xf numFmtId="173" fontId="51" fillId="9" borderId="17" xfId="5" applyNumberFormat="1" applyFont="1" applyFill="1" applyBorder="1" applyAlignment="1">
      <alignment horizontal="center" vertical="center"/>
    </xf>
    <xf numFmtId="173" fontId="51" fillId="9" borderId="19" xfId="5" applyNumberFormat="1" applyFont="1" applyFill="1" applyBorder="1" applyAlignment="1">
      <alignment horizontal="center" vertical="center"/>
    </xf>
    <xf numFmtId="173" fontId="51" fillId="9" borderId="18" xfId="5" applyNumberFormat="1" applyFont="1" applyFill="1" applyBorder="1" applyAlignment="1">
      <alignment horizontal="center" vertical="center"/>
    </xf>
    <xf numFmtId="173" fontId="53" fillId="0" borderId="17" xfId="0" applyNumberFormat="1" applyFont="1" applyBorder="1" applyAlignment="1">
      <alignment horizontal="left"/>
    </xf>
    <xf numFmtId="173" fontId="53" fillId="0" borderId="19" xfId="0" applyNumberFormat="1" applyFont="1" applyBorder="1" applyAlignment="1">
      <alignment horizontal="left"/>
    </xf>
    <xf numFmtId="173" fontId="55" fillId="0" borderId="20" xfId="0" applyNumberFormat="1" applyFont="1" applyBorder="1" applyAlignment="1">
      <alignment horizontal="center" vertical="center"/>
    </xf>
    <xf numFmtId="173" fontId="55" fillId="0" borderId="21" xfId="0" applyNumberFormat="1" applyFont="1" applyBorder="1" applyAlignment="1">
      <alignment horizontal="center" vertical="center"/>
    </xf>
    <xf numFmtId="173" fontId="55" fillId="0" borderId="23" xfId="0" applyNumberFormat="1" applyFont="1" applyBorder="1" applyAlignment="1">
      <alignment horizontal="center" vertical="center"/>
    </xf>
    <xf numFmtId="173" fontId="31" fillId="11" borderId="56" xfId="4" applyNumberFormat="1" applyFont="1" applyFill="1" applyBorder="1" applyAlignment="1">
      <alignment horizontal="left" vertical="center"/>
    </xf>
    <xf numFmtId="173" fontId="31" fillId="11" borderId="44" xfId="4" applyNumberFormat="1" applyFont="1" applyFill="1" applyBorder="1" applyAlignment="1">
      <alignment horizontal="left" vertical="center"/>
    </xf>
    <xf numFmtId="173" fontId="28" fillId="11" borderId="92" xfId="4" applyNumberFormat="1" applyFont="1" applyFill="1" applyBorder="1" applyAlignment="1">
      <alignment horizontal="center" vertical="center" wrapText="1"/>
    </xf>
    <xf numFmtId="173" fontId="28" fillId="11" borderId="93" xfId="4" applyNumberFormat="1" applyFont="1" applyFill="1" applyBorder="1" applyAlignment="1">
      <alignment horizontal="center" vertical="center" wrapText="1"/>
    </xf>
    <xf numFmtId="173" fontId="28" fillId="11" borderId="94" xfId="4" applyNumberFormat="1" applyFont="1" applyFill="1" applyBorder="1" applyAlignment="1">
      <alignment horizontal="center" vertical="center" wrapText="1"/>
    </xf>
    <xf numFmtId="173" fontId="57" fillId="0" borderId="63" xfId="4" applyNumberFormat="1" applyFont="1" applyBorder="1" applyAlignment="1">
      <alignment horizontal="left" vertical="center" wrapText="1"/>
    </xf>
    <xf numFmtId="173" fontId="57" fillId="0" borderId="11" xfId="4" applyNumberFormat="1" applyFont="1" applyBorder="1" applyAlignment="1">
      <alignment horizontal="left" vertical="center" wrapText="1"/>
    </xf>
    <xf numFmtId="173" fontId="28" fillId="0" borderId="89" xfId="4" applyNumberFormat="1" applyFont="1" applyBorder="1" applyAlignment="1">
      <alignment horizontal="center" vertical="center" wrapText="1"/>
    </xf>
    <xf numFmtId="173" fontId="28" fillId="0" borderId="90" xfId="4" applyNumberFormat="1" applyFont="1" applyBorder="1" applyAlignment="1">
      <alignment horizontal="center" vertical="center" wrapText="1"/>
    </xf>
    <xf numFmtId="173" fontId="28" fillId="0" borderId="91" xfId="4" applyNumberFormat="1" applyFont="1" applyBorder="1" applyAlignment="1">
      <alignment horizontal="center" vertical="center" wrapText="1"/>
    </xf>
    <xf numFmtId="173" fontId="28" fillId="11" borderId="10" xfId="4" applyNumberFormat="1" applyFont="1" applyFill="1" applyBorder="1" applyAlignment="1">
      <alignment horizontal="center" vertical="center"/>
    </xf>
    <xf numFmtId="173" fontId="28" fillId="11" borderId="11" xfId="4" applyNumberFormat="1" applyFont="1" applyFill="1" applyBorder="1" applyAlignment="1">
      <alignment horizontal="center" vertical="center"/>
    </xf>
    <xf numFmtId="173" fontId="28" fillId="11" borderId="12" xfId="4" applyNumberFormat="1" applyFont="1" applyFill="1" applyBorder="1" applyAlignment="1">
      <alignment horizontal="center" vertical="center"/>
    </xf>
    <xf numFmtId="173" fontId="43" fillId="2" borderId="10" xfId="4" applyNumberFormat="1" applyFont="1" applyFill="1" applyBorder="1" applyAlignment="1">
      <alignment horizontal="center" vertical="center" wrapText="1"/>
    </xf>
    <xf numFmtId="173" fontId="43" fillId="2" borderId="11" xfId="4" applyNumberFormat="1" applyFont="1" applyFill="1" applyBorder="1" applyAlignment="1">
      <alignment horizontal="center" vertical="center" wrapText="1"/>
    </xf>
    <xf numFmtId="173" fontId="57" fillId="0" borderId="17" xfId="4" applyNumberFormat="1" applyFont="1" applyBorder="1" applyAlignment="1">
      <alignment horizontal="left" vertical="center"/>
    </xf>
    <xf numFmtId="173" fontId="57" fillId="0" borderId="19" xfId="4" applyNumberFormat="1" applyFont="1" applyBorder="1" applyAlignment="1">
      <alignment horizontal="left" vertical="center"/>
    </xf>
    <xf numFmtId="173" fontId="28" fillId="0" borderId="92" xfId="4" applyNumberFormat="1" applyFont="1" applyBorder="1" applyAlignment="1">
      <alignment horizontal="center" vertical="center" wrapText="1"/>
    </xf>
    <xf numFmtId="173" fontId="28" fillId="0" borderId="93" xfId="4" applyNumberFormat="1" applyFont="1" applyBorder="1" applyAlignment="1">
      <alignment horizontal="center" vertical="center" wrapText="1"/>
    </xf>
    <xf numFmtId="173" fontId="28" fillId="0" borderId="94" xfId="4" applyNumberFormat="1" applyFont="1" applyBorder="1" applyAlignment="1">
      <alignment horizontal="center" vertical="center" wrapText="1"/>
    </xf>
    <xf numFmtId="173" fontId="28" fillId="11" borderId="60" xfId="4" applyNumberFormat="1" applyFont="1" applyFill="1" applyBorder="1" applyAlignment="1">
      <alignment horizontal="center" vertical="center"/>
    </xf>
    <xf numFmtId="173" fontId="28" fillId="11" borderId="19" xfId="4" applyNumberFormat="1" applyFont="1" applyFill="1" applyBorder="1" applyAlignment="1">
      <alignment horizontal="center" vertical="center"/>
    </xf>
    <xf numFmtId="173" fontId="28" fillId="11" borderId="61" xfId="4" applyNumberFormat="1" applyFont="1" applyFill="1" applyBorder="1" applyAlignment="1">
      <alignment horizontal="center" vertical="center"/>
    </xf>
    <xf numFmtId="173" fontId="43" fillId="2" borderId="20" xfId="4" applyNumberFormat="1" applyFont="1" applyFill="1" applyBorder="1" applyAlignment="1">
      <alignment horizontal="center" vertical="center" wrapText="1"/>
    </xf>
    <xf numFmtId="173" fontId="43" fillId="2" borderId="21" xfId="4" applyNumberFormat="1" applyFont="1" applyFill="1" applyBorder="1" applyAlignment="1">
      <alignment horizontal="center" vertical="center" wrapText="1"/>
    </xf>
    <xf numFmtId="173" fontId="57" fillId="0" borderId="81" xfId="4" applyNumberFormat="1" applyFont="1" applyBorder="1" applyAlignment="1">
      <alignment horizontal="left" vertical="center" wrapText="1"/>
    </xf>
    <xf numFmtId="173" fontId="57" fillId="0" borderId="82" xfId="4" applyNumberFormat="1" applyFont="1" applyBorder="1" applyAlignment="1">
      <alignment horizontal="left" vertical="center" wrapText="1"/>
    </xf>
    <xf numFmtId="173" fontId="57" fillId="0" borderId="83" xfId="4" applyNumberFormat="1" applyFont="1" applyBorder="1" applyAlignment="1">
      <alignment horizontal="left" vertical="center" wrapText="1"/>
    </xf>
    <xf numFmtId="173" fontId="28" fillId="0" borderId="10" xfId="4" applyNumberFormat="1" applyFont="1" applyBorder="1" applyAlignment="1">
      <alignment horizontal="center" vertical="center"/>
    </xf>
    <xf numFmtId="173" fontId="28" fillId="0" borderId="11" xfId="4" applyNumberFormat="1" applyFont="1" applyBorder="1" applyAlignment="1">
      <alignment horizontal="center" vertical="center"/>
    </xf>
    <xf numFmtId="173" fontId="28" fillId="0" borderId="12" xfId="4" applyNumberFormat="1" applyFont="1" applyBorder="1" applyAlignment="1">
      <alignment horizontal="center" vertical="center"/>
    </xf>
    <xf numFmtId="173" fontId="28" fillId="0" borderId="60" xfId="4" applyNumberFormat="1" applyFont="1" applyBorder="1" applyAlignment="1">
      <alignment horizontal="center" vertical="center"/>
    </xf>
    <xf numFmtId="173" fontId="28" fillId="0" borderId="19" xfId="4" applyNumberFormat="1" applyFont="1" applyBorder="1" applyAlignment="1">
      <alignment horizontal="center" vertical="center"/>
    </xf>
    <xf numFmtId="173" fontId="28" fillId="0" borderId="61" xfId="4" applyNumberFormat="1" applyFont="1" applyBorder="1" applyAlignment="1">
      <alignment horizontal="center" vertical="center"/>
    </xf>
    <xf numFmtId="173" fontId="28" fillId="14" borderId="84" xfId="4" applyNumberFormat="1" applyFont="1" applyFill="1" applyBorder="1" applyAlignment="1">
      <alignment horizontal="center" vertical="center" wrapText="1"/>
    </xf>
    <xf numFmtId="173" fontId="28" fillId="14" borderId="82" xfId="4" applyNumberFormat="1" applyFont="1" applyFill="1" applyBorder="1" applyAlignment="1">
      <alignment horizontal="center" vertical="center" wrapText="1"/>
    </xf>
    <xf numFmtId="173" fontId="28" fillId="14" borderId="85" xfId="4" applyNumberFormat="1" applyFont="1" applyFill="1" applyBorder="1" applyAlignment="1">
      <alignment horizontal="center" vertical="center" wrapText="1"/>
    </xf>
    <xf numFmtId="173" fontId="28" fillId="14" borderId="30" xfId="4" applyNumberFormat="1" applyFont="1" applyFill="1" applyBorder="1" applyAlignment="1">
      <alignment horizontal="center" vertical="center"/>
    </xf>
    <xf numFmtId="173" fontId="28" fillId="14" borderId="31" xfId="4" applyNumberFormat="1" applyFont="1" applyFill="1" applyBorder="1" applyAlignment="1">
      <alignment horizontal="center" vertical="center"/>
    </xf>
    <xf numFmtId="173" fontId="28" fillId="14" borderId="16" xfId="4" applyNumberFormat="1" applyFont="1" applyFill="1" applyBorder="1" applyAlignment="1">
      <alignment horizontal="center" vertical="center"/>
    </xf>
    <xf numFmtId="173" fontId="28" fillId="14" borderId="86" xfId="4" applyNumberFormat="1" applyFont="1" applyFill="1" applyBorder="1" applyAlignment="1">
      <alignment horizontal="center" vertical="center" wrapText="1"/>
    </xf>
    <xf numFmtId="173" fontId="28" fillId="14" borderId="87" xfId="4" applyNumberFormat="1" applyFont="1" applyFill="1" applyBorder="1" applyAlignment="1">
      <alignment horizontal="center" vertical="center" wrapText="1"/>
    </xf>
    <xf numFmtId="173" fontId="28" fillId="14" borderId="88" xfId="4" applyNumberFormat="1" applyFont="1" applyFill="1" applyBorder="1" applyAlignment="1">
      <alignment horizontal="center" vertical="center" wrapText="1"/>
    </xf>
    <xf numFmtId="173" fontId="28" fillId="14" borderId="50" xfId="4" applyNumberFormat="1" applyFont="1" applyFill="1" applyBorder="1" applyAlignment="1">
      <alignment horizontal="center" vertical="center"/>
    </xf>
    <xf numFmtId="173" fontId="28" fillId="14" borderId="0" xfId="4" applyNumberFormat="1" applyFont="1" applyFill="1" applyAlignment="1">
      <alignment horizontal="center" vertical="center"/>
    </xf>
    <xf numFmtId="173" fontId="28" fillId="14" borderId="33" xfId="4" applyNumberFormat="1" applyFont="1" applyFill="1" applyBorder="1" applyAlignment="1">
      <alignment horizontal="center" vertical="center"/>
    </xf>
    <xf numFmtId="173" fontId="28" fillId="9" borderId="47" xfId="4" applyNumberFormat="1" applyFont="1" applyFill="1" applyBorder="1" applyAlignment="1">
      <alignment horizontal="center" vertical="center" wrapText="1"/>
    </xf>
    <xf numFmtId="173" fontId="28" fillId="9" borderId="26" xfId="4" applyNumberFormat="1" applyFont="1" applyFill="1" applyBorder="1" applyAlignment="1">
      <alignment horizontal="center" vertical="center" wrapText="1"/>
    </xf>
    <xf numFmtId="173" fontId="28" fillId="9" borderId="49" xfId="4" applyNumberFormat="1" applyFont="1" applyFill="1" applyBorder="1" applyAlignment="1">
      <alignment horizontal="center" vertical="center" wrapText="1"/>
    </xf>
    <xf numFmtId="173" fontId="28" fillId="9" borderId="15" xfId="4" applyNumberFormat="1" applyFont="1" applyFill="1" applyBorder="1" applyAlignment="1">
      <alignment horizontal="center" vertical="center" wrapText="1"/>
    </xf>
    <xf numFmtId="173" fontId="28" fillId="9" borderId="9" xfId="4" applyNumberFormat="1" applyFont="1" applyFill="1" applyBorder="1" applyAlignment="1">
      <alignment horizontal="center" vertical="center" wrapText="1"/>
    </xf>
    <xf numFmtId="173" fontId="28" fillId="9" borderId="5" xfId="4" applyNumberFormat="1" applyFont="1" applyFill="1" applyBorder="1" applyAlignment="1">
      <alignment horizontal="center" vertical="center" wrapText="1"/>
    </xf>
    <xf numFmtId="173" fontId="28" fillId="9" borderId="53" xfId="4" applyNumberFormat="1" applyFont="1" applyFill="1" applyBorder="1" applyAlignment="1">
      <alignment horizontal="center" vertical="center"/>
    </xf>
    <xf numFmtId="173" fontId="28" fillId="9" borderId="9" xfId="4" applyNumberFormat="1" applyFont="1" applyFill="1" applyBorder="1" applyAlignment="1">
      <alignment horizontal="center" vertical="center"/>
    </xf>
    <xf numFmtId="173" fontId="28" fillId="9" borderId="4" xfId="4" applyNumberFormat="1" applyFont="1" applyFill="1" applyBorder="1" applyAlignment="1">
      <alignment horizontal="center" vertical="center"/>
    </xf>
    <xf numFmtId="173" fontId="28" fillId="9" borderId="5" xfId="4" applyNumberFormat="1" applyFont="1" applyFill="1" applyBorder="1" applyAlignment="1">
      <alignment horizontal="center" vertical="center"/>
    </xf>
    <xf numFmtId="173" fontId="28" fillId="9" borderId="10" xfId="4" applyNumberFormat="1" applyFont="1" applyFill="1" applyBorder="1" applyAlignment="1">
      <alignment horizontal="center" vertical="center"/>
    </xf>
    <xf numFmtId="173" fontId="28" fillId="9" borderId="11" xfId="4" applyNumberFormat="1" applyFont="1" applyFill="1" applyBorder="1" applyAlignment="1">
      <alignment horizontal="center" vertical="center"/>
    </xf>
    <xf numFmtId="173" fontId="28" fillId="9" borderId="12" xfId="4" applyNumberFormat="1" applyFont="1" applyFill="1" applyBorder="1" applyAlignment="1">
      <alignment horizontal="center" vertical="center"/>
    </xf>
    <xf numFmtId="173" fontId="59" fillId="10" borderId="8" xfId="2" applyNumberFormat="1" applyFont="1" applyFill="1" applyBorder="1" applyAlignment="1">
      <alignment horizontal="center" vertical="center" wrapText="1"/>
    </xf>
    <xf numFmtId="173" fontId="59" fillId="10" borderId="72" xfId="2" applyNumberFormat="1" applyFont="1" applyFill="1" applyBorder="1" applyAlignment="1">
      <alignment horizontal="center" vertical="center" wrapText="1"/>
    </xf>
    <xf numFmtId="173" fontId="28" fillId="9" borderId="4" xfId="0" applyNumberFormat="1" applyFont="1" applyFill="1" applyBorder="1" applyAlignment="1">
      <alignment horizontal="center" vertical="center" wrapText="1"/>
    </xf>
    <xf numFmtId="173" fontId="28" fillId="9" borderId="5" xfId="0" applyNumberFormat="1" applyFont="1" applyFill="1" applyBorder="1" applyAlignment="1">
      <alignment horizontal="center" vertical="center" wrapText="1"/>
    </xf>
    <xf numFmtId="173" fontId="28" fillId="9" borderId="30" xfId="0" applyNumberFormat="1" applyFont="1" applyFill="1" applyBorder="1" applyAlignment="1">
      <alignment horizontal="center" vertical="center" wrapText="1"/>
    </xf>
    <xf numFmtId="173" fontId="28" fillId="9" borderId="31" xfId="0" applyNumberFormat="1" applyFont="1" applyFill="1" applyBorder="1" applyAlignment="1">
      <alignment horizontal="center" vertical="center" wrapText="1"/>
    </xf>
    <xf numFmtId="173" fontId="28" fillId="9" borderId="16" xfId="0" applyNumberFormat="1" applyFont="1" applyFill="1" applyBorder="1" applyAlignment="1">
      <alignment horizontal="center" vertical="center" wrapText="1"/>
    </xf>
    <xf numFmtId="173" fontId="71" fillId="9" borderId="56" xfId="2" applyNumberFormat="1" applyFont="1" applyFill="1" applyBorder="1" applyAlignment="1">
      <alignment horizontal="center" vertical="center" wrapText="1"/>
    </xf>
    <xf numFmtId="173" fontId="71" fillId="9" borderId="44" xfId="2" applyNumberFormat="1" applyFont="1" applyFill="1" applyBorder="1" applyAlignment="1">
      <alignment horizontal="center" vertical="center" wrapText="1"/>
    </xf>
    <xf numFmtId="173" fontId="71" fillId="9" borderId="62" xfId="2" applyNumberFormat="1" applyFont="1" applyFill="1" applyBorder="1" applyAlignment="1">
      <alignment horizontal="center" vertical="center" wrapText="1"/>
    </xf>
    <xf numFmtId="173" fontId="28" fillId="0" borderId="43" xfId="0" applyNumberFormat="1" applyFont="1" applyBorder="1" applyAlignment="1">
      <alignment horizontal="right" vertical="center"/>
    </xf>
    <xf numFmtId="173" fontId="28" fillId="0" borderId="44" xfId="0" applyNumberFormat="1" applyFont="1" applyBorder="1" applyAlignment="1">
      <alignment horizontal="right" vertical="center"/>
    </xf>
    <xf numFmtId="173" fontId="35" fillId="0" borderId="17" xfId="2" applyNumberFormat="1" applyFont="1" applyBorder="1" applyAlignment="1">
      <alignment horizontal="left" vertical="center" wrapText="1"/>
    </xf>
    <xf numFmtId="173" fontId="35" fillId="0" borderId="19" xfId="2" applyNumberFormat="1" applyFont="1" applyBorder="1" applyAlignment="1">
      <alignment horizontal="left" vertical="center" wrapText="1"/>
    </xf>
    <xf numFmtId="173" fontId="28" fillId="0" borderId="30" xfId="0" applyNumberFormat="1" applyFont="1" applyBorder="1" applyAlignment="1">
      <alignment horizontal="right" vertical="center"/>
    </xf>
    <xf numFmtId="173" fontId="28" fillId="0" borderId="16" xfId="0" applyNumberFormat="1" applyFont="1" applyBorder="1" applyAlignment="1">
      <alignment horizontal="right" vertical="center"/>
    </xf>
    <xf numFmtId="173" fontId="59" fillId="9" borderId="7" xfId="2" applyNumberFormat="1" applyFont="1" applyFill="1" applyBorder="1" applyAlignment="1">
      <alignment horizontal="left" vertical="center"/>
    </xf>
    <xf numFmtId="173" fontId="59" fillId="9" borderId="9" xfId="2" applyNumberFormat="1" applyFont="1" applyFill="1" applyBorder="1" applyAlignment="1">
      <alignment horizontal="left" vertical="center"/>
    </xf>
    <xf numFmtId="173" fontId="59" fillId="9" borderId="8" xfId="2" applyNumberFormat="1" applyFont="1" applyFill="1" applyBorder="1" applyAlignment="1">
      <alignment horizontal="left" vertical="center"/>
    </xf>
    <xf numFmtId="173" fontId="59" fillId="9" borderId="17" xfId="2" applyNumberFormat="1" applyFont="1" applyFill="1" applyBorder="1" applyAlignment="1">
      <alignment horizontal="left" vertical="center"/>
    </xf>
    <xf numFmtId="173" fontId="59" fillId="9" borderId="19" xfId="2" applyNumberFormat="1" applyFont="1" applyFill="1" applyBorder="1" applyAlignment="1">
      <alignment horizontal="left" vertical="center"/>
    </xf>
    <xf numFmtId="173" fontId="59" fillId="9" borderId="18" xfId="2" applyNumberFormat="1" applyFont="1" applyFill="1" applyBorder="1" applyAlignment="1">
      <alignment horizontal="left" vertical="center"/>
    </xf>
    <xf numFmtId="173" fontId="31" fillId="9" borderId="44" xfId="2" applyNumberFormat="1" applyFont="1" applyFill="1" applyBorder="1" applyAlignment="1">
      <alignment horizontal="center" vertical="center"/>
    </xf>
    <xf numFmtId="173" fontId="31" fillId="9" borderId="62" xfId="2" applyNumberFormat="1" applyFont="1" applyFill="1" applyBorder="1" applyAlignment="1">
      <alignment horizontal="center" vertical="center"/>
    </xf>
    <xf numFmtId="173" fontId="71" fillId="9" borderId="56" xfId="2" applyNumberFormat="1" applyFont="1" applyFill="1" applyBorder="1" applyAlignment="1">
      <alignment horizontal="center" vertical="center"/>
    </xf>
    <xf numFmtId="173" fontId="71" fillId="9" borderId="44" xfId="2" applyNumberFormat="1" applyFont="1" applyFill="1" applyBorder="1" applyAlignment="1">
      <alignment horizontal="center" vertical="center"/>
    </xf>
    <xf numFmtId="173" fontId="71" fillId="9" borderId="62" xfId="2" applyNumberFormat="1" applyFont="1" applyFill="1" applyBorder="1" applyAlignment="1">
      <alignment horizontal="center" vertical="center"/>
    </xf>
    <xf numFmtId="173" fontId="28" fillId="9" borderId="7" xfId="0" applyNumberFormat="1" applyFont="1" applyFill="1" applyBorder="1" applyAlignment="1">
      <alignment horizontal="center" vertical="center" textRotation="90" wrapText="1"/>
    </xf>
    <xf numFmtId="173" fontId="28" fillId="9" borderId="8" xfId="0" applyNumberFormat="1" applyFont="1" applyFill="1" applyBorder="1" applyAlignment="1">
      <alignment horizontal="center" vertical="center" textRotation="90" wrapText="1"/>
    </xf>
    <xf numFmtId="173" fontId="28" fillId="9" borderId="13" xfId="0" applyNumberFormat="1" applyFont="1" applyFill="1" applyBorder="1" applyAlignment="1">
      <alignment horizontal="center" vertical="center" textRotation="90" wrapText="1"/>
    </xf>
    <xf numFmtId="173" fontId="28" fillId="9" borderId="14" xfId="0" applyNumberFormat="1" applyFont="1" applyFill="1" applyBorder="1" applyAlignment="1">
      <alignment horizontal="center" vertical="center" textRotation="90" wrapText="1"/>
    </xf>
    <xf numFmtId="173" fontId="63" fillId="9" borderId="7" xfId="4" applyNumberFormat="1" applyFont="1" applyFill="1" applyBorder="1" applyAlignment="1">
      <alignment horizontal="center" vertical="center" wrapText="1"/>
    </xf>
    <xf numFmtId="173" fontId="63" fillId="9" borderId="9" xfId="4" applyNumberFormat="1" applyFont="1" applyFill="1" applyBorder="1" applyAlignment="1">
      <alignment horizontal="center" vertical="center" wrapText="1"/>
    </xf>
    <xf numFmtId="173" fontId="63" fillId="9" borderId="17" xfId="4" applyNumberFormat="1" applyFont="1" applyFill="1" applyBorder="1" applyAlignment="1">
      <alignment horizontal="center" vertical="center" wrapText="1"/>
    </xf>
    <xf numFmtId="173" fontId="63" fillId="9" borderId="19" xfId="4" applyNumberFormat="1" applyFont="1" applyFill="1" applyBorder="1" applyAlignment="1">
      <alignment horizontal="center" vertical="center" wrapText="1"/>
    </xf>
    <xf numFmtId="173" fontId="63" fillId="9" borderId="53" xfId="4" applyNumberFormat="1" applyFont="1" applyFill="1" applyBorder="1" applyAlignment="1">
      <alignment horizontal="center" vertical="center" wrapText="1"/>
    </xf>
    <xf numFmtId="173" fontId="63" fillId="9" borderId="54" xfId="4" applyNumberFormat="1" applyFont="1" applyFill="1" applyBorder="1" applyAlignment="1">
      <alignment horizontal="center" vertical="center" wrapText="1"/>
    </xf>
    <xf numFmtId="173" fontId="63" fillId="9" borderId="60" xfId="4" applyNumberFormat="1" applyFont="1" applyFill="1" applyBorder="1" applyAlignment="1">
      <alignment horizontal="center" vertical="center" wrapText="1"/>
    </xf>
    <xf numFmtId="173" fontId="63" fillId="9" borderId="61" xfId="4" applyNumberFormat="1" applyFont="1" applyFill="1" applyBorder="1" applyAlignment="1">
      <alignment horizontal="center" vertical="center" wrapText="1"/>
    </xf>
    <xf numFmtId="173" fontId="63" fillId="9" borderId="8" xfId="4" applyNumberFormat="1" applyFont="1" applyFill="1" applyBorder="1" applyAlignment="1">
      <alignment horizontal="center" vertical="center" wrapText="1"/>
    </xf>
    <xf numFmtId="173" fontId="63" fillId="9" borderId="18" xfId="4" applyNumberFormat="1" applyFont="1" applyFill="1" applyBorder="1" applyAlignment="1">
      <alignment horizontal="center" vertical="center" wrapText="1"/>
    </xf>
    <xf numFmtId="173" fontId="35" fillId="0" borderId="63" xfId="2" applyNumberFormat="1" applyFont="1" applyBorder="1" applyAlignment="1">
      <alignment horizontal="left" vertical="center" wrapText="1"/>
    </xf>
    <xf numFmtId="173" fontId="35" fillId="0" borderId="64" xfId="2" applyNumberFormat="1" applyFont="1" applyBorder="1" applyAlignment="1">
      <alignment horizontal="left" vertical="center" wrapText="1"/>
    </xf>
    <xf numFmtId="173" fontId="28" fillId="0" borderId="10" xfId="0" applyNumberFormat="1" applyFont="1" applyBorder="1" applyAlignment="1">
      <alignment horizontal="right" vertical="center"/>
    </xf>
    <xf numFmtId="173" fontId="28" fillId="0" borderId="12" xfId="0" applyNumberFormat="1" applyFont="1" applyBorder="1" applyAlignment="1">
      <alignment horizontal="right" vertical="center"/>
    </xf>
    <xf numFmtId="173" fontId="35" fillId="0" borderId="69" xfId="2" applyNumberFormat="1" applyFont="1" applyBorder="1" applyAlignment="1">
      <alignment horizontal="left" vertical="center" wrapText="1"/>
    </xf>
    <xf numFmtId="173" fontId="35" fillId="0" borderId="64" xfId="2" applyNumberFormat="1" applyFont="1" applyBorder="1" applyAlignment="1">
      <alignment horizontal="left" vertical="center"/>
    </xf>
    <xf numFmtId="173" fontId="28" fillId="0" borderId="60" xfId="0" applyNumberFormat="1" applyFont="1" applyBorder="1" applyAlignment="1">
      <alignment horizontal="right" vertical="center"/>
    </xf>
    <xf numFmtId="173" fontId="32" fillId="9" borderId="7" xfId="0" applyNumberFormat="1" applyFont="1" applyFill="1" applyBorder="1" applyAlignment="1">
      <alignment horizontal="center" vertical="center" textRotation="90" wrapText="1"/>
    </xf>
    <xf numFmtId="173" fontId="32" fillId="9" borderId="8" xfId="0" applyNumberFormat="1" applyFont="1" applyFill="1" applyBorder="1" applyAlignment="1">
      <alignment horizontal="center" vertical="center" textRotation="90" wrapText="1"/>
    </xf>
    <xf numFmtId="173" fontId="35" fillId="11" borderId="17" xfId="2" applyNumberFormat="1" applyFont="1" applyFill="1" applyBorder="1" applyAlignment="1">
      <alignment horizontal="left" vertical="center" wrapText="1"/>
    </xf>
    <xf numFmtId="173" fontId="35" fillId="11" borderId="19" xfId="2" applyNumberFormat="1" applyFont="1" applyFill="1" applyBorder="1" applyAlignment="1">
      <alignment horizontal="left" vertical="center" wrapText="1"/>
    </xf>
    <xf numFmtId="173" fontId="35" fillId="11" borderId="61" xfId="2" applyNumberFormat="1" applyFont="1" applyFill="1" applyBorder="1" applyAlignment="1">
      <alignment horizontal="left" vertical="center" wrapText="1"/>
    </xf>
    <xf numFmtId="173" fontId="28" fillId="0" borderId="0" xfId="0" applyNumberFormat="1" applyFont="1" applyAlignment="1">
      <alignment horizontal="right" vertical="center"/>
    </xf>
    <xf numFmtId="173" fontId="28" fillId="0" borderId="14" xfId="0" applyNumberFormat="1" applyFont="1" applyBorder="1" applyAlignment="1">
      <alignment horizontal="right" vertical="center"/>
    </xf>
    <xf numFmtId="173" fontId="35" fillId="0" borderId="60" xfId="2" applyNumberFormat="1" applyFont="1" applyBorder="1" applyAlignment="1">
      <alignment horizontal="left" vertical="center" wrapText="1"/>
    </xf>
    <xf numFmtId="173" fontId="35" fillId="0" borderId="61" xfId="2" applyNumberFormat="1" applyFont="1" applyBorder="1" applyAlignment="1">
      <alignment horizontal="left" vertical="center" wrapText="1"/>
    </xf>
    <xf numFmtId="173" fontId="28" fillId="0" borderId="61" xfId="0" applyNumberFormat="1" applyFont="1" applyBorder="1" applyAlignment="1">
      <alignment horizontal="right" vertical="center"/>
    </xf>
    <xf numFmtId="173" fontId="31" fillId="9" borderId="7" xfId="0" applyNumberFormat="1" applyFont="1" applyFill="1" applyBorder="1" applyAlignment="1">
      <alignment horizontal="center" vertical="center" textRotation="90" wrapText="1"/>
    </xf>
    <xf numFmtId="173" fontId="31" fillId="9" borderId="8" xfId="0" applyNumberFormat="1" applyFont="1" applyFill="1" applyBorder="1" applyAlignment="1">
      <alignment horizontal="center" vertical="center" textRotation="90" wrapText="1"/>
    </xf>
    <xf numFmtId="173" fontId="31" fillId="9" borderId="13" xfId="0" applyNumberFormat="1" applyFont="1" applyFill="1" applyBorder="1" applyAlignment="1">
      <alignment horizontal="center" vertical="center" textRotation="90" wrapText="1"/>
    </xf>
    <xf numFmtId="173" fontId="31" fillId="9" borderId="14" xfId="0" applyNumberFormat="1" applyFont="1" applyFill="1" applyBorder="1" applyAlignment="1">
      <alignment horizontal="center" vertical="center" textRotation="90" wrapText="1"/>
    </xf>
    <xf numFmtId="173" fontId="35" fillId="11" borderId="69" xfId="2" applyNumberFormat="1" applyFont="1" applyFill="1" applyBorder="1" applyAlignment="1">
      <alignment horizontal="left" vertical="center" wrapText="1"/>
    </xf>
    <xf numFmtId="173" fontId="28" fillId="11" borderId="5" xfId="2" applyNumberFormat="1" applyFont="1" applyFill="1" applyBorder="1" applyAlignment="1">
      <alignment horizontal="right" vertical="center"/>
    </xf>
    <xf numFmtId="173" fontId="49" fillId="0" borderId="4" xfId="0" applyNumberFormat="1" applyFont="1" applyBorder="1" applyAlignment="1">
      <alignment horizontal="center"/>
    </xf>
    <xf numFmtId="173" fontId="49" fillId="0" borderId="5" xfId="0" applyNumberFormat="1" applyFont="1" applyBorder="1" applyAlignment="1">
      <alignment horizontal="center"/>
    </xf>
    <xf numFmtId="173" fontId="49" fillId="0" borderId="6" xfId="0" applyNumberFormat="1" applyFont="1" applyBorder="1" applyAlignment="1">
      <alignment horizontal="center"/>
    </xf>
    <xf numFmtId="173" fontId="35" fillId="11" borderId="64" xfId="2" applyNumberFormat="1" applyFont="1" applyFill="1" applyBorder="1" applyAlignment="1">
      <alignment horizontal="left" vertical="center" wrapText="1"/>
    </xf>
    <xf numFmtId="173" fontId="28" fillId="11" borderId="31" xfId="2" applyNumberFormat="1" applyFont="1" applyFill="1" applyBorder="1" applyAlignment="1">
      <alignment horizontal="right" vertical="center"/>
    </xf>
    <xf numFmtId="173" fontId="49" fillId="0" borderId="30" xfId="0" applyNumberFormat="1" applyFont="1" applyBorder="1" applyAlignment="1">
      <alignment horizontal="center"/>
    </xf>
    <xf numFmtId="173" fontId="49" fillId="0" borderId="31" xfId="0" applyNumberFormat="1" applyFont="1" applyBorder="1" applyAlignment="1">
      <alignment horizontal="center"/>
    </xf>
    <xf numFmtId="173" fontId="49" fillId="0" borderId="16" xfId="0" applyNumberFormat="1" applyFont="1" applyBorder="1" applyAlignment="1">
      <alignment horizontal="center"/>
    </xf>
    <xf numFmtId="173" fontId="35" fillId="11" borderId="66" xfId="2" applyNumberFormat="1" applyFont="1" applyFill="1" applyBorder="1" applyAlignment="1">
      <alignment horizontal="left" vertical="center" wrapText="1"/>
    </xf>
    <xf numFmtId="173" fontId="35" fillId="11" borderId="2" xfId="2" applyNumberFormat="1" applyFont="1" applyFill="1" applyBorder="1" applyAlignment="1">
      <alignment horizontal="left" vertical="center" wrapText="1"/>
    </xf>
    <xf numFmtId="173" fontId="35" fillId="11" borderId="3" xfId="2" applyNumberFormat="1" applyFont="1" applyFill="1" applyBorder="1" applyAlignment="1">
      <alignment horizontal="left" vertical="center" wrapText="1"/>
    </xf>
    <xf numFmtId="173" fontId="28" fillId="0" borderId="50" xfId="0" applyNumberFormat="1" applyFont="1" applyBorder="1" applyAlignment="1">
      <alignment horizontal="right" vertical="center"/>
    </xf>
    <xf numFmtId="173" fontId="28" fillId="0" borderId="33" xfId="0" applyNumberFormat="1" applyFont="1" applyBorder="1" applyAlignment="1">
      <alignment horizontal="right" vertical="center"/>
    </xf>
    <xf numFmtId="173" fontId="35" fillId="11" borderId="63" xfId="2" applyNumberFormat="1" applyFont="1" applyFill="1" applyBorder="1" applyAlignment="1">
      <alignment horizontal="left" vertical="center" wrapText="1"/>
    </xf>
    <xf numFmtId="173" fontId="35" fillId="11" borderId="11" xfId="2" applyNumberFormat="1" applyFont="1" applyFill="1" applyBorder="1" applyAlignment="1">
      <alignment horizontal="left" vertical="center" wrapText="1"/>
    </xf>
    <xf numFmtId="173" fontId="35" fillId="11" borderId="12" xfId="2" applyNumberFormat="1" applyFont="1" applyFill="1" applyBorder="1" applyAlignment="1">
      <alignment horizontal="left" vertical="center" wrapText="1"/>
    </xf>
    <xf numFmtId="173" fontId="35" fillId="0" borderId="64" xfId="0" applyNumberFormat="1" applyFont="1" applyBorder="1" applyAlignment="1">
      <alignment horizontal="left" wrapText="1"/>
    </xf>
    <xf numFmtId="173" fontId="35" fillId="0" borderId="31" xfId="0" applyNumberFormat="1" applyFont="1" applyBorder="1" applyAlignment="1">
      <alignment horizontal="left" wrapText="1"/>
    </xf>
    <xf numFmtId="173" fontId="35" fillId="0" borderId="16" xfId="0" applyNumberFormat="1" applyFont="1" applyBorder="1" applyAlignment="1">
      <alignment horizontal="left" wrapText="1"/>
    </xf>
    <xf numFmtId="173" fontId="28" fillId="0" borderId="5" xfId="0" applyNumberFormat="1" applyFont="1" applyBorder="1" applyAlignment="1">
      <alignment horizontal="right" vertical="center"/>
    </xf>
    <xf numFmtId="173" fontId="70" fillId="9" borderId="7" xfId="5" applyNumberFormat="1" applyFont="1" applyFill="1" applyBorder="1" applyAlignment="1">
      <alignment horizontal="center" vertical="center"/>
    </xf>
    <xf numFmtId="173" fontId="70" fillId="9" borderId="9" xfId="5" applyNumberFormat="1" applyFont="1" applyFill="1" applyBorder="1" applyAlignment="1">
      <alignment horizontal="center" vertical="center"/>
    </xf>
    <xf numFmtId="173" fontId="70" fillId="9" borderId="8" xfId="5" applyNumberFormat="1" applyFont="1" applyFill="1" applyBorder="1" applyAlignment="1">
      <alignment horizontal="center" vertical="center"/>
    </xf>
    <xf numFmtId="173" fontId="70" fillId="9" borderId="17" xfId="5" applyNumberFormat="1" applyFont="1" applyFill="1" applyBorder="1" applyAlignment="1">
      <alignment horizontal="center" vertical="center"/>
    </xf>
    <xf numFmtId="173" fontId="70" fillId="9" borderId="19" xfId="5" applyNumberFormat="1" applyFont="1" applyFill="1" applyBorder="1" applyAlignment="1">
      <alignment horizontal="center" vertical="center"/>
    </xf>
    <xf numFmtId="173" fontId="70" fillId="9" borderId="18" xfId="5" applyNumberFormat="1" applyFont="1" applyFill="1" applyBorder="1" applyAlignment="1">
      <alignment horizontal="center" vertical="center"/>
    </xf>
    <xf numFmtId="173" fontId="28" fillId="9" borderId="17" xfId="0" applyNumberFormat="1" applyFont="1" applyFill="1" applyBorder="1" applyAlignment="1">
      <alignment horizontal="center" vertical="center" textRotation="90" wrapText="1"/>
    </xf>
    <xf numFmtId="173" fontId="28" fillId="9" borderId="18" xfId="0" applyNumberFormat="1" applyFont="1" applyFill="1" applyBorder="1" applyAlignment="1">
      <alignment horizontal="center" vertical="center" textRotation="90" wrapText="1"/>
    </xf>
    <xf numFmtId="173" fontId="40" fillId="9" borderId="13" xfId="4" applyNumberFormat="1" applyFont="1" applyFill="1" applyBorder="1" applyAlignment="1">
      <alignment horizontal="center" vertical="center" wrapText="1"/>
    </xf>
    <xf numFmtId="173" fontId="40" fillId="9" borderId="0" xfId="4" applyNumberFormat="1" applyFont="1" applyFill="1" applyAlignment="1">
      <alignment horizontal="center" vertical="center" wrapText="1"/>
    </xf>
    <xf numFmtId="173" fontId="40" fillId="9" borderId="17" xfId="4" applyNumberFormat="1" applyFont="1" applyFill="1" applyBorder="1" applyAlignment="1">
      <alignment horizontal="center" vertical="center" wrapText="1"/>
    </xf>
    <xf numFmtId="173" fontId="40" fillId="9" borderId="19" xfId="4" applyNumberFormat="1" applyFont="1" applyFill="1" applyBorder="1" applyAlignment="1">
      <alignment horizontal="center" vertical="center" wrapText="1"/>
    </xf>
    <xf numFmtId="173" fontId="40" fillId="9" borderId="53" xfId="4" applyNumberFormat="1" applyFont="1" applyFill="1" applyBorder="1" applyAlignment="1">
      <alignment horizontal="center" vertical="center" wrapText="1"/>
    </xf>
    <xf numFmtId="173" fontId="40" fillId="9" borderId="9" xfId="4" applyNumberFormat="1" applyFont="1" applyFill="1" applyBorder="1" applyAlignment="1">
      <alignment horizontal="center" vertical="center" wrapText="1"/>
    </xf>
    <xf numFmtId="173" fontId="40" fillId="9" borderId="54" xfId="4" applyNumberFormat="1" applyFont="1" applyFill="1" applyBorder="1" applyAlignment="1">
      <alignment horizontal="center" vertical="center" wrapText="1"/>
    </xf>
    <xf numFmtId="173" fontId="40" fillId="9" borderId="60" xfId="4" applyNumberFormat="1" applyFont="1" applyFill="1" applyBorder="1" applyAlignment="1">
      <alignment horizontal="center" vertical="center" wrapText="1"/>
    </xf>
    <xf numFmtId="173" fontId="40" fillId="9" borderId="61" xfId="4" applyNumberFormat="1" applyFont="1" applyFill="1" applyBorder="1" applyAlignment="1">
      <alignment horizontal="center" vertical="center" wrapText="1"/>
    </xf>
    <xf numFmtId="173" fontId="43" fillId="8" borderId="8" xfId="2" applyNumberFormat="1" applyFont="1" applyFill="1" applyBorder="1" applyAlignment="1">
      <alignment horizontal="center" vertical="center"/>
    </xf>
    <xf numFmtId="173" fontId="43" fillId="8" borderId="18" xfId="2" applyNumberFormat="1" applyFont="1" applyFill="1" applyBorder="1" applyAlignment="1">
      <alignment horizontal="center" vertical="center"/>
    </xf>
    <xf numFmtId="173" fontId="35" fillId="0" borderId="63" xfId="0" applyNumberFormat="1" applyFont="1" applyBorder="1" applyAlignment="1">
      <alignment horizontal="left" wrapText="1"/>
    </xf>
    <xf numFmtId="173" fontId="35" fillId="0" borderId="11" xfId="0" applyNumberFormat="1" applyFont="1" applyBorder="1" applyAlignment="1">
      <alignment horizontal="left" wrapText="1"/>
    </xf>
    <xf numFmtId="173" fontId="35" fillId="0" borderId="12" xfId="0" applyNumberFormat="1" applyFont="1" applyBorder="1" applyAlignment="1">
      <alignment horizontal="left" wrapText="1"/>
    </xf>
    <xf numFmtId="173" fontId="35" fillId="0" borderId="69" xfId="0" applyNumberFormat="1" applyFont="1" applyBorder="1" applyAlignment="1">
      <alignment horizontal="left" vertical="center" wrapText="1"/>
    </xf>
    <xf numFmtId="173" fontId="35" fillId="0" borderId="5" xfId="0" applyNumberFormat="1" applyFont="1" applyBorder="1" applyAlignment="1">
      <alignment horizontal="left" vertical="center" wrapText="1"/>
    </xf>
    <xf numFmtId="173" fontId="31" fillId="11" borderId="17" xfId="0" applyNumberFormat="1" applyFont="1" applyFill="1" applyBorder="1" applyAlignment="1">
      <alignment horizontal="left" vertical="center" wrapText="1"/>
    </xf>
    <xf numFmtId="173" fontId="31" fillId="11" borderId="19" xfId="0" applyNumberFormat="1" applyFont="1" applyFill="1" applyBorder="1" applyAlignment="1">
      <alignment horizontal="left" vertical="center" wrapText="1"/>
    </xf>
    <xf numFmtId="173" fontId="28" fillId="11" borderId="19" xfId="0" applyNumberFormat="1" applyFont="1" applyFill="1" applyBorder="1" applyAlignment="1">
      <alignment horizontal="right" vertical="center"/>
    </xf>
    <xf numFmtId="173" fontId="35" fillId="11" borderId="69" xfId="0" applyNumberFormat="1" applyFont="1" applyFill="1" applyBorder="1" applyAlignment="1">
      <alignment horizontal="left" vertical="center" wrapText="1"/>
    </xf>
    <xf numFmtId="173" fontId="35" fillId="11" borderId="5" xfId="0" applyNumberFormat="1" applyFont="1" applyFill="1" applyBorder="1" applyAlignment="1">
      <alignment horizontal="left" vertical="center" wrapText="1"/>
    </xf>
    <xf numFmtId="173" fontId="28" fillId="11" borderId="5" xfId="0" applyNumberFormat="1" applyFont="1" applyFill="1" applyBorder="1" applyAlignment="1">
      <alignment horizontal="right" vertical="center"/>
    </xf>
    <xf numFmtId="173" fontId="35" fillId="0" borderId="63" xfId="0" applyNumberFormat="1" applyFont="1" applyBorder="1" applyAlignment="1">
      <alignment horizontal="left" vertical="center" wrapText="1"/>
    </xf>
    <xf numFmtId="173" fontId="35" fillId="0" borderId="11" xfId="0" applyNumberFormat="1" applyFont="1" applyBorder="1" applyAlignment="1">
      <alignment horizontal="left" vertical="center" wrapText="1"/>
    </xf>
    <xf numFmtId="173" fontId="72" fillId="9" borderId="7" xfId="5" applyNumberFormat="1" applyFont="1" applyFill="1" applyBorder="1" applyAlignment="1">
      <alignment horizontal="center" vertical="center" wrapText="1"/>
    </xf>
    <xf numFmtId="173" fontId="72" fillId="9" borderId="9" xfId="5" applyNumberFormat="1" applyFont="1" applyFill="1" applyBorder="1" applyAlignment="1">
      <alignment horizontal="center" vertical="center" wrapText="1"/>
    </xf>
    <xf numFmtId="173" fontId="72" fillId="9" borderId="8" xfId="5" applyNumberFormat="1" applyFont="1" applyFill="1" applyBorder="1" applyAlignment="1">
      <alignment horizontal="center" vertical="center" wrapText="1"/>
    </xf>
    <xf numFmtId="173" fontId="72" fillId="9" borderId="17" xfId="5" applyNumberFormat="1" applyFont="1" applyFill="1" applyBorder="1" applyAlignment="1">
      <alignment horizontal="center" vertical="center" wrapText="1"/>
    </xf>
    <xf numFmtId="173" fontId="72" fillId="9" borderId="19" xfId="5" applyNumberFormat="1" applyFont="1" applyFill="1" applyBorder="1" applyAlignment="1">
      <alignment horizontal="center" vertical="center" wrapText="1"/>
    </xf>
    <xf numFmtId="173" fontId="72" fillId="9" borderId="18" xfId="5" applyNumberFormat="1" applyFont="1" applyFill="1" applyBorder="1" applyAlignment="1">
      <alignment horizontal="center" vertical="center" wrapText="1"/>
    </xf>
    <xf numFmtId="173" fontId="28" fillId="9" borderId="43" xfId="4" applyNumberFormat="1" applyFont="1" applyFill="1" applyBorder="1" applyAlignment="1">
      <alignment horizontal="center" vertical="center" wrapText="1"/>
    </xf>
    <xf numFmtId="173" fontId="28" fillId="9" borderId="44" xfId="4" applyNumberFormat="1" applyFont="1" applyFill="1" applyBorder="1" applyAlignment="1">
      <alignment horizontal="center" vertical="center" wrapText="1"/>
    </xf>
    <xf numFmtId="173" fontId="28" fillId="9" borderId="45" xfId="4" applyNumberFormat="1" applyFont="1" applyFill="1" applyBorder="1" applyAlignment="1">
      <alignment horizontal="center" vertical="center" wrapText="1"/>
    </xf>
    <xf numFmtId="173" fontId="31" fillId="11" borderId="56" xfId="0" applyNumberFormat="1" applyFont="1" applyFill="1" applyBorder="1" applyAlignment="1">
      <alignment horizontal="center" vertical="center" wrapText="1"/>
    </xf>
    <xf numFmtId="173" fontId="31" fillId="11" borderId="44" xfId="0" applyNumberFormat="1" applyFont="1" applyFill="1" applyBorder="1" applyAlignment="1">
      <alignment horizontal="center" vertical="center" wrapText="1"/>
    </xf>
    <xf numFmtId="173" fontId="31" fillId="11" borderId="45" xfId="0" applyNumberFormat="1" applyFont="1" applyFill="1" applyBorder="1" applyAlignment="1">
      <alignment horizontal="center" vertical="center" wrapText="1"/>
    </xf>
    <xf numFmtId="173" fontId="35" fillId="0" borderId="12" xfId="0" applyNumberFormat="1" applyFont="1" applyBorder="1" applyAlignment="1">
      <alignment horizontal="left" vertical="center" wrapText="1"/>
    </xf>
    <xf numFmtId="173" fontId="35" fillId="22" borderId="64" xfId="0" applyNumberFormat="1" applyFont="1" applyFill="1" applyBorder="1" applyAlignment="1">
      <alignment horizontal="left" vertical="center" wrapText="1"/>
    </xf>
    <xf numFmtId="173" fontId="35" fillId="22" borderId="31" xfId="0" applyNumberFormat="1" applyFont="1" applyFill="1" applyBorder="1" applyAlignment="1">
      <alignment horizontal="left" vertical="center" wrapText="1"/>
    </xf>
    <xf numFmtId="173" fontId="35" fillId="22" borderId="16" xfId="0" applyNumberFormat="1" applyFont="1" applyFill="1" applyBorder="1" applyAlignment="1">
      <alignment horizontal="left" vertical="center" wrapText="1"/>
    </xf>
    <xf numFmtId="173" fontId="28" fillId="22" borderId="11" xfId="0" applyNumberFormat="1" applyFont="1" applyFill="1" applyBorder="1" applyAlignment="1">
      <alignment horizontal="right" vertical="center"/>
    </xf>
    <xf numFmtId="173" fontId="35" fillId="0" borderId="64" xfId="0" applyNumberFormat="1" applyFont="1" applyBorder="1" applyAlignment="1">
      <alignment vertical="center" wrapText="1"/>
    </xf>
    <xf numFmtId="173" fontId="35" fillId="0" borderId="31" xfId="0" applyNumberFormat="1" applyFont="1" applyBorder="1" applyAlignment="1">
      <alignment vertical="center" wrapText="1"/>
    </xf>
    <xf numFmtId="173" fontId="35" fillId="0" borderId="16" xfId="0" applyNumberFormat="1" applyFont="1" applyBorder="1" applyAlignment="1">
      <alignment vertical="center" wrapText="1"/>
    </xf>
    <xf numFmtId="173" fontId="35" fillId="0" borderId="69" xfId="0" applyNumberFormat="1" applyFont="1" applyBorder="1" applyAlignment="1">
      <alignment vertical="center" wrapText="1"/>
    </xf>
    <xf numFmtId="173" fontId="35" fillId="0" borderId="5" xfId="0" applyNumberFormat="1" applyFont="1" applyBorder="1" applyAlignment="1">
      <alignment vertical="center" wrapText="1"/>
    </xf>
    <xf numFmtId="173" fontId="28" fillId="2" borderId="5" xfId="0" applyNumberFormat="1" applyFont="1" applyFill="1" applyBorder="1" applyAlignment="1">
      <alignment horizontal="right" vertical="center"/>
    </xf>
    <xf numFmtId="173" fontId="28" fillId="11" borderId="9" xfId="0" applyNumberFormat="1" applyFont="1" applyFill="1" applyBorder="1" applyAlignment="1">
      <alignment horizontal="right" vertical="center"/>
    </xf>
    <xf numFmtId="173" fontId="35" fillId="0" borderId="7" xfId="0" applyNumberFormat="1" applyFont="1" applyBorder="1" applyAlignment="1">
      <alignment horizontal="left" vertical="center" wrapText="1"/>
    </xf>
    <xf numFmtId="173" fontId="35" fillId="0" borderId="9" xfId="0" applyNumberFormat="1" applyFont="1" applyBorder="1" applyAlignment="1">
      <alignment horizontal="left" vertical="center" wrapText="1"/>
    </xf>
    <xf numFmtId="173" fontId="28" fillId="0" borderId="9" xfId="0" applyNumberFormat="1" applyFont="1" applyBorder="1" applyAlignment="1">
      <alignment horizontal="right" vertical="center"/>
    </xf>
    <xf numFmtId="173" fontId="28" fillId="11" borderId="43" xfId="0" applyNumberFormat="1" applyFont="1" applyFill="1" applyBorder="1" applyAlignment="1">
      <alignment horizontal="right" vertical="center" wrapText="1"/>
    </xf>
    <xf numFmtId="0" fontId="28" fillId="11" borderId="44" xfId="0" applyFont="1" applyFill="1" applyBorder="1" applyAlignment="1">
      <alignment horizontal="right" vertical="center" wrapText="1"/>
    </xf>
    <xf numFmtId="0" fontId="28" fillId="11" borderId="45" xfId="0" applyFont="1" applyFill="1" applyBorder="1" applyAlignment="1">
      <alignment horizontal="right" vertical="center" wrapText="1"/>
    </xf>
    <xf numFmtId="173" fontId="35" fillId="0" borderId="6" xfId="0" applyNumberFormat="1" applyFont="1" applyBorder="1" applyAlignment="1">
      <alignment horizontal="left" vertical="center" wrapText="1"/>
    </xf>
    <xf numFmtId="173" fontId="35" fillId="0" borderId="61" xfId="0" applyNumberFormat="1" applyFont="1" applyBorder="1" applyAlignment="1">
      <alignment horizontal="left" vertical="center" wrapText="1"/>
    </xf>
    <xf numFmtId="173" fontId="31" fillId="9" borderId="56" xfId="0" applyNumberFormat="1" applyFont="1" applyFill="1" applyBorder="1" applyAlignment="1">
      <alignment horizontal="center" vertical="center"/>
    </xf>
    <xf numFmtId="173" fontId="31" fillId="9" borderId="44" xfId="0" applyNumberFormat="1" applyFont="1" applyFill="1" applyBorder="1" applyAlignment="1">
      <alignment horizontal="center" vertical="center"/>
    </xf>
    <xf numFmtId="173" fontId="31" fillId="9" borderId="62" xfId="0" applyNumberFormat="1" applyFont="1" applyFill="1" applyBorder="1" applyAlignment="1">
      <alignment horizontal="center" vertical="center"/>
    </xf>
    <xf numFmtId="173" fontId="35" fillId="0" borderId="134" xfId="0" applyNumberFormat="1"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173" fontId="28" fillId="0" borderId="135" xfId="0" applyNumberFormat="1" applyFont="1" applyBorder="1" applyAlignment="1">
      <alignment horizontal="right" vertical="center"/>
    </xf>
    <xf numFmtId="173" fontId="35" fillId="0" borderId="137" xfId="0" applyNumberFormat="1" applyFont="1" applyBorder="1" applyAlignment="1">
      <alignment vertical="center" wrapText="1"/>
    </xf>
    <xf numFmtId="0" fontId="27" fillId="0" borderId="138" xfId="0" applyFont="1" applyBorder="1" applyAlignment="1">
      <alignment vertical="center" wrapText="1"/>
    </xf>
    <xf numFmtId="0" fontId="27" fillId="0" borderId="139" xfId="0" applyFont="1" applyBorder="1" applyAlignment="1">
      <alignment vertical="center" wrapText="1"/>
    </xf>
    <xf numFmtId="0" fontId="27" fillId="0" borderId="31" xfId="0" applyFont="1" applyBorder="1" applyAlignment="1">
      <alignment vertical="center" wrapText="1"/>
    </xf>
    <xf numFmtId="0" fontId="27" fillId="0" borderId="16" xfId="0" applyFont="1" applyBorder="1" applyAlignment="1">
      <alignment vertical="center" wrapText="1"/>
    </xf>
    <xf numFmtId="173" fontId="31" fillId="11" borderId="56" xfId="0" applyNumberFormat="1" applyFont="1" applyFill="1" applyBorder="1" applyAlignment="1">
      <alignment vertical="center" wrapText="1"/>
    </xf>
    <xf numFmtId="0" fontId="27" fillId="11" borderId="44" xfId="0" applyFont="1" applyFill="1" applyBorder="1" applyAlignment="1">
      <alignment vertical="center" wrapText="1"/>
    </xf>
    <xf numFmtId="0" fontId="27" fillId="11" borderId="45" xfId="0" applyFont="1" applyFill="1" applyBorder="1" applyAlignment="1">
      <alignment vertical="center" wrapText="1"/>
    </xf>
    <xf numFmtId="173" fontId="72" fillId="9" borderId="13" xfId="5" applyNumberFormat="1" applyFont="1" applyFill="1" applyBorder="1" applyAlignment="1">
      <alignment horizontal="center" vertical="center" wrapText="1"/>
    </xf>
    <xf numFmtId="173" fontId="72" fillId="9" borderId="0" xfId="5" applyNumberFormat="1" applyFont="1" applyFill="1" applyBorder="1" applyAlignment="1">
      <alignment horizontal="center" vertical="center" wrapText="1"/>
    </xf>
    <xf numFmtId="173" fontId="72" fillId="9" borderId="14" xfId="5" applyNumberFormat="1" applyFont="1" applyFill="1" applyBorder="1" applyAlignment="1">
      <alignment horizontal="center" vertical="center" wrapText="1"/>
    </xf>
    <xf numFmtId="173" fontId="68" fillId="9" borderId="9" xfId="0" applyNumberFormat="1" applyFont="1" applyFill="1" applyBorder="1" applyAlignment="1">
      <alignment horizontal="center" vertical="center"/>
    </xf>
    <xf numFmtId="173" fontId="68" fillId="9" borderId="8" xfId="0" applyNumberFormat="1" applyFont="1" applyFill="1" applyBorder="1" applyAlignment="1">
      <alignment horizontal="center" vertical="center"/>
    </xf>
    <xf numFmtId="173" fontId="68" fillId="9" borderId="0" xfId="0" applyNumberFormat="1" applyFont="1" applyFill="1" applyAlignment="1">
      <alignment horizontal="center" vertical="center"/>
    </xf>
    <xf numFmtId="173" fontId="68" fillId="9" borderId="14" xfId="0" applyNumberFormat="1" applyFont="1" applyFill="1" applyBorder="1" applyAlignment="1">
      <alignment horizontal="center" vertical="center"/>
    </xf>
    <xf numFmtId="173" fontId="68" fillId="9" borderId="56" xfId="0" applyNumberFormat="1" applyFont="1" applyFill="1" applyBorder="1" applyAlignment="1">
      <alignment horizontal="center" vertical="center"/>
    </xf>
    <xf numFmtId="173" fontId="68" fillId="9" borderId="44" xfId="0" applyNumberFormat="1" applyFont="1" applyFill="1" applyBorder="1" applyAlignment="1">
      <alignment horizontal="center" vertical="center"/>
    </xf>
    <xf numFmtId="173" fontId="68" fillId="9" borderId="62" xfId="0" applyNumberFormat="1" applyFont="1" applyFill="1" applyBorder="1" applyAlignment="1">
      <alignment horizontal="center" vertical="center"/>
    </xf>
    <xf numFmtId="173" fontId="68" fillId="9" borderId="7" xfId="0" applyNumberFormat="1" applyFont="1" applyFill="1" applyBorder="1" applyAlignment="1">
      <alignment horizontal="center" vertical="center" wrapText="1"/>
    </xf>
    <xf numFmtId="173" fontId="68" fillId="9" borderId="9" xfId="0" applyNumberFormat="1" applyFont="1" applyFill="1" applyBorder="1" applyAlignment="1">
      <alignment horizontal="center" vertical="center" wrapText="1"/>
    </xf>
    <xf numFmtId="173" fontId="68" fillId="9" borderId="13" xfId="0" applyNumberFormat="1" applyFont="1" applyFill="1" applyBorder="1" applyAlignment="1">
      <alignment horizontal="center" vertical="center" wrapText="1"/>
    </xf>
    <xf numFmtId="173" fontId="68" fillId="9" borderId="0" xfId="0" applyNumberFormat="1" applyFont="1" applyFill="1" applyAlignment="1">
      <alignment horizontal="center" vertical="center" wrapText="1"/>
    </xf>
    <xf numFmtId="173" fontId="68" fillId="9" borderId="17" xfId="0" applyNumberFormat="1" applyFont="1" applyFill="1" applyBorder="1" applyAlignment="1">
      <alignment horizontal="center" vertical="center" wrapText="1"/>
    </xf>
    <xf numFmtId="173" fontId="68" fillId="9" borderId="19" xfId="0" applyNumberFormat="1" applyFont="1" applyFill="1" applyBorder="1" applyAlignment="1">
      <alignment horizontal="center" vertical="center" wrapText="1"/>
    </xf>
    <xf numFmtId="173" fontId="68" fillId="9" borderId="56" xfId="0" applyNumberFormat="1" applyFont="1" applyFill="1" applyBorder="1" applyAlignment="1">
      <alignment horizontal="center" vertical="center" wrapText="1"/>
    </xf>
    <xf numFmtId="173" fontId="68" fillId="9" borderId="44" xfId="0" applyNumberFormat="1" applyFont="1" applyFill="1" applyBorder="1" applyAlignment="1">
      <alignment horizontal="center" vertical="center" wrapText="1"/>
    </xf>
    <xf numFmtId="173" fontId="68" fillId="9" borderId="62" xfId="0" applyNumberFormat="1" applyFont="1" applyFill="1" applyBorder="1" applyAlignment="1">
      <alignment horizontal="center" vertical="center" wrapText="1"/>
    </xf>
    <xf numFmtId="173" fontId="68" fillId="9" borderId="8" xfId="0" applyNumberFormat="1" applyFont="1" applyFill="1" applyBorder="1" applyAlignment="1">
      <alignment horizontal="center" vertical="center" wrapText="1"/>
    </xf>
    <xf numFmtId="173" fontId="68" fillId="9" borderId="18" xfId="0" applyNumberFormat="1" applyFont="1" applyFill="1" applyBorder="1" applyAlignment="1">
      <alignment horizontal="center" vertical="center" wrapText="1"/>
    </xf>
    <xf numFmtId="173" fontId="68" fillId="9" borderId="7" xfId="0" applyNumberFormat="1" applyFont="1" applyFill="1" applyBorder="1" applyAlignment="1">
      <alignment horizontal="center" vertical="center"/>
    </xf>
    <xf numFmtId="173" fontId="68" fillId="0" borderId="53" xfId="0" applyNumberFormat="1" applyFont="1" applyBorder="1" applyAlignment="1">
      <alignment horizontal="right" vertical="center"/>
    </xf>
    <xf numFmtId="173" fontId="68" fillId="0" borderId="9" xfId="0" applyNumberFormat="1" applyFont="1" applyBorder="1" applyAlignment="1">
      <alignment horizontal="right" vertical="center"/>
    </xf>
    <xf numFmtId="173" fontId="68" fillId="0" borderId="26" xfId="0" applyNumberFormat="1" applyFont="1" applyBorder="1" applyAlignment="1">
      <alignment horizontal="right" vertical="center"/>
    </xf>
    <xf numFmtId="173" fontId="12" fillId="0" borderId="49" xfId="0" applyNumberFormat="1" applyFont="1" applyBorder="1" applyAlignment="1">
      <alignment horizontal="left" vertical="center" wrapText="1"/>
    </xf>
    <xf numFmtId="173" fontId="12" fillId="0" borderId="15" xfId="0" applyNumberFormat="1" applyFont="1" applyBorder="1" applyAlignment="1">
      <alignment horizontal="left" vertical="center" wrapText="1"/>
    </xf>
    <xf numFmtId="173" fontId="12" fillId="0" borderId="32" xfId="0" applyNumberFormat="1" applyFont="1" applyBorder="1" applyAlignment="1">
      <alignment horizontal="left" vertical="center" wrapText="1"/>
    </xf>
    <xf numFmtId="173" fontId="68" fillId="2" borderId="15" xfId="0" applyNumberFormat="1" applyFont="1" applyFill="1" applyBorder="1" applyAlignment="1">
      <alignment vertical="center"/>
    </xf>
    <xf numFmtId="173" fontId="68" fillId="0" borderId="15" xfId="0" applyNumberFormat="1" applyFont="1" applyBorder="1" applyAlignment="1">
      <alignment horizontal="right" vertical="center"/>
    </xf>
    <xf numFmtId="173" fontId="68" fillId="2" borderId="15" xfId="0" applyNumberFormat="1" applyFont="1" applyFill="1" applyBorder="1" applyAlignment="1">
      <alignment horizontal="center" vertical="center"/>
    </xf>
    <xf numFmtId="173" fontId="68" fillId="0" borderId="15" xfId="0" applyNumberFormat="1" applyFont="1" applyBorder="1" applyAlignment="1">
      <alignment vertical="center"/>
    </xf>
    <xf numFmtId="173" fontId="68" fillId="2" borderId="30" xfId="0" applyNumberFormat="1" applyFont="1" applyFill="1" applyBorder="1" applyAlignment="1">
      <alignment horizontal="right" vertical="center"/>
    </xf>
    <xf numFmtId="173" fontId="68" fillId="2" borderId="31" xfId="0" applyNumberFormat="1" applyFont="1" applyFill="1" applyBorder="1" applyAlignment="1">
      <alignment horizontal="right" vertical="center"/>
    </xf>
    <xf numFmtId="173" fontId="68" fillId="2" borderId="16" xfId="0" applyNumberFormat="1" applyFont="1" applyFill="1" applyBorder="1" applyAlignment="1">
      <alignment horizontal="right" vertical="center"/>
    </xf>
    <xf numFmtId="173" fontId="12" fillId="0" borderId="47" xfId="0" applyNumberFormat="1" applyFont="1" applyBorder="1" applyAlignment="1">
      <alignment horizontal="left" vertical="center" wrapText="1"/>
    </xf>
    <xf numFmtId="173" fontId="12" fillId="0" borderId="26" xfId="0" applyNumberFormat="1" applyFont="1" applyBorder="1" applyAlignment="1">
      <alignment horizontal="left" vertical="center" wrapText="1"/>
    </xf>
    <xf numFmtId="173" fontId="12" fillId="0" borderId="27" xfId="0" applyNumberFormat="1" applyFont="1" applyBorder="1" applyAlignment="1">
      <alignment horizontal="left" vertical="center" wrapText="1"/>
    </xf>
    <xf numFmtId="173" fontId="68" fillId="0" borderId="53" xfId="0" applyNumberFormat="1" applyFont="1" applyBorder="1" applyAlignment="1">
      <alignment vertical="center"/>
    </xf>
    <xf numFmtId="173" fontId="68" fillId="0" borderId="9" xfId="0" applyNumberFormat="1" applyFont="1" applyBorder="1" applyAlignment="1">
      <alignment vertical="center"/>
    </xf>
    <xf numFmtId="173" fontId="68" fillId="0" borderId="54" xfId="0" applyNumberFormat="1" applyFont="1" applyBorder="1" applyAlignment="1">
      <alignment vertical="center"/>
    </xf>
    <xf numFmtId="173" fontId="68" fillId="0" borderId="54" xfId="0" applyNumberFormat="1" applyFont="1" applyBorder="1" applyAlignment="1">
      <alignment horizontal="right" vertical="center"/>
    </xf>
    <xf numFmtId="173" fontId="12" fillId="0" borderId="49" xfId="0" applyNumberFormat="1" applyFont="1" applyBorder="1" applyAlignment="1">
      <alignment horizontal="left" vertical="center"/>
    </xf>
    <xf numFmtId="173" fontId="12" fillId="0" borderId="15" xfId="0" applyNumberFormat="1" applyFont="1" applyBorder="1" applyAlignment="1">
      <alignment horizontal="left" vertical="center"/>
    </xf>
    <xf numFmtId="173" fontId="12" fillId="0" borderId="32" xfId="0" applyNumberFormat="1" applyFont="1" applyBorder="1" applyAlignment="1">
      <alignment horizontal="left" vertical="center"/>
    </xf>
    <xf numFmtId="173" fontId="68" fillId="11" borderId="60" xfId="0" applyNumberFormat="1" applyFont="1" applyFill="1" applyBorder="1" applyAlignment="1">
      <alignment horizontal="right" vertical="center"/>
    </xf>
    <xf numFmtId="173" fontId="68" fillId="11" borderId="19" xfId="0" applyNumberFormat="1" applyFont="1" applyFill="1" applyBorder="1" applyAlignment="1">
      <alignment horizontal="right" vertical="center"/>
    </xf>
    <xf numFmtId="173" fontId="6" fillId="8" borderId="20" xfId="0" applyNumberFormat="1" applyFont="1" applyFill="1" applyBorder="1" applyAlignment="1">
      <alignment horizontal="center" vertical="center"/>
    </xf>
    <xf numFmtId="173" fontId="6" fillId="8" borderId="21" xfId="0" applyNumberFormat="1" applyFont="1" applyFill="1" applyBorder="1" applyAlignment="1">
      <alignment horizontal="center" vertical="center"/>
    </xf>
    <xf numFmtId="173" fontId="6" fillId="8" borderId="23" xfId="0" applyNumberFormat="1" applyFont="1" applyFill="1" applyBorder="1" applyAlignment="1">
      <alignment horizontal="center" vertical="center"/>
    </xf>
    <xf numFmtId="173" fontId="13" fillId="11" borderId="59" xfId="0" applyNumberFormat="1" applyFont="1" applyFill="1" applyBorder="1" applyAlignment="1">
      <alignment horizontal="left" vertical="center" wrapText="1"/>
    </xf>
    <xf numFmtId="173" fontId="13" fillId="11" borderId="22" xfId="0" applyNumberFormat="1" applyFont="1" applyFill="1" applyBorder="1" applyAlignment="1">
      <alignment horizontal="left" vertical="center" wrapText="1"/>
    </xf>
    <xf numFmtId="173" fontId="13" fillId="11" borderId="39" xfId="0" applyNumberFormat="1" applyFont="1" applyFill="1" applyBorder="1" applyAlignment="1">
      <alignment horizontal="left" vertical="center" wrapText="1"/>
    </xf>
    <xf numFmtId="173" fontId="68" fillId="8" borderId="60" xfId="0" applyNumberFormat="1" applyFont="1" applyFill="1" applyBorder="1" applyAlignment="1">
      <alignment vertical="center"/>
    </xf>
    <xf numFmtId="173" fontId="68" fillId="8" borderId="19" xfId="0" applyNumberFormat="1" applyFont="1" applyFill="1" applyBorder="1" applyAlignment="1">
      <alignment vertical="center"/>
    </xf>
    <xf numFmtId="173" fontId="68" fillId="11" borderId="20" xfId="0" applyNumberFormat="1" applyFont="1" applyFill="1" applyBorder="1" applyAlignment="1">
      <alignment vertical="center" wrapText="1"/>
    </xf>
    <xf numFmtId="0" fontId="21" fillId="11" borderId="21" xfId="0" applyFont="1" applyFill="1" applyBorder="1" applyAlignment="1">
      <alignment vertical="center" wrapText="1"/>
    </xf>
    <xf numFmtId="0" fontId="21" fillId="11" borderId="23" xfId="0" applyFont="1" applyFill="1" applyBorder="1" applyAlignment="1">
      <alignment vertical="center" wrapText="1"/>
    </xf>
    <xf numFmtId="173" fontId="68" fillId="8" borderId="60" xfId="0" applyNumberFormat="1" applyFont="1" applyFill="1" applyBorder="1" applyAlignment="1">
      <alignment horizontal="center" vertical="center"/>
    </xf>
    <xf numFmtId="173" fontId="68" fillId="8" borderId="19" xfId="0" applyNumberFormat="1" applyFont="1" applyFill="1" applyBorder="1" applyAlignment="1">
      <alignment horizontal="center" vertical="center"/>
    </xf>
    <xf numFmtId="173" fontId="68" fillId="8" borderId="61" xfId="0" applyNumberFormat="1" applyFont="1" applyFill="1" applyBorder="1" applyAlignment="1">
      <alignment horizontal="center" vertical="center"/>
    </xf>
    <xf numFmtId="173" fontId="13" fillId="11" borderId="49" xfId="0" applyNumberFormat="1" applyFont="1" applyFill="1" applyBorder="1" applyAlignment="1">
      <alignment horizontal="left" vertical="center" wrapText="1"/>
    </xf>
    <xf numFmtId="173" fontId="13" fillId="11" borderId="15" xfId="0" applyNumberFormat="1" applyFont="1" applyFill="1" applyBorder="1" applyAlignment="1">
      <alignment horizontal="left" vertical="center" wrapText="1"/>
    </xf>
    <xf numFmtId="173" fontId="13" fillId="11" borderId="32" xfId="0" applyNumberFormat="1" applyFont="1" applyFill="1" applyBorder="1" applyAlignment="1">
      <alignment horizontal="left" vertical="center" wrapText="1"/>
    </xf>
    <xf numFmtId="173" fontId="68" fillId="11" borderId="15" xfId="0" applyNumberFormat="1" applyFont="1" applyFill="1" applyBorder="1" applyAlignment="1">
      <alignment vertical="center"/>
    </xf>
    <xf numFmtId="173" fontId="68" fillId="11" borderId="15" xfId="0" applyNumberFormat="1" applyFont="1" applyFill="1" applyBorder="1" applyAlignment="1">
      <alignment horizontal="right" vertical="center"/>
    </xf>
    <xf numFmtId="173" fontId="68" fillId="0" borderId="10" xfId="0" applyNumberFormat="1" applyFont="1" applyBorder="1" applyAlignment="1">
      <alignment horizontal="right" vertical="center"/>
    </xf>
    <xf numFmtId="173" fontId="68" fillId="0" borderId="11" xfId="0" applyNumberFormat="1" applyFont="1" applyBorder="1" applyAlignment="1">
      <alignment horizontal="right" vertical="center"/>
    </xf>
    <xf numFmtId="173" fontId="68" fillId="0" borderId="12" xfId="0" applyNumberFormat="1" applyFont="1" applyBorder="1" applyAlignment="1">
      <alignment horizontal="right" vertical="center"/>
    </xf>
    <xf numFmtId="173" fontId="68" fillId="0" borderId="10" xfId="0" applyNumberFormat="1" applyFont="1" applyBorder="1" applyAlignment="1">
      <alignment horizontal="right"/>
    </xf>
    <xf numFmtId="173" fontId="68" fillId="0" borderId="11" xfId="0" applyNumberFormat="1" applyFont="1" applyBorder="1" applyAlignment="1">
      <alignment horizontal="right"/>
    </xf>
    <xf numFmtId="173" fontId="68" fillId="0" borderId="12" xfId="0" applyNumberFormat="1" applyFont="1" applyBorder="1" applyAlignment="1">
      <alignment horizontal="right"/>
    </xf>
    <xf numFmtId="173" fontId="68" fillId="9" borderId="111" xfId="0" applyNumberFormat="1" applyFont="1" applyFill="1" applyBorder="1" applyAlignment="1">
      <alignment horizontal="center" vertical="center" wrapText="1"/>
    </xf>
    <xf numFmtId="173" fontId="68" fillId="9" borderId="142" xfId="0" applyNumberFormat="1" applyFont="1" applyFill="1" applyBorder="1" applyAlignment="1">
      <alignment horizontal="center" vertical="center" wrapText="1"/>
    </xf>
    <xf numFmtId="173" fontId="68" fillId="9" borderId="112" xfId="0" applyNumberFormat="1" applyFont="1" applyFill="1" applyBorder="1" applyAlignment="1">
      <alignment horizontal="center" vertical="center" wrapText="1"/>
    </xf>
    <xf numFmtId="173" fontId="68" fillId="9" borderId="113" xfId="0" applyNumberFormat="1" applyFont="1" applyFill="1" applyBorder="1" applyAlignment="1">
      <alignment horizontal="center" vertical="center" wrapText="1"/>
    </xf>
    <xf numFmtId="173" fontId="68" fillId="9" borderId="143" xfId="0" applyNumberFormat="1" applyFont="1" applyFill="1" applyBorder="1" applyAlignment="1">
      <alignment horizontal="center" vertical="center" wrapText="1"/>
    </xf>
    <xf numFmtId="173" fontId="68" fillId="9" borderId="114" xfId="0" applyNumberFormat="1" applyFont="1" applyFill="1" applyBorder="1" applyAlignment="1">
      <alignment horizontal="center" vertical="center" wrapText="1"/>
    </xf>
    <xf numFmtId="173" fontId="12" fillId="0" borderId="57" xfId="0" applyNumberFormat="1" applyFont="1" applyBorder="1" applyAlignment="1">
      <alignment horizontal="left" vertical="center" wrapText="1"/>
    </xf>
    <xf numFmtId="173" fontId="12" fillId="0" borderId="36" xfId="0" applyNumberFormat="1" applyFont="1" applyBorder="1" applyAlignment="1">
      <alignment horizontal="left" vertical="center" wrapText="1"/>
    </xf>
    <xf numFmtId="173" fontId="12" fillId="0" borderId="4" xfId="0" applyNumberFormat="1" applyFont="1" applyBorder="1" applyAlignment="1">
      <alignment horizontal="left" vertical="center" wrapText="1"/>
    </xf>
    <xf numFmtId="173" fontId="68" fillId="0" borderId="30" xfId="0" applyNumberFormat="1" applyFont="1" applyBorder="1" applyAlignment="1">
      <alignment horizontal="right" vertical="center"/>
    </xf>
    <xf numFmtId="173" fontId="68" fillId="0" borderId="31" xfId="0" applyNumberFormat="1" applyFont="1" applyBorder="1" applyAlignment="1">
      <alignment horizontal="right" vertical="center"/>
    </xf>
    <xf numFmtId="173" fontId="68" fillId="0" borderId="16" xfId="0" applyNumberFormat="1" applyFont="1" applyBorder="1" applyAlignment="1">
      <alignment horizontal="right" vertical="center"/>
    </xf>
    <xf numFmtId="173" fontId="12" fillId="0" borderId="30" xfId="0" applyNumberFormat="1" applyFont="1" applyBorder="1" applyAlignment="1">
      <alignment horizontal="left" vertical="center" wrapText="1"/>
    </xf>
    <xf numFmtId="173" fontId="68" fillId="0" borderId="15" xfId="0" applyNumberFormat="1" applyFont="1" applyBorder="1" applyAlignment="1">
      <alignment horizontal="right"/>
    </xf>
    <xf numFmtId="173" fontId="12" fillId="0" borderId="63" xfId="0" applyNumberFormat="1" applyFont="1" applyBorder="1" applyAlignment="1">
      <alignment horizontal="left" vertical="center" wrapText="1"/>
    </xf>
    <xf numFmtId="173" fontId="12" fillId="0" borderId="11" xfId="0" applyNumberFormat="1" applyFont="1" applyBorder="1" applyAlignment="1">
      <alignment horizontal="left" vertical="center" wrapText="1"/>
    </xf>
    <xf numFmtId="173" fontId="12" fillId="0" borderId="30" xfId="0" applyNumberFormat="1" applyFont="1" applyBorder="1" applyAlignment="1">
      <alignment horizontal="left" vertical="center"/>
    </xf>
    <xf numFmtId="173" fontId="13" fillId="11" borderId="38" xfId="0" applyNumberFormat="1" applyFont="1" applyFill="1" applyBorder="1" applyAlignment="1">
      <alignment horizontal="left" vertical="center" wrapText="1"/>
    </xf>
    <xf numFmtId="173" fontId="13" fillId="11" borderId="70" xfId="0" applyNumberFormat="1" applyFont="1" applyFill="1" applyBorder="1" applyAlignment="1">
      <alignment horizontal="left" vertical="center" wrapText="1"/>
    </xf>
    <xf numFmtId="173" fontId="13" fillId="11" borderId="60" xfId="0" applyNumberFormat="1" applyFont="1" applyFill="1" applyBorder="1" applyAlignment="1">
      <alignment horizontal="left" vertical="center" wrapText="1"/>
    </xf>
    <xf numFmtId="173" fontId="68" fillId="11" borderId="61" xfId="0" applyNumberFormat="1" applyFont="1" applyFill="1" applyBorder="1" applyAlignment="1">
      <alignment horizontal="right" vertical="center"/>
    </xf>
    <xf numFmtId="173" fontId="13" fillId="11" borderId="30" xfId="0" applyNumberFormat="1" applyFont="1" applyFill="1" applyBorder="1" applyAlignment="1">
      <alignment horizontal="left" vertical="center" wrapText="1"/>
    </xf>
    <xf numFmtId="173" fontId="68" fillId="11" borderId="15" xfId="0" applyNumberFormat="1" applyFont="1" applyFill="1" applyBorder="1" applyAlignment="1">
      <alignment horizontal="right"/>
    </xf>
    <xf numFmtId="173" fontId="35" fillId="0" borderId="59" xfId="0" applyNumberFormat="1" applyFont="1" applyBorder="1" applyAlignment="1">
      <alignment horizontal="left" vertical="center"/>
    </xf>
    <xf numFmtId="173" fontId="35" fillId="0" borderId="22" xfId="0" applyNumberFormat="1" applyFont="1" applyBorder="1" applyAlignment="1">
      <alignment horizontal="left" vertical="center"/>
    </xf>
    <xf numFmtId="173" fontId="35" fillId="0" borderId="20" xfId="0" applyNumberFormat="1" applyFont="1" applyBorder="1" applyAlignment="1">
      <alignment horizontal="left" vertical="center"/>
    </xf>
    <xf numFmtId="173" fontId="28" fillId="0" borderId="23" xfId="2" applyNumberFormat="1" applyFont="1" applyBorder="1" applyAlignment="1">
      <alignment horizontal="center" vertical="center"/>
    </xf>
    <xf numFmtId="173" fontId="28" fillId="0" borderId="22" xfId="2" applyNumberFormat="1" applyFont="1" applyBorder="1" applyAlignment="1">
      <alignment horizontal="center" vertical="center"/>
    </xf>
    <xf numFmtId="173" fontId="35" fillId="0" borderId="47" xfId="0" applyNumberFormat="1" applyFont="1" applyBorder="1" applyAlignment="1">
      <alignment horizontal="left" vertical="center"/>
    </xf>
    <xf numFmtId="173" fontId="35" fillId="0" borderId="26" xfId="0" applyNumberFormat="1" applyFont="1" applyBorder="1" applyAlignment="1">
      <alignment horizontal="left" vertical="center"/>
    </xf>
    <xf numFmtId="173" fontId="35" fillId="0" borderId="10" xfId="0" applyNumberFormat="1" applyFont="1" applyBorder="1" applyAlignment="1">
      <alignment horizontal="left" vertical="center"/>
    </xf>
    <xf numFmtId="173" fontId="49" fillId="2" borderId="12" xfId="2" applyNumberFormat="1" applyFont="1" applyFill="1" applyBorder="1" applyAlignment="1">
      <alignment horizontal="center" vertical="center"/>
    </xf>
    <xf numFmtId="173" fontId="49" fillId="2" borderId="26" xfId="2" applyNumberFormat="1" applyFont="1" applyFill="1" applyBorder="1" applyAlignment="1">
      <alignment horizontal="center" vertical="center"/>
    </xf>
    <xf numFmtId="173" fontId="35" fillId="0" borderId="49" xfId="0" applyNumberFormat="1" applyFont="1" applyBorder="1" applyAlignment="1">
      <alignment horizontal="left" vertical="center"/>
    </xf>
    <xf numFmtId="173" fontId="35" fillId="0" borderId="15" xfId="0" applyNumberFormat="1" applyFont="1" applyBorder="1" applyAlignment="1">
      <alignment horizontal="left" vertical="center"/>
    </xf>
    <xf numFmtId="173" fontId="35" fillId="0" borderId="30" xfId="0" applyNumberFormat="1" applyFont="1" applyBorder="1" applyAlignment="1">
      <alignment horizontal="left" vertical="center"/>
    </xf>
    <xf numFmtId="173" fontId="28" fillId="0" borderId="16" xfId="2" applyNumberFormat="1" applyFont="1" applyBorder="1" applyAlignment="1">
      <alignment horizontal="center" vertical="center"/>
    </xf>
    <xf numFmtId="173" fontId="28" fillId="0" borderId="15" xfId="2" applyNumberFormat="1" applyFont="1" applyBorder="1" applyAlignment="1">
      <alignment horizontal="center" vertical="center"/>
    </xf>
    <xf numFmtId="173" fontId="35" fillId="0" borderId="59" xfId="2" applyNumberFormat="1" applyFont="1" applyBorder="1" applyAlignment="1">
      <alignment horizontal="left" vertical="center" wrapText="1"/>
    </xf>
    <xf numFmtId="173" fontId="35" fillId="0" borderId="22" xfId="2" applyNumberFormat="1" applyFont="1" applyBorder="1" applyAlignment="1">
      <alignment horizontal="left" vertical="center" wrapText="1"/>
    </xf>
    <xf numFmtId="173" fontId="28" fillId="0" borderId="22" xfId="2" applyNumberFormat="1" applyFont="1" applyBorder="1" applyAlignment="1">
      <alignment horizontal="right" vertical="center"/>
    </xf>
    <xf numFmtId="173" fontId="35" fillId="13" borderId="22" xfId="2" applyNumberFormat="1" applyFont="1" applyFill="1" applyBorder="1" applyAlignment="1">
      <alignment horizontal="center"/>
    </xf>
    <xf numFmtId="173" fontId="43" fillId="13" borderId="22" xfId="2" applyNumberFormat="1" applyFont="1" applyFill="1" applyBorder="1" applyAlignment="1">
      <alignment horizontal="center" vertical="center"/>
    </xf>
    <xf numFmtId="173" fontId="43" fillId="13" borderId="39" xfId="2" applyNumberFormat="1" applyFont="1" applyFill="1" applyBorder="1" applyAlignment="1">
      <alignment horizontal="center" vertical="center"/>
    </xf>
    <xf numFmtId="173" fontId="31" fillId="9" borderId="7" xfId="0" applyNumberFormat="1" applyFont="1" applyFill="1" applyBorder="1" applyAlignment="1">
      <alignment horizontal="center" vertical="center" wrapText="1"/>
    </xf>
    <xf numFmtId="173" fontId="31" fillId="9" borderId="9" xfId="0" applyNumberFormat="1" applyFont="1" applyFill="1" applyBorder="1" applyAlignment="1">
      <alignment horizontal="center" vertical="center" wrapText="1"/>
    </xf>
    <xf numFmtId="173" fontId="31" fillId="9" borderId="8" xfId="0" applyNumberFormat="1" applyFont="1" applyFill="1" applyBorder="1" applyAlignment="1">
      <alignment horizontal="center" vertical="center" wrapText="1"/>
    </xf>
    <xf numFmtId="173" fontId="31" fillId="9" borderId="17" xfId="0" applyNumberFormat="1" applyFont="1" applyFill="1" applyBorder="1" applyAlignment="1">
      <alignment horizontal="center" vertical="center" wrapText="1"/>
    </xf>
    <xf numFmtId="173" fontId="31" fillId="9" borderId="19" xfId="0" applyNumberFormat="1" applyFont="1" applyFill="1" applyBorder="1" applyAlignment="1">
      <alignment horizontal="center" vertical="center" wrapText="1"/>
    </xf>
    <xf numFmtId="173" fontId="31" fillId="9" borderId="18" xfId="0" applyNumberFormat="1" applyFont="1" applyFill="1" applyBorder="1" applyAlignment="1">
      <alignment horizontal="center" vertical="center" wrapText="1"/>
    </xf>
    <xf numFmtId="173" fontId="28" fillId="0" borderId="27" xfId="2" applyNumberFormat="1" applyFont="1" applyBorder="1" applyAlignment="1">
      <alignment horizontal="right" vertical="center"/>
    </xf>
    <xf numFmtId="173" fontId="35" fillId="0" borderId="49" xfId="2" applyNumberFormat="1" applyFont="1" applyBorder="1" applyAlignment="1">
      <alignment horizontal="left" vertical="center" wrapText="1"/>
    </xf>
    <xf numFmtId="173" fontId="35" fillId="0" borderId="15" xfId="2" applyNumberFormat="1" applyFont="1" applyBorder="1" applyAlignment="1">
      <alignment horizontal="left" vertical="center" wrapText="1"/>
    </xf>
    <xf numFmtId="173" fontId="28" fillId="0" borderId="32" xfId="2" applyNumberFormat="1" applyFont="1" applyBorder="1" applyAlignment="1">
      <alignment horizontal="right" vertical="center"/>
    </xf>
    <xf numFmtId="173" fontId="31" fillId="9" borderId="24" xfId="2" applyNumberFormat="1" applyFont="1" applyFill="1" applyBorder="1" applyAlignment="1">
      <alignment horizontal="center" vertical="center" textRotation="90" wrapText="1"/>
    </xf>
    <xf numFmtId="173" fontId="31" fillId="9" borderId="28" xfId="2" applyNumberFormat="1" applyFont="1" applyFill="1" applyBorder="1" applyAlignment="1">
      <alignment horizontal="center" vertical="center" textRotation="90" wrapText="1"/>
    </xf>
    <xf numFmtId="173" fontId="31" fillId="9" borderId="40" xfId="2" applyNumberFormat="1" applyFont="1" applyFill="1" applyBorder="1" applyAlignment="1">
      <alignment horizontal="center" vertical="center" textRotation="90" wrapText="1"/>
    </xf>
    <xf numFmtId="173" fontId="31" fillId="9" borderId="25" xfId="2" applyNumberFormat="1" applyFont="1" applyFill="1" applyBorder="1" applyAlignment="1">
      <alignment horizontal="center" vertical="center" wrapText="1"/>
    </xf>
    <xf numFmtId="173" fontId="31" fillId="9" borderId="52" xfId="2" applyNumberFormat="1" applyFont="1" applyFill="1" applyBorder="1" applyAlignment="1">
      <alignment horizontal="center" vertical="center" wrapText="1"/>
    </xf>
    <xf numFmtId="173" fontId="31" fillId="9" borderId="55" xfId="2" applyNumberFormat="1" applyFont="1" applyFill="1" applyBorder="1" applyAlignment="1">
      <alignment horizontal="center" vertical="center" wrapText="1"/>
    </xf>
    <xf numFmtId="173" fontId="35" fillId="0" borderId="47" xfId="2" applyNumberFormat="1" applyFont="1" applyBorder="1" applyAlignment="1">
      <alignment horizontal="left" vertical="center" wrapText="1"/>
    </xf>
    <xf numFmtId="173" fontId="35" fillId="0" borderId="26" xfId="2" applyNumberFormat="1" applyFont="1" applyBorder="1" applyAlignment="1">
      <alignment horizontal="left" vertical="center" wrapText="1"/>
    </xf>
    <xf numFmtId="173" fontId="35" fillId="0" borderId="51" xfId="2" applyNumberFormat="1" applyFont="1" applyBorder="1" applyAlignment="1">
      <alignment horizontal="left" vertical="center" wrapText="1"/>
    </xf>
    <xf numFmtId="173" fontId="35" fillId="0" borderId="34" xfId="2" applyNumberFormat="1" applyFont="1" applyBorder="1" applyAlignment="1">
      <alignment horizontal="left" vertical="center" wrapText="1"/>
    </xf>
    <xf numFmtId="173" fontId="28" fillId="0" borderId="35" xfId="2" applyNumberFormat="1" applyFont="1" applyBorder="1" applyAlignment="1">
      <alignment horizontal="right" vertical="center"/>
    </xf>
    <xf numFmtId="173" fontId="31" fillId="9" borderId="63" xfId="2" applyNumberFormat="1" applyFont="1" applyFill="1" applyBorder="1" applyAlignment="1">
      <alignment horizontal="center" vertical="center" textRotation="90" wrapText="1"/>
    </xf>
    <xf numFmtId="173" fontId="31" fillId="9" borderId="64" xfId="2" applyNumberFormat="1" applyFont="1" applyFill="1" applyBorder="1" applyAlignment="1">
      <alignment horizontal="center" vertical="center" textRotation="90" wrapText="1"/>
    </xf>
    <xf numFmtId="173" fontId="31" fillId="9" borderId="68" xfId="2" applyNumberFormat="1" applyFont="1" applyFill="1" applyBorder="1" applyAlignment="1">
      <alignment horizontal="center" vertical="center" textRotation="90" wrapText="1"/>
    </xf>
    <xf numFmtId="173" fontId="31" fillId="9" borderId="29" xfId="2" applyNumberFormat="1" applyFont="1" applyFill="1" applyBorder="1" applyAlignment="1">
      <alignment horizontal="center" vertical="center" wrapText="1"/>
    </xf>
    <xf numFmtId="173" fontId="31" fillId="9" borderId="48" xfId="2" applyNumberFormat="1" applyFont="1" applyFill="1" applyBorder="1" applyAlignment="1">
      <alignment horizontal="center" vertical="center" wrapText="1"/>
    </xf>
    <xf numFmtId="173" fontId="31" fillId="9" borderId="58" xfId="2" applyNumberFormat="1" applyFont="1" applyFill="1" applyBorder="1" applyAlignment="1">
      <alignment horizontal="center" vertical="center" wrapText="1"/>
    </xf>
    <xf numFmtId="173" fontId="28" fillId="0" borderId="26" xfId="2" applyNumberFormat="1" applyFont="1" applyBorder="1" applyAlignment="1">
      <alignment horizontal="right"/>
    </xf>
    <xf numFmtId="173" fontId="35" fillId="0" borderId="49" xfId="2" applyNumberFormat="1" applyFont="1" applyBorder="1" applyAlignment="1">
      <alignment horizontal="left" vertical="center"/>
    </xf>
    <xf numFmtId="173" fontId="35" fillId="0" borderId="15" xfId="2" applyNumberFormat="1" applyFont="1" applyBorder="1" applyAlignment="1">
      <alignment horizontal="left" vertical="center"/>
    </xf>
    <xf numFmtId="173" fontId="31" fillId="9" borderId="59" xfId="2" applyNumberFormat="1" applyFont="1" applyFill="1" applyBorder="1" applyAlignment="1">
      <alignment horizontal="left" vertical="center"/>
    </xf>
    <xf numFmtId="173" fontId="31" fillId="9" borderId="22" xfId="2" applyNumberFormat="1" applyFont="1" applyFill="1" applyBorder="1" applyAlignment="1">
      <alignment horizontal="left" vertical="center"/>
    </xf>
    <xf numFmtId="173" fontId="28" fillId="9" borderId="23" xfId="2" applyNumberFormat="1" applyFont="1" applyFill="1" applyBorder="1" applyAlignment="1">
      <alignment horizontal="right" vertical="center"/>
    </xf>
    <xf numFmtId="173" fontId="28" fillId="9" borderId="22" xfId="2" applyNumberFormat="1" applyFont="1" applyFill="1" applyBorder="1" applyAlignment="1">
      <alignment horizontal="right" vertical="center"/>
    </xf>
    <xf numFmtId="173" fontId="31" fillId="9" borderId="7" xfId="2" applyNumberFormat="1" applyFont="1" applyFill="1" applyBorder="1" applyAlignment="1">
      <alignment horizontal="center" vertical="center" textRotation="90" wrapText="1"/>
    </xf>
    <xf numFmtId="173" fontId="31" fillId="9" borderId="13" xfId="2" applyNumberFormat="1" applyFont="1" applyFill="1" applyBorder="1" applyAlignment="1">
      <alignment horizontal="center" vertical="center" textRotation="90" wrapText="1"/>
    </xf>
    <xf numFmtId="173" fontId="31" fillId="9" borderId="17" xfId="2" applyNumberFormat="1" applyFont="1" applyFill="1" applyBorder="1" applyAlignment="1">
      <alignment horizontal="center" vertical="center" textRotation="90" wrapText="1"/>
    </xf>
    <xf numFmtId="173" fontId="35" fillId="0" borderId="66" xfId="2" applyNumberFormat="1" applyFont="1" applyBorder="1" applyAlignment="1">
      <alignment horizontal="left" vertical="center" wrapText="1"/>
    </xf>
    <xf numFmtId="173" fontId="28" fillId="0" borderId="1" xfId="2" applyNumberFormat="1" applyFont="1" applyBorder="1" applyAlignment="1">
      <alignment horizontal="right" vertical="center"/>
    </xf>
    <xf numFmtId="173" fontId="28" fillId="0" borderId="2" xfId="2" applyNumberFormat="1" applyFont="1" applyBorder="1" applyAlignment="1">
      <alignment horizontal="right" vertical="center"/>
    </xf>
    <xf numFmtId="173" fontId="28" fillId="0" borderId="3" xfId="2" applyNumberFormat="1" applyFont="1" applyBorder="1" applyAlignment="1">
      <alignment horizontal="right" vertical="center"/>
    </xf>
    <xf numFmtId="173" fontId="28" fillId="0" borderId="31" xfId="2" applyNumberFormat="1" applyFont="1" applyBorder="1" applyAlignment="1">
      <alignment horizontal="right"/>
    </xf>
    <xf numFmtId="173" fontId="28" fillId="0" borderId="1" xfId="2" applyNumberFormat="1" applyFont="1" applyBorder="1" applyAlignment="1">
      <alignment horizontal="right"/>
    </xf>
    <xf numFmtId="173" fontId="28" fillId="0" borderId="2" xfId="2" applyNumberFormat="1" applyFont="1" applyBorder="1" applyAlignment="1">
      <alignment horizontal="right"/>
    </xf>
    <xf numFmtId="173" fontId="28" fillId="0" borderId="3" xfId="2" applyNumberFormat="1" applyFont="1" applyBorder="1" applyAlignment="1">
      <alignment horizontal="right"/>
    </xf>
    <xf numFmtId="173" fontId="28" fillId="0" borderId="67" xfId="2" applyNumberFormat="1" applyFont="1" applyBorder="1" applyAlignment="1">
      <alignment horizontal="right" vertical="center"/>
    </xf>
    <xf numFmtId="173" fontId="28" fillId="0" borderId="20" xfId="2" applyNumberFormat="1" applyFont="1" applyBorder="1" applyAlignment="1">
      <alignment horizontal="right"/>
    </xf>
    <xf numFmtId="173" fontId="28" fillId="0" borderId="21" xfId="2" applyNumberFormat="1" applyFont="1" applyBorder="1" applyAlignment="1">
      <alignment horizontal="right"/>
    </xf>
    <xf numFmtId="173" fontId="28" fillId="0" borderId="23" xfId="2" applyNumberFormat="1" applyFont="1" applyBorder="1" applyAlignment="1">
      <alignment horizontal="right"/>
    </xf>
    <xf numFmtId="173" fontId="31" fillId="9" borderId="49" xfId="2" applyNumberFormat="1" applyFont="1" applyFill="1" applyBorder="1" applyAlignment="1">
      <alignment horizontal="left" vertical="center"/>
    </xf>
    <xf numFmtId="173" fontId="31" fillId="9" borderId="15" xfId="2" applyNumberFormat="1" applyFont="1" applyFill="1" applyBorder="1" applyAlignment="1">
      <alignment horizontal="left" vertical="center"/>
    </xf>
    <xf numFmtId="173" fontId="31" fillId="9" borderId="30" xfId="2" applyNumberFormat="1" applyFont="1" applyFill="1" applyBorder="1" applyAlignment="1">
      <alignment horizontal="left" vertical="center"/>
    </xf>
    <xf numFmtId="173" fontId="28" fillId="9" borderId="16" xfId="2" applyNumberFormat="1" applyFont="1" applyFill="1" applyBorder="1" applyAlignment="1">
      <alignment horizontal="right" vertical="center"/>
    </xf>
    <xf numFmtId="173" fontId="35" fillId="0" borderId="49" xfId="2" applyNumberFormat="1" applyFont="1" applyBorder="1" applyAlignment="1">
      <alignment vertical="center" wrapText="1"/>
    </xf>
    <xf numFmtId="173" fontId="35" fillId="0" borderId="15" xfId="2" applyNumberFormat="1" applyFont="1" applyBorder="1" applyAlignment="1">
      <alignment vertical="center" wrapText="1"/>
    </xf>
    <xf numFmtId="173" fontId="28" fillId="0" borderId="15" xfId="2" applyNumberFormat="1" applyFont="1" applyBorder="1" applyAlignment="1">
      <alignment horizontal="right" vertical="center" wrapText="1"/>
    </xf>
    <xf numFmtId="173" fontId="35" fillId="0" borderId="59" xfId="2" applyNumberFormat="1" applyFont="1" applyBorder="1" applyAlignment="1">
      <alignment vertical="center" wrapText="1"/>
    </xf>
    <xf numFmtId="173" fontId="35" fillId="0" borderId="22" xfId="2" applyNumberFormat="1" applyFont="1" applyBorder="1" applyAlignment="1">
      <alignment vertical="center" wrapText="1"/>
    </xf>
    <xf numFmtId="173" fontId="35" fillId="0" borderId="20" xfId="2" applyNumberFormat="1" applyFont="1" applyBorder="1" applyAlignment="1">
      <alignment vertical="center" wrapText="1"/>
    </xf>
    <xf numFmtId="173" fontId="28" fillId="0" borderId="22" xfId="2" applyNumberFormat="1" applyFont="1" applyBorder="1" applyAlignment="1">
      <alignment horizontal="right" vertical="center" wrapText="1"/>
    </xf>
    <xf numFmtId="173" fontId="35" fillId="0" borderId="47" xfId="2" applyNumberFormat="1" applyFont="1" applyBorder="1" applyAlignment="1">
      <alignment horizontal="left" vertical="center"/>
    </xf>
    <xf numFmtId="173" fontId="35" fillId="0" borderId="26" xfId="2" applyNumberFormat="1" applyFont="1" applyBorder="1" applyAlignment="1">
      <alignment horizontal="left" vertical="center"/>
    </xf>
    <xf numFmtId="173" fontId="31" fillId="11" borderId="49" xfId="2" applyNumberFormat="1" applyFont="1" applyFill="1" applyBorder="1" applyAlignment="1">
      <alignment vertical="center" wrapText="1"/>
    </xf>
    <xf numFmtId="173" fontId="31" fillId="11" borderId="15" xfId="2" applyNumberFormat="1" applyFont="1" applyFill="1" applyBorder="1" applyAlignment="1">
      <alignment vertical="center" wrapText="1"/>
    </xf>
    <xf numFmtId="173" fontId="31" fillId="11" borderId="30" xfId="2" applyNumberFormat="1" applyFont="1" applyFill="1" applyBorder="1" applyAlignment="1">
      <alignment vertical="center" wrapText="1"/>
    </xf>
    <xf numFmtId="173" fontId="43" fillId="8" borderId="30" xfId="2" applyNumberFormat="1" applyFont="1" applyFill="1" applyBorder="1" applyAlignment="1">
      <alignment horizontal="center" vertical="center"/>
    </xf>
    <xf numFmtId="173" fontId="43" fillId="8" borderId="31" xfId="2" applyNumberFormat="1" applyFont="1" applyFill="1" applyBorder="1" applyAlignment="1">
      <alignment horizontal="center" vertical="center"/>
    </xf>
    <xf numFmtId="173" fontId="43" fillId="8" borderId="16" xfId="2" applyNumberFormat="1" applyFont="1" applyFill="1" applyBorder="1" applyAlignment="1">
      <alignment horizontal="center" vertical="center"/>
    </xf>
    <xf numFmtId="173" fontId="28" fillId="11" borderId="15" xfId="2" applyNumberFormat="1" applyFont="1" applyFill="1" applyBorder="1" applyAlignment="1">
      <alignment horizontal="right" vertical="center" wrapText="1"/>
    </xf>
    <xf numFmtId="173" fontId="31" fillId="11" borderId="64" xfId="2" applyNumberFormat="1" applyFont="1" applyFill="1" applyBorder="1" applyAlignment="1">
      <alignment vertical="center" wrapText="1"/>
    </xf>
    <xf numFmtId="173" fontId="31" fillId="11" borderId="31" xfId="2" applyNumberFormat="1" applyFont="1" applyFill="1" applyBorder="1" applyAlignment="1">
      <alignment vertical="center" wrapText="1"/>
    </xf>
    <xf numFmtId="173" fontId="35" fillId="0" borderId="63" xfId="2" applyNumberFormat="1" applyFont="1" applyBorder="1" applyAlignment="1">
      <alignment vertical="center" wrapText="1"/>
    </xf>
    <xf numFmtId="173" fontId="28" fillId="0" borderId="26" xfId="2" applyNumberFormat="1" applyFont="1" applyBorder="1" applyAlignment="1">
      <alignment horizontal="right" vertical="center" wrapText="1"/>
    </xf>
    <xf numFmtId="173" fontId="35" fillId="0" borderId="64" xfId="2" applyNumberFormat="1" applyFont="1" applyBorder="1" applyAlignment="1">
      <alignment vertical="center" wrapText="1"/>
    </xf>
    <xf numFmtId="173" fontId="35" fillId="0" borderId="17" xfId="2" applyNumberFormat="1" applyFont="1" applyBorder="1" applyAlignment="1">
      <alignment horizontal="center" vertical="center"/>
    </xf>
    <xf numFmtId="173" fontId="35" fillId="0" borderId="19" xfId="2" applyNumberFormat="1" applyFont="1" applyBorder="1" applyAlignment="1">
      <alignment horizontal="center" vertical="center"/>
    </xf>
    <xf numFmtId="173" fontId="35" fillId="0" borderId="18" xfId="2" applyNumberFormat="1" applyFont="1" applyBorder="1" applyAlignment="1">
      <alignment horizontal="center" vertical="center"/>
    </xf>
    <xf numFmtId="173" fontId="49" fillId="0" borderId="7" xfId="2" applyNumberFormat="1" applyFont="1" applyBorder="1" applyAlignment="1">
      <alignment horizontal="center" vertical="center" wrapText="1"/>
    </xf>
    <xf numFmtId="173" fontId="49" fillId="0" borderId="9" xfId="2" applyNumberFormat="1" applyFont="1" applyBorder="1" applyAlignment="1">
      <alignment horizontal="center" vertical="center" wrapText="1"/>
    </xf>
    <xf numFmtId="173" fontId="49" fillId="0" borderId="17" xfId="2" applyNumberFormat="1" applyFont="1" applyBorder="1" applyAlignment="1">
      <alignment horizontal="center" vertical="center" wrapText="1"/>
    </xf>
    <xf numFmtId="173" fontId="49" fillId="0" borderId="19" xfId="2" applyNumberFormat="1" applyFont="1" applyBorder="1" applyAlignment="1">
      <alignment horizontal="center" vertical="center" wrapText="1"/>
    </xf>
    <xf numFmtId="173" fontId="49" fillId="0" borderId="8" xfId="2" applyNumberFormat="1" applyFont="1" applyBorder="1" applyAlignment="1">
      <alignment horizontal="center" vertical="center" wrapText="1"/>
    </xf>
    <xf numFmtId="173" fontId="49" fillId="0" borderId="18" xfId="2" applyNumberFormat="1" applyFont="1" applyBorder="1" applyAlignment="1">
      <alignment horizontal="center" vertical="center" wrapText="1"/>
    </xf>
    <xf numFmtId="173" fontId="31" fillId="0" borderId="56" xfId="2" applyNumberFormat="1" applyFont="1" applyBorder="1" applyAlignment="1">
      <alignment horizontal="center" vertical="center"/>
    </xf>
    <xf numFmtId="173" fontId="31" fillId="0" borderId="44" xfId="2" applyNumberFormat="1" applyFont="1" applyBorder="1" applyAlignment="1">
      <alignment horizontal="center" vertical="center"/>
    </xf>
    <xf numFmtId="173" fontId="28" fillId="0" borderId="43" xfId="2" applyNumberFormat="1" applyFont="1" applyBorder="1" applyAlignment="1">
      <alignment horizontal="right" vertical="center"/>
    </xf>
    <xf numFmtId="173" fontId="28" fillId="0" borderId="44" xfId="2" applyNumberFormat="1" applyFont="1" applyBorder="1" applyAlignment="1">
      <alignment horizontal="right" vertical="center"/>
    </xf>
    <xf numFmtId="173" fontId="28" fillId="0" borderId="62" xfId="2" applyNumberFormat="1" applyFont="1" applyBorder="1" applyAlignment="1">
      <alignment horizontal="right" vertical="center"/>
    </xf>
    <xf numFmtId="173" fontId="31" fillId="0" borderId="0" xfId="2" applyNumberFormat="1" applyFont="1" applyAlignment="1">
      <alignment horizontal="center" vertical="center"/>
    </xf>
    <xf numFmtId="173" fontId="31" fillId="0" borderId="33" xfId="2" applyNumberFormat="1" applyFont="1" applyBorder="1" applyAlignment="1">
      <alignment horizontal="center" vertical="center"/>
    </xf>
    <xf numFmtId="173" fontId="28" fillId="0" borderId="50" xfId="2" applyNumberFormat="1" applyFont="1" applyBorder="1" applyAlignment="1">
      <alignment horizontal="right" vertical="center"/>
    </xf>
    <xf numFmtId="173" fontId="28" fillId="0" borderId="0" xfId="2" applyNumberFormat="1" applyFont="1" applyAlignment="1">
      <alignment horizontal="right" vertical="center"/>
    </xf>
    <xf numFmtId="173" fontId="40" fillId="11" borderId="41" xfId="2" applyNumberFormat="1" applyFont="1" applyFill="1" applyBorder="1" applyAlignment="1">
      <alignment horizontal="left" vertical="center" wrapText="1"/>
    </xf>
    <xf numFmtId="173" fontId="40" fillId="11" borderId="42" xfId="2" applyNumberFormat="1" applyFont="1" applyFill="1" applyBorder="1" applyAlignment="1">
      <alignment horizontal="left" vertical="center" wrapText="1"/>
    </xf>
    <xf numFmtId="173" fontId="40" fillId="11" borderId="43" xfId="2" applyNumberFormat="1" applyFont="1" applyFill="1" applyBorder="1" applyAlignment="1">
      <alignment horizontal="left" vertical="center" wrapText="1"/>
    </xf>
    <xf numFmtId="173" fontId="28" fillId="11" borderId="43" xfId="2" applyNumberFormat="1" applyFont="1" applyFill="1" applyBorder="1" applyAlignment="1">
      <alignment horizontal="right" vertical="center"/>
    </xf>
    <xf numFmtId="173" fontId="28" fillId="11" borderId="44" xfId="2" applyNumberFormat="1" applyFont="1" applyFill="1" applyBorder="1" applyAlignment="1">
      <alignment horizontal="right" vertical="center"/>
    </xf>
    <xf numFmtId="173" fontId="28" fillId="11" borderId="45" xfId="2" applyNumberFormat="1" applyFont="1" applyFill="1" applyBorder="1" applyAlignment="1">
      <alignment horizontal="right" vertical="center"/>
    </xf>
    <xf numFmtId="173" fontId="31" fillId="11" borderId="44" xfId="2" applyNumberFormat="1" applyFont="1" applyFill="1" applyBorder="1" applyAlignment="1">
      <alignment horizontal="center" vertical="center"/>
    </xf>
    <xf numFmtId="173" fontId="31" fillId="11" borderId="45" xfId="2" applyNumberFormat="1" applyFont="1" applyFill="1" applyBorder="1" applyAlignment="1">
      <alignment horizontal="center" vertical="center"/>
    </xf>
    <xf numFmtId="173" fontId="35" fillId="0" borderId="51" xfId="2" applyNumberFormat="1" applyFont="1" applyBorder="1" applyAlignment="1">
      <alignment horizontal="left" vertical="center"/>
    </xf>
    <xf numFmtId="173" fontId="35" fillId="0" borderId="34" xfId="2" applyNumberFormat="1" applyFont="1" applyBorder="1" applyAlignment="1">
      <alignment horizontal="left" vertical="center"/>
    </xf>
    <xf numFmtId="173" fontId="28" fillId="0" borderId="33" xfId="2" applyNumberFormat="1" applyFont="1" applyBorder="1" applyAlignment="1">
      <alignment horizontal="right" vertical="center"/>
    </xf>
    <xf numFmtId="173" fontId="31" fillId="0" borderId="41" xfId="2" applyNumberFormat="1" applyFont="1" applyBorder="1" applyAlignment="1">
      <alignment horizontal="left" vertical="center"/>
    </xf>
    <xf numFmtId="173" fontId="31" fillId="0" borderId="42" xfId="2" applyNumberFormat="1" applyFont="1" applyBorder="1" applyAlignment="1">
      <alignment horizontal="left" vertical="center"/>
    </xf>
    <xf numFmtId="173" fontId="31" fillId="0" borderId="43" xfId="2" applyNumberFormat="1" applyFont="1" applyBorder="1" applyAlignment="1">
      <alignment horizontal="left" vertical="center"/>
    </xf>
    <xf numFmtId="173" fontId="28" fillId="0" borderId="45" xfId="2" applyNumberFormat="1" applyFont="1" applyBorder="1" applyAlignment="1">
      <alignment horizontal="right" vertical="center"/>
    </xf>
    <xf numFmtId="173" fontId="35" fillId="0" borderId="29" xfId="2" applyNumberFormat="1" applyFont="1" applyBorder="1" applyAlignment="1">
      <alignment horizontal="left" vertical="center"/>
    </xf>
    <xf numFmtId="173" fontId="35" fillId="0" borderId="48" xfId="2" applyNumberFormat="1" applyFont="1" applyBorder="1" applyAlignment="1">
      <alignment horizontal="left" vertical="center"/>
    </xf>
    <xf numFmtId="173" fontId="35" fillId="0" borderId="50" xfId="2" applyNumberFormat="1" applyFont="1" applyBorder="1" applyAlignment="1">
      <alignment horizontal="left" vertical="center"/>
    </xf>
    <xf numFmtId="173" fontId="28" fillId="0" borderId="4" xfId="2" applyNumberFormat="1" applyFont="1" applyBorder="1" applyAlignment="1">
      <alignment horizontal="right" vertical="center"/>
    </xf>
    <xf numFmtId="173" fontId="28" fillId="0" borderId="5" xfId="2" applyNumberFormat="1" applyFont="1" applyBorder="1" applyAlignment="1">
      <alignment horizontal="right" vertical="center"/>
    </xf>
    <xf numFmtId="173" fontId="28" fillId="0" borderId="6" xfId="2" applyNumberFormat="1" applyFont="1" applyBorder="1" applyAlignment="1">
      <alignment horizontal="right" vertical="center"/>
    </xf>
    <xf numFmtId="173" fontId="31" fillId="11" borderId="41" xfId="2" applyNumberFormat="1" applyFont="1" applyFill="1" applyBorder="1" applyAlignment="1">
      <alignment horizontal="left" vertical="center"/>
    </xf>
    <xf numFmtId="173" fontId="31" fillId="11" borderId="42" xfId="2" applyNumberFormat="1" applyFont="1" applyFill="1" applyBorder="1" applyAlignment="1">
      <alignment horizontal="left" vertical="center"/>
    </xf>
    <xf numFmtId="173" fontId="31" fillId="11" borderId="43" xfId="2" applyNumberFormat="1" applyFont="1" applyFill="1" applyBorder="1" applyAlignment="1">
      <alignment horizontal="left" vertical="center"/>
    </xf>
    <xf numFmtId="173" fontId="35" fillId="0" borderId="57" xfId="2" applyNumberFormat="1" applyFont="1" applyBorder="1" applyAlignment="1">
      <alignment horizontal="left" vertical="center"/>
    </xf>
    <xf numFmtId="173" fontId="35" fillId="0" borderId="36" xfId="2" applyNumberFormat="1" applyFont="1" applyBorder="1" applyAlignment="1">
      <alignment horizontal="left" vertical="center"/>
    </xf>
    <xf numFmtId="173" fontId="35" fillId="0" borderId="59" xfId="2" applyNumberFormat="1" applyFont="1" applyBorder="1" applyAlignment="1">
      <alignment horizontal="left" vertical="center"/>
    </xf>
    <xf numFmtId="173" fontId="35" fillId="0" borderId="22" xfId="2" applyNumberFormat="1" applyFont="1" applyBorder="1" applyAlignment="1">
      <alignment horizontal="left" vertical="center"/>
    </xf>
    <xf numFmtId="173" fontId="35" fillId="0" borderId="20" xfId="2" applyNumberFormat="1" applyFont="1" applyBorder="1" applyAlignment="1">
      <alignment horizontal="left" vertical="center"/>
    </xf>
    <xf numFmtId="173" fontId="28" fillId="0" borderId="60" xfId="2" applyNumberFormat="1" applyFont="1" applyBorder="1" applyAlignment="1">
      <alignment horizontal="right" vertical="center"/>
    </xf>
    <xf numFmtId="173" fontId="28" fillId="0" borderId="19" xfId="2" applyNumberFormat="1" applyFont="1" applyBorder="1" applyAlignment="1">
      <alignment horizontal="right" vertical="center"/>
    </xf>
    <xf numFmtId="173" fontId="28" fillId="0" borderId="61" xfId="2" applyNumberFormat="1" applyFont="1" applyBorder="1" applyAlignment="1">
      <alignment horizontal="right" vertical="center"/>
    </xf>
    <xf numFmtId="173" fontId="47" fillId="0" borderId="2" xfId="2" applyNumberFormat="1" applyFont="1" applyBorder="1" applyAlignment="1">
      <alignment horizontal="center" vertical="center" textRotation="90" wrapText="1"/>
    </xf>
    <xf numFmtId="173" fontId="47" fillId="0" borderId="67" xfId="2" applyNumberFormat="1" applyFont="1" applyBorder="1" applyAlignment="1">
      <alignment horizontal="center" vertical="center" textRotation="90" wrapText="1"/>
    </xf>
    <xf numFmtId="173" fontId="47" fillId="0" borderId="0" xfId="2" applyNumberFormat="1" applyFont="1" applyAlignment="1">
      <alignment horizontal="center" vertical="center" textRotation="90" wrapText="1"/>
    </xf>
    <xf numFmtId="173" fontId="47" fillId="0" borderId="14" xfId="2" applyNumberFormat="1" applyFont="1" applyBorder="1" applyAlignment="1">
      <alignment horizontal="center" vertical="center" textRotation="90" wrapText="1"/>
    </xf>
    <xf numFmtId="173" fontId="47" fillId="0" borderId="19" xfId="2" applyNumberFormat="1" applyFont="1" applyBorder="1" applyAlignment="1">
      <alignment horizontal="center" vertical="center" textRotation="90" wrapText="1"/>
    </xf>
    <xf numFmtId="173" fontId="47" fillId="0" borderId="18" xfId="2" applyNumberFormat="1" applyFont="1" applyBorder="1" applyAlignment="1">
      <alignment horizontal="center" vertical="center" textRotation="90" wrapText="1"/>
    </xf>
    <xf numFmtId="173" fontId="40" fillId="9" borderId="7" xfId="0" applyNumberFormat="1" applyFont="1" applyFill="1" applyBorder="1" applyAlignment="1">
      <alignment horizontal="center" vertical="center"/>
    </xf>
    <xf numFmtId="173" fontId="40" fillId="9" borderId="9" xfId="0" applyNumberFormat="1" applyFont="1" applyFill="1" applyBorder="1" applyAlignment="1">
      <alignment horizontal="center" vertical="center"/>
    </xf>
    <xf numFmtId="173" fontId="40" fillId="9" borderId="8" xfId="0" applyNumberFormat="1" applyFont="1" applyFill="1" applyBorder="1" applyAlignment="1">
      <alignment horizontal="center" vertical="center"/>
    </xf>
    <xf numFmtId="173" fontId="40" fillId="9" borderId="17" xfId="0" applyNumberFormat="1" applyFont="1" applyFill="1" applyBorder="1" applyAlignment="1">
      <alignment horizontal="center" vertical="center"/>
    </xf>
    <xf numFmtId="173" fontId="40" fillId="9" borderId="19" xfId="0" applyNumberFormat="1" applyFont="1" applyFill="1" applyBorder="1" applyAlignment="1">
      <alignment horizontal="center" vertical="center"/>
    </xf>
    <xf numFmtId="173" fontId="40" fillId="9" borderId="18" xfId="0" applyNumberFormat="1" applyFont="1" applyFill="1" applyBorder="1" applyAlignment="1">
      <alignment horizontal="center" vertical="center"/>
    </xf>
    <xf numFmtId="173" fontId="40" fillId="9" borderId="56" xfId="2" applyNumberFormat="1" applyFont="1" applyFill="1" applyBorder="1" applyAlignment="1">
      <alignment horizontal="center" vertical="center"/>
    </xf>
    <xf numFmtId="173" fontId="40" fillId="9" borderId="44" xfId="2" applyNumberFormat="1" applyFont="1" applyFill="1" applyBorder="1" applyAlignment="1">
      <alignment horizontal="center" vertical="center"/>
    </xf>
    <xf numFmtId="173" fontId="40" fillId="9" borderId="43" xfId="2" applyNumberFormat="1" applyFont="1" applyFill="1" applyBorder="1" applyAlignment="1">
      <alignment horizontal="center" vertical="center" wrapText="1"/>
    </xf>
    <xf numFmtId="173" fontId="40" fillId="9" borderId="44" xfId="2" applyNumberFormat="1" applyFont="1" applyFill="1" applyBorder="1" applyAlignment="1">
      <alignment horizontal="center" vertical="center" wrapText="1"/>
    </xf>
    <xf numFmtId="173" fontId="40" fillId="9" borderId="45" xfId="2" applyNumberFormat="1" applyFont="1" applyFill="1" applyBorder="1" applyAlignment="1">
      <alignment horizontal="center" vertical="center" wrapText="1"/>
    </xf>
    <xf numFmtId="173" fontId="47" fillId="0" borderId="35" xfId="2" applyNumberFormat="1" applyFont="1" applyBorder="1" applyAlignment="1">
      <alignment horizontal="center"/>
    </xf>
    <xf numFmtId="173" fontId="47" fillId="0" borderId="58" xfId="2" applyNumberFormat="1" applyFont="1" applyBorder="1" applyAlignment="1">
      <alignment horizontal="center"/>
    </xf>
    <xf numFmtId="173" fontId="47" fillId="0" borderId="71" xfId="2" applyNumberFormat="1" applyFont="1" applyBorder="1" applyAlignment="1">
      <alignment horizontal="center"/>
    </xf>
    <xf numFmtId="173" fontId="47" fillId="0" borderId="50" xfId="2" applyNumberFormat="1" applyFont="1" applyBorder="1" applyAlignment="1">
      <alignment horizontal="center" vertical="center" wrapText="1"/>
    </xf>
    <xf numFmtId="173" fontId="47" fillId="0" borderId="0" xfId="2" applyNumberFormat="1" applyFont="1" applyAlignment="1">
      <alignment horizontal="center" vertical="center" wrapText="1"/>
    </xf>
    <xf numFmtId="173" fontId="47" fillId="0" borderId="33" xfId="2" applyNumberFormat="1" applyFont="1" applyBorder="1" applyAlignment="1">
      <alignment horizontal="center" vertical="center" wrapText="1"/>
    </xf>
    <xf numFmtId="173" fontId="47" fillId="0" borderId="60" xfId="2" applyNumberFormat="1" applyFont="1" applyBorder="1" applyAlignment="1">
      <alignment horizontal="center" vertical="center" wrapText="1"/>
    </xf>
    <xf numFmtId="173" fontId="47" fillId="0" borderId="19" xfId="2" applyNumberFormat="1" applyFont="1" applyBorder="1" applyAlignment="1">
      <alignment horizontal="center" vertical="center" wrapText="1"/>
    </xf>
    <xf numFmtId="173" fontId="47" fillId="0" borderId="61" xfId="2" applyNumberFormat="1" applyFont="1" applyBorder="1" applyAlignment="1">
      <alignment horizontal="center" vertical="center" wrapText="1"/>
    </xf>
    <xf numFmtId="173" fontId="46" fillId="0" borderId="48" xfId="2" applyNumberFormat="1" applyFont="1" applyBorder="1" applyAlignment="1">
      <alignment horizontal="center" vertical="center" wrapText="1"/>
    </xf>
    <xf numFmtId="173" fontId="46" fillId="0" borderId="70" xfId="2" applyNumberFormat="1" applyFont="1" applyBorder="1" applyAlignment="1">
      <alignment horizontal="center" vertical="center" wrapText="1"/>
    </xf>
    <xf numFmtId="173" fontId="46" fillId="0" borderId="66" xfId="2" applyNumberFormat="1" applyFont="1" applyBorder="1" applyAlignment="1">
      <alignment horizontal="center" vertical="center"/>
    </xf>
    <xf numFmtId="173" fontId="46" fillId="0" borderId="2" xfId="2" applyNumberFormat="1" applyFont="1" applyBorder="1" applyAlignment="1">
      <alignment horizontal="center" vertical="center"/>
    </xf>
    <xf numFmtId="173" fontId="46" fillId="0" borderId="67" xfId="2" applyNumberFormat="1" applyFont="1" applyBorder="1" applyAlignment="1">
      <alignment horizontal="center" vertical="center"/>
    </xf>
    <xf numFmtId="173" fontId="46" fillId="0" borderId="13" xfId="2" applyNumberFormat="1" applyFont="1" applyBorder="1" applyAlignment="1">
      <alignment horizontal="center" vertical="center"/>
    </xf>
    <xf numFmtId="173" fontId="46" fillId="0" borderId="0" xfId="2" applyNumberFormat="1" applyFont="1" applyAlignment="1">
      <alignment horizontal="center" vertical="center"/>
    </xf>
    <xf numFmtId="173" fontId="46" fillId="0" borderId="14" xfId="2" applyNumberFormat="1" applyFont="1" applyBorder="1" applyAlignment="1">
      <alignment horizontal="center" vertical="center"/>
    </xf>
    <xf numFmtId="173" fontId="46" fillId="0" borderId="17" xfId="2" applyNumberFormat="1" applyFont="1" applyBorder="1" applyAlignment="1">
      <alignment horizontal="center" vertical="center"/>
    </xf>
    <xf numFmtId="173" fontId="46" fillId="0" borderId="19" xfId="2" applyNumberFormat="1" applyFont="1" applyBorder="1" applyAlignment="1">
      <alignment horizontal="center" vertical="center"/>
    </xf>
    <xf numFmtId="173" fontId="46" fillId="0" borderId="18" xfId="2" applyNumberFormat="1" applyFont="1" applyBorder="1" applyAlignment="1">
      <alignment horizontal="center" vertical="center"/>
    </xf>
    <xf numFmtId="173" fontId="46" fillId="0" borderId="7" xfId="2" applyNumberFormat="1" applyFont="1" applyBorder="1" applyAlignment="1">
      <alignment horizontal="center" vertical="center"/>
    </xf>
    <xf numFmtId="173" fontId="46" fillId="0" borderId="9" xfId="2" applyNumberFormat="1" applyFont="1" applyBorder="1" applyAlignment="1">
      <alignment horizontal="center" vertical="center"/>
    </xf>
    <xf numFmtId="173" fontId="46" fillId="0" borderId="8" xfId="2" applyNumberFormat="1" applyFont="1" applyBorder="1" applyAlignment="1">
      <alignment horizontal="center" vertical="center"/>
    </xf>
    <xf numFmtId="173" fontId="46" fillId="0" borderId="69" xfId="2" applyNumberFormat="1" applyFont="1" applyBorder="1" applyAlignment="1">
      <alignment horizontal="center" vertical="center"/>
    </xf>
    <xf numFmtId="173" fontId="46" fillId="0" borderId="5" xfId="2" applyNumberFormat="1" applyFont="1" applyBorder="1" applyAlignment="1">
      <alignment horizontal="center" vertical="center"/>
    </xf>
    <xf numFmtId="173" fontId="46" fillId="0" borderId="72" xfId="2" applyNumberFormat="1" applyFont="1" applyBorder="1" applyAlignment="1">
      <alignment horizontal="center" vertical="center"/>
    </xf>
    <xf numFmtId="173" fontId="47" fillId="0" borderId="9" xfId="2" applyNumberFormat="1" applyFont="1" applyBorder="1" applyAlignment="1">
      <alignment horizontal="center" vertical="center" textRotation="90" wrapText="1"/>
    </xf>
    <xf numFmtId="173" fontId="47" fillId="0" borderId="8" xfId="2" applyNumberFormat="1" applyFont="1" applyBorder="1" applyAlignment="1">
      <alignment horizontal="center" vertical="center" textRotation="90" wrapText="1"/>
    </xf>
    <xf numFmtId="173" fontId="47" fillId="0" borderId="5" xfId="2" applyNumberFormat="1" applyFont="1" applyBorder="1" applyAlignment="1">
      <alignment horizontal="center" vertical="center" textRotation="90" wrapText="1"/>
    </xf>
    <xf numFmtId="173" fontId="47" fillId="0" borderId="72" xfId="2" applyNumberFormat="1" applyFont="1" applyBorder="1" applyAlignment="1">
      <alignment horizontal="center" vertical="center" textRotation="90" wrapText="1"/>
    </xf>
    <xf numFmtId="173" fontId="47" fillId="0" borderId="1" xfId="2" applyNumberFormat="1" applyFont="1" applyBorder="1" applyAlignment="1">
      <alignment horizontal="center" vertical="center" wrapText="1"/>
    </xf>
    <xf numFmtId="173" fontId="47" fillId="0" borderId="2" xfId="2" applyNumberFormat="1" applyFont="1" applyBorder="1" applyAlignment="1">
      <alignment horizontal="center" vertical="center" wrapText="1"/>
    </xf>
    <xf numFmtId="173" fontId="47" fillId="0" borderId="3" xfId="2" applyNumberFormat="1" applyFont="1" applyBorder="1" applyAlignment="1">
      <alignment horizontal="center" vertical="center" wrapText="1"/>
    </xf>
    <xf numFmtId="173" fontId="46" fillId="0" borderId="34" xfId="2" applyNumberFormat="1" applyFont="1" applyBorder="1" applyAlignment="1">
      <alignment horizontal="left" vertical="center" wrapText="1"/>
    </xf>
    <xf numFmtId="173" fontId="46" fillId="0" borderId="48" xfId="2" applyNumberFormat="1" applyFont="1" applyBorder="1" applyAlignment="1">
      <alignment horizontal="left" vertical="center" wrapText="1"/>
    </xf>
    <xf numFmtId="173" fontId="46" fillId="0" borderId="70" xfId="2" applyNumberFormat="1" applyFont="1" applyBorder="1" applyAlignment="1">
      <alignment horizontal="left" vertical="center" wrapText="1"/>
    </xf>
    <xf numFmtId="173" fontId="47" fillId="0" borderId="7" xfId="2" applyNumberFormat="1" applyFont="1" applyBorder="1" applyAlignment="1">
      <alignment horizontal="center" vertical="center" textRotation="90" wrapText="1"/>
    </xf>
    <xf numFmtId="173" fontId="47" fillId="0" borderId="13" xfId="2" applyNumberFormat="1" applyFont="1" applyBorder="1" applyAlignment="1">
      <alignment horizontal="center" vertical="center" textRotation="90" wrapText="1"/>
    </xf>
    <xf numFmtId="173" fontId="47" fillId="0" borderId="17" xfId="2" applyNumberFormat="1" applyFont="1" applyBorder="1" applyAlignment="1">
      <alignment horizontal="center" vertical="center" textRotation="90" wrapText="1"/>
    </xf>
    <xf numFmtId="173" fontId="46" fillId="0" borderId="7" xfId="2" applyNumberFormat="1" applyFont="1" applyBorder="1" applyAlignment="1">
      <alignment horizontal="center" vertical="center" textRotation="90" wrapText="1"/>
    </xf>
    <xf numFmtId="173" fontId="46" fillId="0" borderId="13" xfId="2" applyNumberFormat="1" applyFont="1" applyBorder="1" applyAlignment="1">
      <alignment horizontal="center" vertical="center" textRotation="90" wrapText="1"/>
    </xf>
    <xf numFmtId="173" fontId="46" fillId="0" borderId="17" xfId="2" applyNumberFormat="1" applyFont="1" applyBorder="1" applyAlignment="1">
      <alignment horizontal="center" vertical="center" textRotation="90" wrapText="1"/>
    </xf>
    <xf numFmtId="173" fontId="47" fillId="0" borderId="53" xfId="2" applyNumberFormat="1" applyFont="1" applyBorder="1" applyAlignment="1">
      <alignment horizontal="center" vertical="center" wrapText="1"/>
    </xf>
    <xf numFmtId="173" fontId="47" fillId="0" borderId="9" xfId="2" applyNumberFormat="1" applyFont="1" applyBorder="1" applyAlignment="1">
      <alignment horizontal="center" vertical="center" wrapText="1"/>
    </xf>
    <xf numFmtId="173" fontId="47" fillId="0" borderId="4" xfId="2" applyNumberFormat="1" applyFont="1" applyBorder="1" applyAlignment="1">
      <alignment horizontal="center" vertical="center" wrapText="1"/>
    </xf>
    <xf numFmtId="173" fontId="47" fillId="0" borderId="5" xfId="2" applyNumberFormat="1" applyFont="1" applyBorder="1" applyAlignment="1">
      <alignment horizontal="center" vertical="center" wrapText="1"/>
    </xf>
    <xf numFmtId="173" fontId="47" fillId="2" borderId="15" xfId="2" applyNumberFormat="1" applyFont="1" applyFill="1" applyBorder="1" applyAlignment="1">
      <alignment horizontal="center" vertical="center" wrapText="1"/>
    </xf>
    <xf numFmtId="173" fontId="47" fillId="0" borderId="55" xfId="2" applyNumberFormat="1" applyFont="1" applyBorder="1" applyAlignment="1">
      <alignment horizontal="center" vertical="center"/>
    </xf>
    <xf numFmtId="173" fontId="47" fillId="0" borderId="37" xfId="2" applyNumberFormat="1" applyFont="1" applyBorder="1" applyAlignment="1">
      <alignment horizontal="center" vertical="center"/>
    </xf>
    <xf numFmtId="173" fontId="47" fillId="0" borderId="25" xfId="2" applyNumberFormat="1" applyFont="1" applyBorder="1" applyAlignment="1">
      <alignment horizontal="center" vertical="center" textRotation="90" wrapText="1"/>
    </xf>
    <xf numFmtId="173" fontId="47" fillId="0" borderId="29" xfId="2" applyNumberFormat="1" applyFont="1" applyBorder="1" applyAlignment="1">
      <alignment horizontal="center" vertical="center" textRotation="90" wrapText="1"/>
    </xf>
    <xf numFmtId="173" fontId="47" fillId="0" borderId="38" xfId="2" applyNumberFormat="1" applyFont="1" applyBorder="1" applyAlignment="1">
      <alignment horizontal="center" vertical="center" textRotation="90" wrapText="1"/>
    </xf>
    <xf numFmtId="173" fontId="47" fillId="0" borderId="53" xfId="2" applyNumberFormat="1" applyFont="1" applyBorder="1" applyAlignment="1">
      <alignment horizontal="center" vertical="center" textRotation="90" wrapText="1"/>
    </xf>
    <xf numFmtId="173" fontId="47" fillId="0" borderId="50" xfId="2" applyNumberFormat="1" applyFont="1" applyBorder="1" applyAlignment="1">
      <alignment horizontal="center" vertical="center" textRotation="90" wrapText="1"/>
    </xf>
    <xf numFmtId="173" fontId="47" fillId="0" borderId="60" xfId="2" applyNumberFormat="1" applyFont="1" applyBorder="1" applyAlignment="1">
      <alignment horizontal="center" vertical="center" textRotation="90" wrapText="1"/>
    </xf>
    <xf numFmtId="173" fontId="47" fillId="0" borderId="26" xfId="2" applyNumberFormat="1" applyFont="1" applyBorder="1" applyAlignment="1">
      <alignment horizontal="center" vertical="top" wrapText="1"/>
    </xf>
    <xf numFmtId="173" fontId="47" fillId="0" borderId="15" xfId="2" applyNumberFormat="1" applyFont="1" applyBorder="1" applyAlignment="1">
      <alignment horizontal="center" vertical="top" wrapText="1"/>
    </xf>
    <xf numFmtId="173" fontId="46" fillId="0" borderId="26" xfId="2" applyNumberFormat="1" applyFont="1" applyBorder="1" applyAlignment="1">
      <alignment horizontal="center" vertical="center" wrapText="1"/>
    </xf>
    <xf numFmtId="173" fontId="46" fillId="0" borderId="15" xfId="2" applyNumberFormat="1" applyFont="1" applyBorder="1" applyAlignment="1">
      <alignment horizontal="center" vertical="center" wrapText="1"/>
    </xf>
    <xf numFmtId="173" fontId="47" fillId="0" borderId="52" xfId="2" applyNumberFormat="1" applyFont="1" applyBorder="1" applyAlignment="1">
      <alignment horizontal="center"/>
    </xf>
    <xf numFmtId="173" fontId="47" fillId="0" borderId="36" xfId="2" applyNumberFormat="1" applyFont="1" applyBorder="1" applyAlignment="1">
      <alignment horizontal="center"/>
    </xf>
    <xf numFmtId="173" fontId="47" fillId="2" borderId="26" xfId="2" applyNumberFormat="1" applyFont="1" applyFill="1" applyBorder="1" applyAlignment="1">
      <alignment horizontal="left" vertical="center" wrapText="1"/>
    </xf>
    <xf numFmtId="173" fontId="47" fillId="2" borderId="10" xfId="2" applyNumberFormat="1" applyFont="1" applyFill="1" applyBorder="1" applyAlignment="1">
      <alignment horizontal="center" vertical="center" wrapText="1"/>
    </xf>
    <xf numFmtId="173" fontId="47" fillId="2" borderId="12" xfId="2" applyNumberFormat="1" applyFont="1" applyFill="1" applyBorder="1" applyAlignment="1">
      <alignment horizontal="center" vertical="center" wrapText="1"/>
    </xf>
    <xf numFmtId="173" fontId="47" fillId="0" borderId="15" xfId="2" applyNumberFormat="1" applyFont="1" applyBorder="1" applyAlignment="1">
      <alignment horizontal="center" vertical="center" wrapText="1"/>
    </xf>
    <xf numFmtId="173" fontId="47" fillId="0" borderId="22" xfId="2" applyNumberFormat="1" applyFont="1" applyBorder="1" applyAlignment="1">
      <alignment horizontal="center" vertical="center" wrapText="1"/>
    </xf>
    <xf numFmtId="173" fontId="46" fillId="0" borderId="22" xfId="2" applyNumberFormat="1" applyFont="1" applyBorder="1" applyAlignment="1">
      <alignment horizontal="center" vertical="center" wrapText="1"/>
    </xf>
    <xf numFmtId="173" fontId="46" fillId="0" borderId="1" xfId="2" applyNumberFormat="1" applyFont="1" applyBorder="1" applyAlignment="1">
      <alignment horizontal="center" vertical="center" wrapText="1"/>
    </xf>
    <xf numFmtId="173" fontId="46" fillId="0" borderId="50" xfId="2" applyNumberFormat="1" applyFont="1" applyBorder="1" applyAlignment="1">
      <alignment horizontal="center" vertical="center" wrapText="1"/>
    </xf>
    <xf numFmtId="173" fontId="46" fillId="0" borderId="60" xfId="2" applyNumberFormat="1" applyFont="1" applyBorder="1" applyAlignment="1">
      <alignment horizontal="center" vertical="center" wrapText="1"/>
    </xf>
    <xf numFmtId="173" fontId="46" fillId="2" borderId="15" xfId="2" applyNumberFormat="1" applyFont="1" applyFill="1" applyBorder="1" applyAlignment="1">
      <alignment horizontal="center" vertical="center" wrapText="1"/>
    </xf>
    <xf numFmtId="173" fontId="46" fillId="0" borderId="1" xfId="2" applyNumberFormat="1" applyFont="1" applyBorder="1" applyAlignment="1">
      <alignment horizontal="center" vertical="center"/>
    </xf>
    <xf numFmtId="173" fontId="46" fillId="0" borderId="3" xfId="2" applyNumberFormat="1" applyFont="1" applyBorder="1" applyAlignment="1">
      <alignment horizontal="center" vertical="center"/>
    </xf>
    <xf numFmtId="173" fontId="46" fillId="0" borderId="50" xfId="2" applyNumberFormat="1" applyFont="1" applyBorder="1" applyAlignment="1">
      <alignment horizontal="center" vertical="center"/>
    </xf>
    <xf numFmtId="173" fontId="46" fillId="0" borderId="33" xfId="2" applyNumberFormat="1" applyFont="1" applyBorder="1" applyAlignment="1">
      <alignment horizontal="center" vertical="center"/>
    </xf>
    <xf numFmtId="173" fontId="46" fillId="0" borderId="60" xfId="2" applyNumberFormat="1" applyFont="1" applyBorder="1" applyAlignment="1">
      <alignment horizontal="center" vertical="center"/>
    </xf>
    <xf numFmtId="173" fontId="46" fillId="0" borderId="61" xfId="2" applyNumberFormat="1" applyFont="1" applyBorder="1" applyAlignment="1">
      <alignment horizontal="center" vertical="center"/>
    </xf>
    <xf numFmtId="173" fontId="47" fillId="0" borderId="54" xfId="2" applyNumberFormat="1" applyFont="1" applyBorder="1" applyAlignment="1">
      <alignment horizontal="center" vertical="center" wrapText="1"/>
    </xf>
    <xf numFmtId="173" fontId="47" fillId="0" borderId="6" xfId="2" applyNumberFormat="1" applyFont="1" applyBorder="1" applyAlignment="1">
      <alignment horizontal="center" vertical="center" wrapText="1"/>
    </xf>
    <xf numFmtId="173" fontId="46" fillId="0" borderId="52" xfId="2" applyNumberFormat="1" applyFont="1" applyBorder="1" applyAlignment="1">
      <alignment horizontal="left" vertical="center" wrapText="1"/>
    </xf>
    <xf numFmtId="173" fontId="46" fillId="0" borderId="36" xfId="2" applyNumberFormat="1" applyFont="1" applyBorder="1" applyAlignment="1">
      <alignment horizontal="left" vertical="center" wrapText="1"/>
    </xf>
    <xf numFmtId="173" fontId="47" fillId="0" borderId="53" xfId="2" applyNumberFormat="1" applyFont="1" applyBorder="1" applyAlignment="1">
      <alignment horizontal="center" vertical="center"/>
    </xf>
    <xf numFmtId="173" fontId="47" fillId="0" borderId="4" xfId="2" applyNumberFormat="1" applyFont="1" applyBorder="1" applyAlignment="1">
      <alignment horizontal="center" vertical="center"/>
    </xf>
    <xf numFmtId="173" fontId="47" fillId="0" borderId="53" xfId="2" applyNumberFormat="1" applyFont="1" applyBorder="1" applyAlignment="1">
      <alignment horizontal="center" wrapText="1"/>
    </xf>
    <xf numFmtId="173" fontId="47" fillId="0" borderId="54" xfId="2" applyNumberFormat="1" applyFont="1" applyBorder="1" applyAlignment="1">
      <alignment horizontal="center" wrapText="1"/>
    </xf>
    <xf numFmtId="173" fontId="47" fillId="0" borderId="4" xfId="2" applyNumberFormat="1" applyFont="1" applyBorder="1" applyAlignment="1">
      <alignment horizontal="center" wrapText="1"/>
    </xf>
    <xf numFmtId="173" fontId="47" fillId="0" borderId="6" xfId="2" applyNumberFormat="1" applyFont="1" applyBorder="1" applyAlignment="1">
      <alignment horizontal="center" wrapText="1"/>
    </xf>
    <xf numFmtId="173" fontId="46" fillId="0" borderId="53" xfId="2" applyNumberFormat="1" applyFont="1" applyBorder="1" applyAlignment="1">
      <alignment horizontal="center" vertical="center"/>
    </xf>
    <xf numFmtId="173" fontId="46" fillId="0" borderId="54" xfId="2" applyNumberFormat="1" applyFont="1" applyBorder="1" applyAlignment="1">
      <alignment horizontal="center" vertical="center"/>
    </xf>
    <xf numFmtId="173" fontId="46" fillId="0" borderId="4" xfId="2" applyNumberFormat="1" applyFont="1" applyBorder="1" applyAlignment="1">
      <alignment horizontal="center" vertical="center"/>
    </xf>
    <xf numFmtId="173" fontId="46" fillId="0" borderId="6" xfId="2" applyNumberFormat="1" applyFont="1" applyBorder="1" applyAlignment="1">
      <alignment horizontal="center" vertical="center"/>
    </xf>
    <xf numFmtId="173" fontId="47" fillId="0" borderId="15" xfId="2" applyNumberFormat="1" applyFont="1" applyBorder="1" applyAlignment="1">
      <alignment horizontal="center" vertical="center"/>
    </xf>
    <xf numFmtId="173" fontId="47" fillId="0" borderId="32" xfId="2" applyNumberFormat="1" applyFont="1" applyBorder="1" applyAlignment="1">
      <alignment horizontal="center" vertical="center"/>
    </xf>
    <xf numFmtId="173" fontId="47" fillId="0" borderId="49" xfId="2" applyNumberFormat="1" applyFont="1" applyBorder="1" applyAlignment="1">
      <alignment horizontal="center"/>
    </xf>
    <xf numFmtId="173" fontId="47" fillId="0" borderId="15" xfId="2" applyNumberFormat="1" applyFont="1" applyBorder="1" applyAlignment="1">
      <alignment horizontal="center"/>
    </xf>
    <xf numFmtId="173" fontId="47" fillId="0" borderId="34" xfId="2" applyNumberFormat="1" applyFont="1" applyBorder="1" applyAlignment="1">
      <alignment horizontal="center"/>
    </xf>
    <xf numFmtId="173" fontId="47" fillId="0" borderId="32" xfId="2" applyNumberFormat="1" applyFont="1" applyBorder="1" applyAlignment="1">
      <alignment horizontal="center"/>
    </xf>
    <xf numFmtId="173" fontId="47" fillId="0" borderId="51" xfId="2" applyNumberFormat="1" applyFont="1" applyBorder="1" applyAlignment="1">
      <alignment horizontal="center"/>
    </xf>
    <xf numFmtId="173" fontId="47" fillId="0" borderId="1" xfId="2" applyNumberFormat="1" applyFont="1" applyBorder="1" applyAlignment="1">
      <alignment horizontal="center"/>
    </xf>
    <xf numFmtId="173" fontId="47" fillId="0" borderId="2" xfId="2" applyNumberFormat="1" applyFont="1" applyBorder="1" applyAlignment="1">
      <alignment horizontal="center"/>
    </xf>
    <xf numFmtId="173" fontId="47" fillId="0" borderId="48" xfId="2" applyNumberFormat="1" applyFont="1" applyBorder="1" applyAlignment="1">
      <alignment horizontal="center"/>
    </xf>
    <xf numFmtId="173" fontId="46" fillId="0" borderId="15" xfId="2" quotePrefix="1" applyNumberFormat="1" applyFont="1" applyBorder="1" applyAlignment="1">
      <alignment horizontal="center" vertical="center"/>
    </xf>
    <xf numFmtId="173" fontId="46" fillId="0" borderId="15" xfId="2" applyNumberFormat="1" applyFont="1" applyBorder="1" applyAlignment="1">
      <alignment horizontal="center" vertical="center"/>
    </xf>
    <xf numFmtId="173" fontId="46" fillId="0" borderId="34" xfId="2" applyNumberFormat="1" applyFont="1" applyBorder="1" applyAlignment="1">
      <alignment horizontal="center" vertical="center"/>
    </xf>
    <xf numFmtId="173" fontId="46" fillId="0" borderId="34" xfId="2" applyNumberFormat="1" applyFont="1" applyBorder="1" applyAlignment="1">
      <alignment horizontal="center"/>
    </xf>
    <xf numFmtId="173" fontId="46" fillId="0" borderId="35" xfId="2" applyNumberFormat="1" applyFont="1" applyBorder="1" applyAlignment="1">
      <alignment horizontal="center"/>
    </xf>
    <xf numFmtId="173" fontId="32" fillId="0" borderId="0" xfId="2" applyNumberFormat="1" applyFont="1" applyAlignment="1">
      <alignment horizontal="center"/>
    </xf>
    <xf numFmtId="173" fontId="40" fillId="12" borderId="0" xfId="0" applyNumberFormat="1" applyFont="1" applyFill="1" applyAlignment="1">
      <alignment horizontal="center" vertical="center"/>
    </xf>
    <xf numFmtId="173" fontId="46" fillId="0" borderId="56" xfId="2" applyNumberFormat="1" applyFont="1" applyBorder="1" applyAlignment="1">
      <alignment horizontal="center"/>
    </xf>
    <xf numFmtId="173" fontId="46" fillId="0" borderId="44" xfId="2" applyNumberFormat="1" applyFont="1" applyBorder="1" applyAlignment="1">
      <alignment horizontal="center"/>
    </xf>
    <xf numFmtId="173" fontId="46" fillId="0" borderId="62" xfId="2" applyNumberFormat="1" applyFont="1" applyBorder="1" applyAlignment="1">
      <alignment horizontal="center"/>
    </xf>
    <xf numFmtId="173" fontId="46" fillId="0" borderId="63" xfId="2" applyNumberFormat="1" applyFont="1" applyBorder="1" applyAlignment="1">
      <alignment horizontal="center"/>
    </xf>
    <xf numFmtId="173" fontId="46" fillId="0" borderId="11" xfId="2" applyNumberFormat="1" applyFont="1" applyBorder="1" applyAlignment="1">
      <alignment horizontal="center"/>
    </xf>
    <xf numFmtId="173" fontId="47" fillId="0" borderId="26" xfId="2" applyNumberFormat="1" applyFont="1" applyBorder="1" applyAlignment="1">
      <alignment horizontal="left"/>
    </xf>
    <xf numFmtId="173" fontId="46" fillId="0" borderId="26" xfId="2" applyNumberFormat="1" applyFont="1" applyBorder="1" applyAlignment="1">
      <alignment horizontal="center" vertical="center"/>
    </xf>
    <xf numFmtId="173" fontId="47" fillId="0" borderId="26" xfId="2" applyNumberFormat="1" applyFont="1" applyBorder="1" applyAlignment="1">
      <alignment horizontal="center"/>
    </xf>
    <xf numFmtId="173" fontId="47" fillId="0" borderId="27" xfId="2" applyNumberFormat="1" applyFont="1" applyBorder="1" applyAlignment="1">
      <alignment horizontal="center"/>
    </xf>
    <xf numFmtId="0" fontId="60" fillId="11" borderId="0" xfId="0" applyFont="1" applyFill="1" applyAlignment="1">
      <alignment horizontal="center" vertical="center"/>
    </xf>
    <xf numFmtId="0" fontId="89" fillId="0" borderId="0" xfId="0" applyFont="1" applyAlignment="1">
      <alignment horizontal="center" vertical="center" wrapText="1"/>
    </xf>
    <xf numFmtId="0" fontId="93" fillId="0" borderId="129" xfId="0" applyFont="1" applyBorder="1" applyAlignment="1">
      <alignment horizontal="center" vertical="center" wrapText="1"/>
    </xf>
    <xf numFmtId="0" fontId="75" fillId="19" borderId="56" xfId="8" applyFont="1" applyFill="1" applyBorder="1" applyAlignment="1">
      <alignment horizontal="center" wrapText="1"/>
    </xf>
    <xf numFmtId="0" fontId="75" fillId="19" borderId="62" xfId="8" applyFont="1" applyFill="1" applyBorder="1" applyAlignment="1">
      <alignment horizontal="center" wrapText="1"/>
    </xf>
    <xf numFmtId="3" fontId="0" fillId="22" borderId="15" xfId="0" applyNumberFormat="1" applyFill="1" applyBorder="1" applyAlignment="1">
      <alignment horizontal="center"/>
    </xf>
    <xf numFmtId="173" fontId="27" fillId="22" borderId="0" xfId="0" applyNumberFormat="1" applyFont="1" applyFill="1"/>
  </cellXfs>
  <cellStyles count="125">
    <cellStyle name="20% - Énfasis1 2" xfId="68"/>
    <cellStyle name="20% - Énfasis2 2" xfId="69"/>
    <cellStyle name="20% - Énfasis3 2" xfId="70"/>
    <cellStyle name="20% - Énfasis4 2" xfId="71"/>
    <cellStyle name="20% - Énfasis5 2" xfId="72"/>
    <cellStyle name="20% - Énfasis6 2" xfId="73"/>
    <cellStyle name="40% - Énfasis1 2" xfId="74"/>
    <cellStyle name="40% - Énfasis2 2" xfId="75"/>
    <cellStyle name="40% - Énfasis3 2" xfId="76"/>
    <cellStyle name="40% - Énfasis4 2" xfId="77"/>
    <cellStyle name="40% - Énfasis5 2" xfId="78"/>
    <cellStyle name="40% - Énfasis6 2" xfId="79"/>
    <cellStyle name="60% - akcent 1" xfId="11"/>
    <cellStyle name="60% - Énfasis1 2" xfId="80"/>
    <cellStyle name="60% - Énfasis2 2" xfId="81"/>
    <cellStyle name="60% - Énfasis3 2" xfId="82"/>
    <cellStyle name="60% - Énfasis4 2" xfId="83"/>
    <cellStyle name="60% - Énfasis5 2" xfId="84"/>
    <cellStyle name="60% - Énfasis6 2" xfId="85"/>
    <cellStyle name="Advertencia" xfId="86"/>
    <cellStyle name="Calcular" xfId="87"/>
    <cellStyle name="Cálculo 2" xfId="88"/>
    <cellStyle name="Celda comprob." xfId="89"/>
    <cellStyle name="Celda de comprobación 2" xfId="90"/>
    <cellStyle name="Celda vinculada 2" xfId="91"/>
    <cellStyle name="Correcto" xfId="92"/>
    <cellStyle name="Encabez. 1" xfId="93"/>
    <cellStyle name="Encabez. 2" xfId="94"/>
    <cellStyle name="Encabezado 3" xfId="95"/>
    <cellStyle name="Encabezado 4 2" xfId="96"/>
    <cellStyle name="Énfasis1 2" xfId="97"/>
    <cellStyle name="Énfasis2 2" xfId="98"/>
    <cellStyle name="Énfasis3 2" xfId="99"/>
    <cellStyle name="Énfasis4 2" xfId="100"/>
    <cellStyle name="Énfasis5 2" xfId="101"/>
    <cellStyle name="Énfasis6 2" xfId="102"/>
    <cellStyle name="Entrada 2" xfId="103"/>
    <cellStyle name="Explicación" xfId="104"/>
    <cellStyle name="Hipervínculo" xfId="5" builtinId="8"/>
    <cellStyle name="Hipervínculo 2" xfId="12"/>
    <cellStyle name="Hipervínculo 3" xfId="105"/>
    <cellStyle name="Incorrecto 2" xfId="106"/>
    <cellStyle name="Millares [0] 2" xfId="33"/>
    <cellStyle name="Millares 2" xfId="13"/>
    <cellStyle name="Millares 2 2" xfId="14"/>
    <cellStyle name="Millares 2 2 2" xfId="15"/>
    <cellStyle name="Millares 2 3" xfId="16"/>
    <cellStyle name="Millares 2 3 2" xfId="45"/>
    <cellStyle name="Millares 2 4" xfId="46"/>
    <cellStyle name="Millares 2 4 2" xfId="47"/>
    <cellStyle name="Millares 2 5" xfId="107"/>
    <cellStyle name="Millares 3" xfId="3"/>
    <cellStyle name="Millares 3 2" xfId="48"/>
    <cellStyle name="Millares 3 3" xfId="17"/>
    <cellStyle name="Millares 4" xfId="49"/>
    <cellStyle name="Millares 5" xfId="50"/>
    <cellStyle name="Millares 6" xfId="51"/>
    <cellStyle name="Millares 7" xfId="52"/>
    <cellStyle name="Millares 8" xfId="53"/>
    <cellStyle name="Millares 9" xfId="108"/>
    <cellStyle name="Millares_DJ1850 con Cods 2" xfId="44"/>
    <cellStyle name="Moneda 2" xfId="34"/>
    <cellStyle name="Moneda 2 2" xfId="109"/>
    <cellStyle name="Moneda 3" xfId="110"/>
    <cellStyle name="Neutral 2" xfId="111"/>
    <cellStyle name="Normal" xfId="0" builtinId="0"/>
    <cellStyle name="Normal 10" xfId="54"/>
    <cellStyle name="Normal 11" xfId="36"/>
    <cellStyle name="Normal 12" xfId="55"/>
    <cellStyle name="Normal 13" xfId="56"/>
    <cellStyle name="Normal 14" xfId="43"/>
    <cellStyle name="Normal 15" xfId="57"/>
    <cellStyle name="Normal 16" xfId="112"/>
    <cellStyle name="Normal 2" xfId="6"/>
    <cellStyle name="Normal 2 2" xfId="2"/>
    <cellStyle name="Normal 2 2 2" xfId="18"/>
    <cellStyle name="Normal 2 2 2 2" xfId="19"/>
    <cellStyle name="Normal 2 2 3" xfId="20"/>
    <cellStyle name="Normal 2 2 4" xfId="21"/>
    <cellStyle name="Normal 2 2 4 2" xfId="22"/>
    <cellStyle name="Normal 2 3" xfId="4"/>
    <cellStyle name="Normal 2 3 2" xfId="37"/>
    <cellStyle name="Normal 2 3 2 2" xfId="23"/>
    <cellStyle name="Normal 2 4" xfId="24"/>
    <cellStyle name="Normal 2 4 2" xfId="25"/>
    <cellStyle name="Normal 2 8" xfId="26"/>
    <cellStyle name="Normal 3" xfId="27"/>
    <cellStyle name="Normal 3 2" xfId="7"/>
    <cellStyle name="Normal 3 3" xfId="28"/>
    <cellStyle name="Normal 3 3 2" xfId="8"/>
    <cellStyle name="Normal 3 3 2 2" xfId="38"/>
    <cellStyle name="Normal 3 4" xfId="58"/>
    <cellStyle name="Normal 3 5" xfId="59"/>
    <cellStyle name="Normal 4" xfId="10"/>
    <cellStyle name="Normal 4 2" xfId="60"/>
    <cellStyle name="Normal 5" xfId="39"/>
    <cellStyle name="Normal 5 2" xfId="40"/>
    <cellStyle name="Normal 5 3" xfId="29"/>
    <cellStyle name="Normal 6" xfId="30"/>
    <cellStyle name="Normal 6 2" xfId="31"/>
    <cellStyle name="Normal 6 2 2" xfId="32"/>
    <cellStyle name="Normal 7" xfId="41"/>
    <cellStyle name="Normal 8" xfId="61"/>
    <cellStyle name="Normal 9" xfId="62"/>
    <cellStyle name="Normal 9 2" xfId="63"/>
    <cellStyle name="Normal_DDJJ 1846_25112010" xfId="42"/>
    <cellStyle name="Nota" xfId="113"/>
    <cellStyle name="Nota 2" xfId="114"/>
    <cellStyle name="Notas 2" xfId="115"/>
    <cellStyle name="Porcentaje" xfId="1" builtinId="5"/>
    <cellStyle name="Porcentaje 2" xfId="9"/>
    <cellStyle name="Porcentaje 2 2" xfId="116"/>
    <cellStyle name="Porcentaje 2 3" xfId="117"/>
    <cellStyle name="Porcentual 2" xfId="35"/>
    <cellStyle name="Porcentual 2 2" xfId="64"/>
    <cellStyle name="Porcentual 2 2 2" xfId="65"/>
    <cellStyle name="Porcentual 2 3" xfId="66"/>
    <cellStyle name="Porcentual 2 3 2" xfId="67"/>
    <cellStyle name="Salida 2" xfId="118"/>
    <cellStyle name="Texto de advertencia 2" xfId="119"/>
    <cellStyle name="Texto explicativo 2" xfId="120"/>
    <cellStyle name="Título 2 2" xfId="121"/>
    <cellStyle name="Título 3 2" xfId="122"/>
    <cellStyle name="Título 4" xfId="123"/>
    <cellStyle name="Total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304800</xdr:colOff>
      <xdr:row>4</xdr:row>
      <xdr:rowOff>104775</xdr:rowOff>
    </xdr:to>
    <xdr:pic>
      <xdr:nvPicPr>
        <xdr:cNvPr id="2" name="Imagen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61925"/>
          <a:ext cx="857250"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247650</xdr:colOff>
      <xdr:row>39</xdr:row>
      <xdr:rowOff>25394</xdr:rowOff>
    </xdr:from>
    <xdr:to>
      <xdr:col>37</xdr:col>
      <xdr:colOff>285772</xdr:colOff>
      <xdr:row>42</xdr:row>
      <xdr:rowOff>133377</xdr:rowOff>
    </xdr:to>
    <xdr:sp macro="" textlink="">
      <xdr:nvSpPr>
        <xdr:cNvPr id="2" name="Rectángulo redondeado 20">
          <a:extLst>
            <a:ext uri="{FF2B5EF4-FFF2-40B4-BE49-F238E27FC236}">
              <a16:creationId xmlns:a16="http://schemas.microsoft.com/office/drawing/2014/main" xmlns="" id="{00000000-0008-0000-0900-000002000000}"/>
            </a:ext>
          </a:extLst>
        </xdr:cNvPr>
        <xdr:cNvSpPr/>
      </xdr:nvSpPr>
      <xdr:spPr bwMode="auto">
        <a:xfrm>
          <a:off x="14430375" y="13608044"/>
          <a:ext cx="1314472" cy="113668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trasladelo al código 31 de la línea 48</a:t>
          </a:r>
        </a:p>
        <a:p>
          <a:pPr marL="0" indent="0" algn="just"/>
          <a:endParaRPr lang="es-CL" sz="650" b="0" cap="none" spc="0">
            <a:ln w="0"/>
            <a:solidFill>
              <a:srgbClr val="FF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34</xdr:col>
      <xdr:colOff>60320</xdr:colOff>
      <xdr:row>33</xdr:row>
      <xdr:rowOff>23812</xdr:rowOff>
    </xdr:from>
    <xdr:to>
      <xdr:col>34</xdr:col>
      <xdr:colOff>60320</xdr:colOff>
      <xdr:row>41</xdr:row>
      <xdr:rowOff>57145</xdr:rowOff>
    </xdr:to>
    <xdr:sp macro="" textlink="">
      <xdr:nvSpPr>
        <xdr:cNvPr id="3" name="Cerrar corchete 2">
          <a:extLst>
            <a:ext uri="{FF2B5EF4-FFF2-40B4-BE49-F238E27FC236}">
              <a16:creationId xmlns:a16="http://schemas.microsoft.com/office/drawing/2014/main" xmlns="" id="{00000000-0008-0000-0900-000003000000}"/>
            </a:ext>
          </a:extLst>
        </xdr:cNvPr>
        <xdr:cNvSpPr/>
      </xdr:nvSpPr>
      <xdr:spPr bwMode="auto">
        <a:xfrm flipH="1">
          <a:off x="14243045" y="11549062"/>
          <a:ext cx="0" cy="2776533"/>
        </a:xfrm>
        <a:prstGeom prst="righ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es-CL"/>
        </a:p>
      </xdr:txBody>
    </xdr:sp>
    <xdr:clientData/>
  </xdr:twoCellAnchor>
  <xdr:twoCellAnchor>
    <xdr:from>
      <xdr:col>33</xdr:col>
      <xdr:colOff>125414</xdr:colOff>
      <xdr:row>36</xdr:row>
      <xdr:rowOff>100016</xdr:rowOff>
    </xdr:from>
    <xdr:to>
      <xdr:col>34</xdr:col>
      <xdr:colOff>3</xdr:colOff>
      <xdr:row>53</xdr:row>
      <xdr:rowOff>109542</xdr:rowOff>
    </xdr:to>
    <xdr:cxnSp macro="">
      <xdr:nvCxnSpPr>
        <xdr:cNvPr id="4" name="Conector angular 22">
          <a:extLst>
            <a:ext uri="{FF2B5EF4-FFF2-40B4-BE49-F238E27FC236}">
              <a16:creationId xmlns:a16="http://schemas.microsoft.com/office/drawing/2014/main" xmlns="" id="{00000000-0008-0000-0900-000004000000}"/>
            </a:ext>
          </a:extLst>
        </xdr:cNvPr>
        <xdr:cNvCxnSpPr/>
      </xdr:nvCxnSpPr>
      <xdr:spPr bwMode="auto">
        <a:xfrm rot="5400000" flipH="1" flipV="1">
          <a:off x="11173621" y="15483684"/>
          <a:ext cx="5838826" cy="179389"/>
        </a:xfrm>
        <a:prstGeom prst="bentConnector3">
          <a:avLst>
            <a:gd name="adj1" fmla="val 100439"/>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236864</xdr:colOff>
      <xdr:row>31</xdr:row>
      <xdr:rowOff>3613</xdr:rowOff>
    </xdr:from>
    <xdr:to>
      <xdr:col>37</xdr:col>
      <xdr:colOff>266663</xdr:colOff>
      <xdr:row>35</xdr:row>
      <xdr:rowOff>114300</xdr:rowOff>
    </xdr:to>
    <xdr:sp macro="" textlink="">
      <xdr:nvSpPr>
        <xdr:cNvPr id="5" name="Rectángulo redondeado 32">
          <a:extLst>
            <a:ext uri="{FF2B5EF4-FFF2-40B4-BE49-F238E27FC236}">
              <a16:creationId xmlns:a16="http://schemas.microsoft.com/office/drawing/2014/main" xmlns="" id="{00000000-0008-0000-0900-000005000000}"/>
            </a:ext>
          </a:extLst>
        </xdr:cNvPr>
        <xdr:cNvSpPr/>
      </xdr:nvSpPr>
      <xdr:spPr bwMode="auto">
        <a:xfrm>
          <a:off x="14419589" y="10843063"/>
          <a:ext cx="1306149" cy="148228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47</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31</xdr:col>
      <xdr:colOff>276225</xdr:colOff>
      <xdr:row>53</xdr:row>
      <xdr:rowOff>95250</xdr:rowOff>
    </xdr:from>
    <xdr:to>
      <xdr:col>33</xdr:col>
      <xdr:colOff>123825</xdr:colOff>
      <xdr:row>53</xdr:row>
      <xdr:rowOff>95250</xdr:rowOff>
    </xdr:to>
    <xdr:cxnSp macro="">
      <xdr:nvCxnSpPr>
        <xdr:cNvPr id="6" name="Conector recto 5">
          <a:extLst>
            <a:ext uri="{FF2B5EF4-FFF2-40B4-BE49-F238E27FC236}">
              <a16:creationId xmlns:a16="http://schemas.microsoft.com/office/drawing/2014/main" xmlns="" id="{00000000-0008-0000-0900-000006000000}"/>
            </a:ext>
          </a:extLst>
        </xdr:cNvPr>
        <xdr:cNvCxnSpPr>
          <a:cxnSpLocks noChangeShapeType="1"/>
        </xdr:cNvCxnSpPr>
      </xdr:nvCxnSpPr>
      <xdr:spPr bwMode="auto">
        <a:xfrm flipV="1">
          <a:off x="13258800" y="18478500"/>
          <a:ext cx="742950" cy="0"/>
        </a:xfrm>
        <a:prstGeom prst="line">
          <a:avLst/>
        </a:prstGeom>
        <a:noFill/>
        <a:ln w="0" algn="ctr">
          <a:solidFill>
            <a:srgbClr val="008000"/>
          </a:solidFill>
          <a:round/>
          <a:headEnd/>
          <a:tailEnd/>
        </a:ln>
      </xdr:spPr>
    </xdr:cxnSp>
    <xdr:clientData/>
  </xdr:twoCellAnchor>
  <xdr:twoCellAnchor>
    <xdr:from>
      <xdr:col>37</xdr:col>
      <xdr:colOff>85725</xdr:colOff>
      <xdr:row>82</xdr:row>
      <xdr:rowOff>0</xdr:rowOff>
    </xdr:from>
    <xdr:to>
      <xdr:col>38</xdr:col>
      <xdr:colOff>0</xdr:colOff>
      <xdr:row>82</xdr:row>
      <xdr:rowOff>0</xdr:rowOff>
    </xdr:to>
    <xdr:sp macro="" textlink="">
      <xdr:nvSpPr>
        <xdr:cNvPr id="7" name="Texto 156">
          <a:extLst>
            <a:ext uri="{FF2B5EF4-FFF2-40B4-BE49-F238E27FC236}">
              <a16:creationId xmlns:a16="http://schemas.microsoft.com/office/drawing/2014/main" xmlns="" id="{00000000-0008-0000-0900-000007000000}"/>
            </a:ext>
          </a:extLst>
        </xdr:cNvPr>
        <xdr:cNvSpPr txBox="1">
          <a:spLocks noChangeArrowheads="1"/>
        </xdr:cNvSpPr>
      </xdr:nvSpPr>
      <xdr:spPr bwMode="auto">
        <a:xfrm>
          <a:off x="15544800" y="29232225"/>
          <a:ext cx="219075" cy="0"/>
        </a:xfrm>
        <a:prstGeom prst="rect">
          <a:avLst/>
        </a:prstGeom>
        <a:noFill/>
        <a:ln w="1">
          <a:noFill/>
          <a:miter lim="800000"/>
          <a:headEnd/>
          <a:tailEnd/>
        </a:ln>
      </xdr:spPr>
    </xdr:sp>
    <xdr:clientData/>
  </xdr:twoCellAnchor>
  <xdr:twoCellAnchor>
    <xdr:from>
      <xdr:col>14</xdr:col>
      <xdr:colOff>17560</xdr:colOff>
      <xdr:row>0</xdr:row>
      <xdr:rowOff>85807</xdr:rowOff>
    </xdr:from>
    <xdr:to>
      <xdr:col>25</xdr:col>
      <xdr:colOff>114723</xdr:colOff>
      <xdr:row>2</xdr:row>
      <xdr:rowOff>133297</xdr:rowOff>
    </xdr:to>
    <xdr:sp macro="" textlink="">
      <xdr:nvSpPr>
        <xdr:cNvPr id="8" name="Texto 91">
          <a:extLst>
            <a:ext uri="{FF2B5EF4-FFF2-40B4-BE49-F238E27FC236}">
              <a16:creationId xmlns:a16="http://schemas.microsoft.com/office/drawing/2014/main" xmlns="" id="{00000000-0008-0000-0900-000008000000}"/>
            </a:ext>
          </a:extLst>
        </xdr:cNvPr>
        <xdr:cNvSpPr txBox="1">
          <a:spLocks noChangeArrowheads="1"/>
        </xdr:cNvSpPr>
      </xdr:nvSpPr>
      <xdr:spPr bwMode="auto">
        <a:xfrm>
          <a:off x="4094260" y="85807"/>
          <a:ext cx="5526413" cy="580890"/>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Verdana" panose="020B0604030504040204" pitchFamily="34" charset="0"/>
              <a:ea typeface="Verdana" panose="020B0604030504040204" pitchFamily="34" charset="0"/>
              <a:cs typeface="Arial"/>
            </a:rPr>
            <a:t>AÑO  TRIBUTARIO  2021</a:t>
          </a:r>
        </a:p>
        <a:p>
          <a:pPr algn="ctr" rtl="0">
            <a:defRPr sz="1000"/>
          </a:pPr>
          <a:r>
            <a:rPr lang="es-CL" sz="800" b="1" i="0" strike="noStrike">
              <a:solidFill>
                <a:sysClr val="windowText" lastClr="000000"/>
              </a:solidFill>
              <a:latin typeface="Verdana" panose="020B0604030504040204" pitchFamily="34" charset="0"/>
              <a:ea typeface="Verdana" panose="020B0604030504040204" pitchFamily="34" charset="0"/>
              <a:cs typeface="Arial"/>
            </a:rPr>
            <a:t> </a:t>
          </a:r>
          <a:r>
            <a:rPr lang="es-CL" sz="1000" b="1" i="0" strike="noStrike">
              <a:solidFill>
                <a:sysClr val="windowText" lastClr="000000"/>
              </a:solidFill>
              <a:latin typeface="Verdana" panose="020B0604030504040204" pitchFamily="34" charset="0"/>
              <a:ea typeface="Verdana" panose="020B0604030504040204" pitchFamily="34" charset="0"/>
              <a:cs typeface="Arial"/>
            </a:rPr>
            <a:t>IMPUESTOS ANUALES A LA RENTA</a:t>
          </a:r>
        </a:p>
      </xdr:txBody>
    </xdr:sp>
    <xdr:clientData/>
  </xdr:twoCellAnchor>
  <xdr:twoCellAnchor editAs="oneCell">
    <xdr:from>
      <xdr:col>11</xdr:col>
      <xdr:colOff>9525</xdr:colOff>
      <xdr:row>96</xdr:row>
      <xdr:rowOff>85725</xdr:rowOff>
    </xdr:from>
    <xdr:to>
      <xdr:col>13</xdr:col>
      <xdr:colOff>476250</xdr:colOff>
      <xdr:row>97</xdr:row>
      <xdr:rowOff>114300</xdr:rowOff>
    </xdr:to>
    <xdr:pic>
      <xdr:nvPicPr>
        <xdr:cNvPr id="9" name="Imagen 8">
          <a:extLst>
            <a:ext uri="{FF2B5EF4-FFF2-40B4-BE49-F238E27FC236}">
              <a16:creationId xmlns:a16="http://schemas.microsoft.com/office/drawing/2014/main" xmlns="" id="{00000000-0008-0000-09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19425" y="35175825"/>
          <a:ext cx="1028700" cy="276225"/>
        </a:xfrm>
        <a:prstGeom prst="rect">
          <a:avLst/>
        </a:prstGeom>
        <a:noFill/>
        <a:ln w="9525">
          <a:noFill/>
          <a:miter lim="800000"/>
          <a:headEnd/>
          <a:tailEnd/>
        </a:ln>
      </xdr:spPr>
    </xdr:pic>
    <xdr:clientData/>
  </xdr:twoCellAnchor>
  <xdr:twoCellAnchor>
    <xdr:from>
      <xdr:col>34</xdr:col>
      <xdr:colOff>57150</xdr:colOff>
      <xdr:row>41</xdr:row>
      <xdr:rowOff>57155</xdr:rowOff>
    </xdr:from>
    <xdr:to>
      <xdr:col>34</xdr:col>
      <xdr:colOff>257175</xdr:colOff>
      <xdr:row>41</xdr:row>
      <xdr:rowOff>66675</xdr:rowOff>
    </xdr:to>
    <xdr:cxnSp macro="">
      <xdr:nvCxnSpPr>
        <xdr:cNvPr id="10" name="Conector recto 9">
          <a:extLst>
            <a:ext uri="{FF2B5EF4-FFF2-40B4-BE49-F238E27FC236}">
              <a16:creationId xmlns:a16="http://schemas.microsoft.com/office/drawing/2014/main" xmlns="" id="{00000000-0008-0000-0900-00000A000000}"/>
            </a:ext>
          </a:extLst>
        </xdr:cNvPr>
        <xdr:cNvCxnSpPr/>
      </xdr:nvCxnSpPr>
      <xdr:spPr bwMode="auto">
        <a:xfrm>
          <a:off x="14239875" y="14325605"/>
          <a:ext cx="200025" cy="952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60320</xdr:colOff>
      <xdr:row>33</xdr:row>
      <xdr:rowOff>23812</xdr:rowOff>
    </xdr:from>
    <xdr:to>
      <xdr:col>34</xdr:col>
      <xdr:colOff>260345</xdr:colOff>
      <xdr:row>33</xdr:row>
      <xdr:rowOff>33332</xdr:rowOff>
    </xdr:to>
    <xdr:cxnSp macro="">
      <xdr:nvCxnSpPr>
        <xdr:cNvPr id="11" name="Conector recto 10">
          <a:extLst>
            <a:ext uri="{FF2B5EF4-FFF2-40B4-BE49-F238E27FC236}">
              <a16:creationId xmlns:a16="http://schemas.microsoft.com/office/drawing/2014/main" xmlns="" id="{00000000-0008-0000-0900-00000B000000}"/>
            </a:ext>
          </a:extLst>
        </xdr:cNvPr>
        <xdr:cNvCxnSpPr/>
      </xdr:nvCxnSpPr>
      <xdr:spPr bwMode="auto">
        <a:xfrm>
          <a:off x="14243045" y="11549062"/>
          <a:ext cx="200025" cy="952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28575</xdr:colOff>
      <xdr:row>0</xdr:row>
      <xdr:rowOff>28575</xdr:rowOff>
    </xdr:from>
    <xdr:to>
      <xdr:col>5</xdr:col>
      <xdr:colOff>165100</xdr:colOff>
      <xdr:row>2</xdr:row>
      <xdr:rowOff>238125</xdr:rowOff>
    </xdr:to>
    <xdr:pic>
      <xdr:nvPicPr>
        <xdr:cNvPr id="12" name="Imagen 11" descr="logo_sii">
          <a:extLst>
            <a:ext uri="{FF2B5EF4-FFF2-40B4-BE49-F238E27FC236}">
              <a16:creationId xmlns:a16="http://schemas.microsoft.com/office/drawing/2014/main" xmlns="" id="{00000000-0008-0000-09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28575"/>
          <a:ext cx="1724025"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17560</xdr:colOff>
      <xdr:row>1</xdr:row>
      <xdr:rowOff>85807</xdr:rowOff>
    </xdr:from>
    <xdr:to>
      <xdr:col>25</xdr:col>
      <xdr:colOff>124240</xdr:colOff>
      <xdr:row>3</xdr:row>
      <xdr:rowOff>123825</xdr:rowOff>
    </xdr:to>
    <xdr:sp macro="" textlink="">
      <xdr:nvSpPr>
        <xdr:cNvPr id="2" name="Texto 91">
          <a:extLst>
            <a:ext uri="{FF2B5EF4-FFF2-40B4-BE49-F238E27FC236}">
              <a16:creationId xmlns:a16="http://schemas.microsoft.com/office/drawing/2014/main" xmlns="" id="{00000000-0008-0000-1200-000002000000}"/>
            </a:ext>
          </a:extLst>
        </xdr:cNvPr>
        <xdr:cNvSpPr txBox="1">
          <a:spLocks noChangeArrowheads="1"/>
        </xdr:cNvSpPr>
      </xdr:nvSpPr>
      <xdr:spPr bwMode="auto">
        <a:xfrm>
          <a:off x="4913410" y="266782"/>
          <a:ext cx="4935855" cy="39996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Arial"/>
              <a:cs typeface="Arial"/>
            </a:rPr>
            <a:t>AÑO  TRIBUTARIO  2021</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1</xdr:col>
      <xdr:colOff>28575</xdr:colOff>
      <xdr:row>1</xdr:row>
      <xdr:rowOff>28575</xdr:rowOff>
    </xdr:from>
    <xdr:to>
      <xdr:col>4</xdr:col>
      <xdr:colOff>266700</xdr:colOff>
      <xdr:row>3</xdr:row>
      <xdr:rowOff>152400</xdr:rowOff>
    </xdr:to>
    <xdr:pic>
      <xdr:nvPicPr>
        <xdr:cNvPr id="3" name="Imagen 4" descr="logo_sii">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209550"/>
          <a:ext cx="1152525" cy="485775"/>
        </a:xfrm>
        <a:prstGeom prst="rect">
          <a:avLst/>
        </a:prstGeom>
        <a:noFill/>
        <a:ln w="9525">
          <a:noFill/>
          <a:miter lim="800000"/>
          <a:headEnd/>
          <a:tailEnd/>
        </a:ln>
      </xdr:spPr>
    </xdr:pic>
    <xdr:clientData/>
  </xdr:twoCellAnchor>
  <xdr:twoCellAnchor>
    <xdr:from>
      <xdr:col>20</xdr:col>
      <xdr:colOff>268434</xdr:colOff>
      <xdr:row>35</xdr:row>
      <xdr:rowOff>130754</xdr:rowOff>
    </xdr:from>
    <xdr:to>
      <xdr:col>21</xdr:col>
      <xdr:colOff>225139</xdr:colOff>
      <xdr:row>36</xdr:row>
      <xdr:rowOff>97849</xdr:rowOff>
    </xdr:to>
    <xdr:cxnSp macro="">
      <xdr:nvCxnSpPr>
        <xdr:cNvPr id="4" name="Conector angular 7">
          <a:extLst>
            <a:ext uri="{FF2B5EF4-FFF2-40B4-BE49-F238E27FC236}">
              <a16:creationId xmlns:a16="http://schemas.microsoft.com/office/drawing/2014/main" xmlns="" id="{00000000-0008-0000-1200-000004000000}"/>
            </a:ext>
          </a:extLst>
        </xdr:cNvPr>
        <xdr:cNvCxnSpPr/>
      </xdr:nvCxnSpPr>
      <xdr:spPr>
        <a:xfrm rot="16200000" flipH="1">
          <a:off x="7716551" y="8541762"/>
          <a:ext cx="309995" cy="480580"/>
        </a:xfrm>
        <a:prstGeom prst="bentConnector3">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72219</xdr:colOff>
      <xdr:row>35</xdr:row>
      <xdr:rowOff>130754</xdr:rowOff>
    </xdr:from>
    <xdr:to>
      <xdr:col>28</xdr:col>
      <xdr:colOff>215974</xdr:colOff>
      <xdr:row>36</xdr:row>
      <xdr:rowOff>97849</xdr:rowOff>
    </xdr:to>
    <xdr:cxnSp macro="">
      <xdr:nvCxnSpPr>
        <xdr:cNvPr id="5" name="Conector angular 9">
          <a:extLst>
            <a:ext uri="{FF2B5EF4-FFF2-40B4-BE49-F238E27FC236}">
              <a16:creationId xmlns:a16="http://schemas.microsoft.com/office/drawing/2014/main" xmlns="" id="{00000000-0008-0000-1200-000005000000}"/>
            </a:ext>
          </a:extLst>
        </xdr:cNvPr>
        <xdr:cNvCxnSpPr/>
      </xdr:nvCxnSpPr>
      <xdr:spPr>
        <a:xfrm rot="16200000" flipH="1">
          <a:off x="10628524" y="8557774"/>
          <a:ext cx="309995" cy="448555"/>
        </a:xfrm>
        <a:prstGeom prst="bentConnector3">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92075</xdr:colOff>
      <xdr:row>16</xdr:row>
      <xdr:rowOff>146050</xdr:rowOff>
    </xdr:from>
    <xdr:to>
      <xdr:col>4</xdr:col>
      <xdr:colOff>288925</xdr:colOff>
      <xdr:row>16</xdr:row>
      <xdr:rowOff>400050</xdr:rowOff>
    </xdr:to>
    <xdr:sp macro="" textlink="">
      <xdr:nvSpPr>
        <xdr:cNvPr id="2" name="Flecha: a la derecha 1">
          <a:extLst>
            <a:ext uri="{FF2B5EF4-FFF2-40B4-BE49-F238E27FC236}">
              <a16:creationId xmlns:a16="http://schemas.microsoft.com/office/drawing/2014/main" xmlns="" id="{00000000-0008-0000-1300-000002000000}"/>
            </a:ext>
          </a:extLst>
        </xdr:cNvPr>
        <xdr:cNvSpPr/>
      </xdr:nvSpPr>
      <xdr:spPr>
        <a:xfrm>
          <a:off x="10340975" y="7918450"/>
          <a:ext cx="1968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4</xdr:col>
      <xdr:colOff>111125</xdr:colOff>
      <xdr:row>26</xdr:row>
      <xdr:rowOff>120650</xdr:rowOff>
    </xdr:from>
    <xdr:to>
      <xdr:col>4</xdr:col>
      <xdr:colOff>307975</xdr:colOff>
      <xdr:row>26</xdr:row>
      <xdr:rowOff>384419</xdr:rowOff>
    </xdr:to>
    <xdr:sp macro="" textlink="">
      <xdr:nvSpPr>
        <xdr:cNvPr id="3" name="Flecha: a la derecha 2">
          <a:extLst>
            <a:ext uri="{FF2B5EF4-FFF2-40B4-BE49-F238E27FC236}">
              <a16:creationId xmlns:a16="http://schemas.microsoft.com/office/drawing/2014/main" xmlns="" id="{00000000-0008-0000-1300-000003000000}"/>
            </a:ext>
          </a:extLst>
        </xdr:cNvPr>
        <xdr:cNvSpPr/>
      </xdr:nvSpPr>
      <xdr:spPr>
        <a:xfrm>
          <a:off x="10360025" y="11703050"/>
          <a:ext cx="196850" cy="2637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57150</xdr:colOff>
          <xdr:row>26</xdr:row>
          <xdr:rowOff>19050</xdr:rowOff>
        </xdr:to>
        <xdr:sp macro="" textlink="">
          <xdr:nvSpPr>
            <xdr:cNvPr id="6147" name="Control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LRAMIRE\Capacitacion\Mis%20Documentos\apuntes\Control%20del%20Activo%20Fij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rardo.escudero/Mis%20documentos/Escritorio/Great/Hoja%20de%20Trabajo/Cuadratura/Cuadratura%20DDJJ%20DGC%20V2%20Cuenta%20AT%20201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Archivos%20temporales%20de%20Internet\Content.Outlook\Q2W04AWC\F22%20%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rnanda%20Macarena/Desktop/GRUPO%20TERCEROS/TEMP/Archivos%20temporales%20de%20Internet/Content.Outlook/Q2W04AWC/F22%20%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Archivos%20temporales%20de%20Internet/Content.Outlook/Q2W04AWC/F22%20%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iriam/Downloads/anexos_ddjj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sheetData sheetId="1"/>
      <sheetData sheetId="2">
        <row r="2">
          <cell r="A2" t="str">
            <v>ADQUISICION</v>
          </cell>
          <cell r="C2">
            <v>32873</v>
          </cell>
          <cell r="D2">
            <v>33238</v>
          </cell>
          <cell r="E2">
            <v>33603</v>
          </cell>
          <cell r="F2">
            <v>33969</v>
          </cell>
          <cell r="G2">
            <v>34334</v>
          </cell>
          <cell r="H2">
            <v>34699</v>
          </cell>
          <cell r="I2">
            <v>35064</v>
          </cell>
          <cell r="J2">
            <v>35430</v>
          </cell>
          <cell r="K2">
            <v>35795</v>
          </cell>
          <cell r="L2">
            <v>36160</v>
          </cell>
          <cell r="M2">
            <v>36525</v>
          </cell>
        </row>
        <row r="3">
          <cell r="A3">
            <v>32509</v>
          </cell>
          <cell r="B3">
            <v>1.1890000000000001</v>
          </cell>
          <cell r="C3">
            <v>1.1890000000000001</v>
          </cell>
          <cell r="D3">
            <v>1.5385660000000001</v>
          </cell>
          <cell r="E3">
            <v>1.8124307479999999</v>
          </cell>
          <cell r="F3">
            <v>2.0661710527199997</v>
          </cell>
          <cell r="G3">
            <v>2.3161777500991194</v>
          </cell>
          <cell r="H3">
            <v>2.522317569857941</v>
          </cell>
          <cell r="I3">
            <v>2.7291476105862924</v>
          </cell>
          <cell r="J3">
            <v>2.9092713528849878</v>
          </cell>
          <cell r="K3">
            <v>3.0925554481167419</v>
          </cell>
          <cell r="L3">
            <v>3.2255353323857614</v>
          </cell>
          <cell r="M3">
            <v>3.3093992510277914</v>
          </cell>
          <cell r="P3">
            <v>32509</v>
          </cell>
          <cell r="Q3">
            <v>0.18900000000000006</v>
          </cell>
          <cell r="S3">
            <v>1989</v>
          </cell>
          <cell r="T3">
            <v>0.21099999999999999</v>
          </cell>
          <cell r="U3">
            <v>3</v>
          </cell>
        </row>
        <row r="4">
          <cell r="A4">
            <v>32540</v>
          </cell>
          <cell r="B4">
            <v>1.1759999999999999</v>
          </cell>
          <cell r="C4">
            <v>1.1759999999999999</v>
          </cell>
          <cell r="D4">
            <v>1.521744</v>
          </cell>
          <cell r="E4">
            <v>1.7926144319999999</v>
          </cell>
          <cell r="F4">
            <v>2.0435804524799996</v>
          </cell>
          <cell r="G4">
            <v>2.2908536872300798</v>
          </cell>
          <cell r="H4">
            <v>2.4947396653935567</v>
          </cell>
          <cell r="I4">
            <v>2.6993083179558286</v>
          </cell>
          <cell r="J4">
            <v>2.8774626669409136</v>
          </cell>
          <cell r="K4">
            <v>3.0587428149581908</v>
          </cell>
          <cell r="L4">
            <v>3.1902687560013927</v>
          </cell>
          <cell r="M4">
            <v>3.273215743657429</v>
          </cell>
          <cell r="P4">
            <v>32540</v>
          </cell>
          <cell r="Q4">
            <v>0.17599999999999993</v>
          </cell>
          <cell r="S4">
            <v>1990</v>
          </cell>
          <cell r="T4">
            <v>0.29399999999999998</v>
          </cell>
          <cell r="U4">
            <v>4</v>
          </cell>
        </row>
        <row r="5">
          <cell r="A5">
            <v>32568</v>
          </cell>
          <cell r="B5">
            <v>1.1739999999999999</v>
          </cell>
          <cell r="C5">
            <v>1.1739999999999999</v>
          </cell>
          <cell r="D5">
            <v>1.519156</v>
          </cell>
          <cell r="E5">
            <v>1.7895657679999999</v>
          </cell>
          <cell r="F5">
            <v>2.0401049755199998</v>
          </cell>
          <cell r="G5">
            <v>2.2869576775579197</v>
          </cell>
          <cell r="H5">
            <v>2.4904969108605743</v>
          </cell>
          <cell r="I5">
            <v>2.6947176575511418</v>
          </cell>
          <cell r="J5">
            <v>2.8725690229495173</v>
          </cell>
          <cell r="K5">
            <v>3.0535408713953367</v>
          </cell>
          <cell r="L5">
            <v>3.184843128865336</v>
          </cell>
          <cell r="M5">
            <v>3.2676490502158351</v>
          </cell>
          <cell r="P5">
            <v>32568</v>
          </cell>
          <cell r="Q5">
            <v>0.17399999999999993</v>
          </cell>
          <cell r="S5">
            <v>1991</v>
          </cell>
          <cell r="T5">
            <v>0.17799999999999999</v>
          </cell>
          <cell r="U5">
            <v>5</v>
          </cell>
        </row>
        <row r="6">
          <cell r="A6">
            <v>32599</v>
          </cell>
          <cell r="B6">
            <v>1.1519999999999999</v>
          </cell>
          <cell r="C6">
            <v>1.1519999999999999</v>
          </cell>
          <cell r="D6">
            <v>1.490688</v>
          </cell>
          <cell r="E6">
            <v>1.756030464</v>
          </cell>
          <cell r="F6">
            <v>2.0018747289599998</v>
          </cell>
          <cell r="G6">
            <v>2.2441015711641596</v>
          </cell>
          <cell r="H6">
            <v>2.4438266109977698</v>
          </cell>
          <cell r="I6">
            <v>2.6442203930995869</v>
          </cell>
          <cell r="J6">
            <v>2.81873893904416</v>
          </cell>
          <cell r="K6">
            <v>2.9963194922039418</v>
          </cell>
          <cell r="L6">
            <v>3.1251612303687111</v>
          </cell>
          <cell r="M6">
            <v>3.2064154223582975</v>
          </cell>
          <cell r="P6">
            <v>32599</v>
          </cell>
          <cell r="Q6">
            <v>0.15199999999999991</v>
          </cell>
          <cell r="S6">
            <v>1992</v>
          </cell>
          <cell r="T6">
            <v>0.14000000000000001</v>
          </cell>
          <cell r="U6">
            <v>6</v>
          </cell>
        </row>
        <row r="7">
          <cell r="A7">
            <v>32629</v>
          </cell>
          <cell r="B7">
            <v>1.141</v>
          </cell>
          <cell r="C7">
            <v>1.141</v>
          </cell>
          <cell r="D7">
            <v>1.4764540000000002</v>
          </cell>
          <cell r="E7">
            <v>1.739262812</v>
          </cell>
          <cell r="F7">
            <v>1.9827596056799999</v>
          </cell>
          <cell r="G7">
            <v>2.2226735179672796</v>
          </cell>
          <cell r="H7">
            <v>2.4204914610663675</v>
          </cell>
          <cell r="I7">
            <v>2.6189717608738099</v>
          </cell>
          <cell r="J7">
            <v>2.7918238970914815</v>
          </cell>
          <cell r="K7">
            <v>2.9677088026082448</v>
          </cell>
          <cell r="L7">
            <v>3.095320281120399</v>
          </cell>
          <cell r="M7">
            <v>3.1757986084295293</v>
          </cell>
          <cell r="P7">
            <v>32629</v>
          </cell>
          <cell r="Q7">
            <v>0.14100000000000001</v>
          </cell>
          <cell r="S7">
            <v>1993</v>
          </cell>
          <cell r="T7">
            <v>0.121</v>
          </cell>
          <cell r="U7">
            <v>7</v>
          </cell>
        </row>
        <row r="8">
          <cell r="A8">
            <v>32660</v>
          </cell>
          <cell r="B8">
            <v>1.119</v>
          </cell>
          <cell r="C8">
            <v>1.119</v>
          </cell>
          <cell r="D8">
            <v>1.447986</v>
          </cell>
          <cell r="E8">
            <v>1.7057275079999998</v>
          </cell>
          <cell r="F8">
            <v>1.9445293591199997</v>
          </cell>
          <cell r="G8">
            <v>2.1798174115735196</v>
          </cell>
          <cell r="H8">
            <v>2.3738211612035629</v>
          </cell>
          <cell r="I8">
            <v>2.5684744964222554</v>
          </cell>
          <cell r="J8">
            <v>2.7379938131861246</v>
          </cell>
          <cell r="K8">
            <v>2.9104874234168503</v>
          </cell>
          <cell r="L8">
            <v>3.0356383826237745</v>
          </cell>
          <cell r="M8">
            <v>3.1145649805719926</v>
          </cell>
          <cell r="P8">
            <v>32660</v>
          </cell>
          <cell r="Q8">
            <v>0.11899999999999999</v>
          </cell>
          <cell r="S8">
            <v>1994</v>
          </cell>
          <cell r="T8">
            <v>8.8999999999999996E-2</v>
          </cell>
          <cell r="U8">
            <v>8</v>
          </cell>
        </row>
        <row r="9">
          <cell r="A9">
            <v>32690</v>
          </cell>
          <cell r="B9">
            <v>1.099</v>
          </cell>
          <cell r="C9">
            <v>1.099</v>
          </cell>
          <cell r="D9">
            <v>1.4221060000000001</v>
          </cell>
          <cell r="E9">
            <v>1.6752408679999999</v>
          </cell>
          <cell r="F9">
            <v>1.9097745895199998</v>
          </cell>
          <cell r="G9">
            <v>2.1408573148519197</v>
          </cell>
          <cell r="H9">
            <v>2.3313936158737403</v>
          </cell>
          <cell r="I9">
            <v>2.5225678923753874</v>
          </cell>
          <cell r="J9">
            <v>2.689057373272163</v>
          </cell>
          <cell r="K9">
            <v>2.858467987788309</v>
          </cell>
          <cell r="L9">
            <v>2.9813821112632062</v>
          </cell>
          <cell r="M9">
            <v>3.0588980461560498</v>
          </cell>
          <cell r="P9">
            <v>32690</v>
          </cell>
          <cell r="Q9">
            <v>9.8999999999999977E-2</v>
          </cell>
          <cell r="S9">
            <v>1995</v>
          </cell>
          <cell r="T9">
            <v>8.2000000000000003E-2</v>
          </cell>
          <cell r="U9">
            <v>9</v>
          </cell>
        </row>
        <row r="10">
          <cell r="A10">
            <v>32721</v>
          </cell>
          <cell r="B10">
            <v>1.08</v>
          </cell>
          <cell r="C10">
            <v>1.08</v>
          </cell>
          <cell r="D10">
            <v>1.3975200000000001</v>
          </cell>
          <cell r="E10">
            <v>1.6462785600000001</v>
          </cell>
          <cell r="F10">
            <v>1.8767575583999998</v>
          </cell>
          <cell r="G10">
            <v>2.1038452229663998</v>
          </cell>
          <cell r="H10">
            <v>2.2910874478104093</v>
          </cell>
          <cell r="I10">
            <v>2.4789566185308631</v>
          </cell>
          <cell r="J10">
            <v>2.6425677553539004</v>
          </cell>
          <cell r="K10">
            <v>2.8090495239411961</v>
          </cell>
          <cell r="L10">
            <v>2.9298386534706675</v>
          </cell>
          <cell r="M10">
            <v>3.0060144584609048</v>
          </cell>
          <cell r="P10">
            <v>32721</v>
          </cell>
          <cell r="Q10">
            <v>8.0000000000000071E-2</v>
          </cell>
          <cell r="S10">
            <v>1996</v>
          </cell>
          <cell r="T10">
            <v>6.6000000000000003E-2</v>
          </cell>
          <cell r="U10">
            <v>10</v>
          </cell>
        </row>
        <row r="11">
          <cell r="A11">
            <v>32752</v>
          </cell>
          <cell r="B11">
            <v>1.069</v>
          </cell>
          <cell r="C11">
            <v>1.069</v>
          </cell>
          <cell r="D11">
            <v>1.383286</v>
          </cell>
          <cell r="E11">
            <v>1.6295109079999999</v>
          </cell>
          <cell r="F11">
            <v>1.8576424351199996</v>
          </cell>
          <cell r="G11">
            <v>2.0824171697695197</v>
          </cell>
          <cell r="H11">
            <v>2.267752297879007</v>
          </cell>
          <cell r="I11">
            <v>2.4537079863050857</v>
          </cell>
          <cell r="J11">
            <v>2.6156527134012215</v>
          </cell>
          <cell r="K11">
            <v>2.7804388343454982</v>
          </cell>
          <cell r="L11">
            <v>2.8999977042223546</v>
          </cell>
          <cell r="M11">
            <v>2.9753976445321357</v>
          </cell>
          <cell r="P11">
            <v>32752</v>
          </cell>
          <cell r="Q11">
            <v>6.899999999999995E-2</v>
          </cell>
          <cell r="S11">
            <v>1997</v>
          </cell>
          <cell r="T11">
            <v>6.3E-2</v>
          </cell>
          <cell r="U11">
            <v>11</v>
          </cell>
        </row>
        <row r="12">
          <cell r="A12">
            <v>32782</v>
          </cell>
          <cell r="B12">
            <v>1.0469999999999999</v>
          </cell>
          <cell r="C12">
            <v>1.0469999999999999</v>
          </cell>
          <cell r="D12">
            <v>1.3548179999999999</v>
          </cell>
          <cell r="E12">
            <v>1.5959756039999997</v>
          </cell>
          <cell r="F12">
            <v>1.8194121885599994</v>
          </cell>
          <cell r="G12">
            <v>2.0395610633757593</v>
          </cell>
          <cell r="H12">
            <v>2.221081998016202</v>
          </cell>
          <cell r="I12">
            <v>2.4032107218535308</v>
          </cell>
          <cell r="J12">
            <v>2.5618226294958641</v>
          </cell>
          <cell r="K12">
            <v>2.7232174551541033</v>
          </cell>
          <cell r="L12">
            <v>2.8403158057257296</v>
          </cell>
          <cell r="M12">
            <v>2.9141640166745986</v>
          </cell>
          <cell r="P12">
            <v>32782</v>
          </cell>
          <cell r="Q12">
            <v>4.6999999999999931E-2</v>
          </cell>
          <cell r="S12">
            <v>1998</v>
          </cell>
          <cell r="T12">
            <v>4.2999999999999997E-2</v>
          </cell>
          <cell r="U12">
            <v>12</v>
          </cell>
        </row>
        <row r="13">
          <cell r="A13">
            <v>32813</v>
          </cell>
          <cell r="B13">
            <v>1.0169999999999999</v>
          </cell>
          <cell r="C13">
            <v>1.0169999999999999</v>
          </cell>
          <cell r="D13">
            <v>1.315998</v>
          </cell>
          <cell r="E13">
            <v>1.5502456439999999</v>
          </cell>
          <cell r="F13">
            <v>1.7672800341599997</v>
          </cell>
          <cell r="G13">
            <v>1.9811209182933596</v>
          </cell>
          <cell r="H13">
            <v>2.1574406800214687</v>
          </cell>
          <cell r="I13">
            <v>2.3343508157832291</v>
          </cell>
          <cell r="J13">
            <v>2.4884179696249222</v>
          </cell>
          <cell r="K13">
            <v>2.645188301711292</v>
          </cell>
          <cell r="L13">
            <v>2.7589313986848776</v>
          </cell>
          <cell r="M13">
            <v>2.8306636150506845</v>
          </cell>
          <cell r="P13">
            <v>32813</v>
          </cell>
          <cell r="Q13">
            <v>1.6999999999999904E-2</v>
          </cell>
          <cell r="S13">
            <v>1999</v>
          </cell>
          <cell r="T13">
            <v>2.5999999999999999E-2</v>
          </cell>
          <cell r="U13">
            <v>13</v>
          </cell>
        </row>
        <row r="14">
          <cell r="A14">
            <v>32843</v>
          </cell>
          <cell r="B14">
            <v>1</v>
          </cell>
          <cell r="C14">
            <v>1</v>
          </cell>
          <cell r="D14">
            <v>1.294</v>
          </cell>
          <cell r="E14">
            <v>1.524332</v>
          </cell>
          <cell r="F14">
            <v>1.73773848</v>
          </cell>
          <cell r="G14">
            <v>1.94800483608</v>
          </cell>
          <cell r="H14">
            <v>2.1213772664911197</v>
          </cell>
          <cell r="I14">
            <v>2.2953302023433917</v>
          </cell>
          <cell r="J14">
            <v>2.4468219956980555</v>
          </cell>
          <cell r="K14">
            <v>2.6009717814270328</v>
          </cell>
          <cell r="L14">
            <v>2.7128135680283951</v>
          </cell>
          <cell r="M14">
            <v>2.7833467207971334</v>
          </cell>
          <cell r="P14">
            <v>32843</v>
          </cell>
          <cell r="Q14">
            <v>0</v>
          </cell>
          <cell r="S14">
            <v>2000</v>
          </cell>
          <cell r="T14">
            <v>4.7E-2</v>
          </cell>
          <cell r="U14">
            <v>14</v>
          </cell>
        </row>
        <row r="15">
          <cell r="A15">
            <v>32874</v>
          </cell>
          <cell r="B15">
            <v>1.2669999999999999</v>
          </cell>
          <cell r="D15">
            <v>1.2669999999999999</v>
          </cell>
          <cell r="E15">
            <v>1.4925259999999998</v>
          </cell>
          <cell r="F15">
            <v>1.7014796399999996</v>
          </cell>
          <cell r="G15">
            <v>1.9073586764399997</v>
          </cell>
          <cell r="H15">
            <v>2.0771135986431597</v>
          </cell>
          <cell r="I15">
            <v>2.247436913731899</v>
          </cell>
          <cell r="J15">
            <v>2.3957677500382046</v>
          </cell>
          <cell r="K15">
            <v>2.5467011182906112</v>
          </cell>
          <cell r="L15">
            <v>2.6562092663771071</v>
          </cell>
          <cell r="M15">
            <v>2.7252707073029119</v>
          </cell>
          <cell r="P15">
            <v>32874</v>
          </cell>
          <cell r="Q15">
            <v>0.2669999999999999</v>
          </cell>
        </row>
        <row r="16">
          <cell r="A16">
            <v>32905</v>
          </cell>
          <cell r="B16">
            <v>1.236</v>
          </cell>
          <cell r="D16">
            <v>1.236</v>
          </cell>
          <cell r="E16">
            <v>1.456008</v>
          </cell>
          <cell r="F16">
            <v>1.6598491199999998</v>
          </cell>
          <cell r="G16">
            <v>1.8606908635199999</v>
          </cell>
          <cell r="H16">
            <v>2.0262923503732799</v>
          </cell>
          <cell r="I16">
            <v>2.1924483231038892</v>
          </cell>
          <cell r="J16">
            <v>2.337149912428746</v>
          </cell>
          <cell r="K16">
            <v>2.4843903569117569</v>
          </cell>
          <cell r="L16">
            <v>2.5912191422589621</v>
          </cell>
          <cell r="M16">
            <v>2.6585908399576952</v>
          </cell>
          <cell r="P16">
            <v>32905</v>
          </cell>
          <cell r="Q16">
            <v>0.23599999999999999</v>
          </cell>
        </row>
        <row r="17">
          <cell r="A17">
            <v>32933</v>
          </cell>
          <cell r="B17">
            <v>1.232</v>
          </cell>
          <cell r="D17">
            <v>1.232</v>
          </cell>
          <cell r="E17">
            <v>1.4512959999999999</v>
          </cell>
          <cell r="F17">
            <v>1.6544774399999997</v>
          </cell>
          <cell r="G17">
            <v>1.8546692102399998</v>
          </cell>
          <cell r="H17">
            <v>2.0197347699513597</v>
          </cell>
          <cell r="I17">
            <v>2.1853530210873715</v>
          </cell>
          <cell r="J17">
            <v>2.3295863204791383</v>
          </cell>
          <cell r="K17">
            <v>2.4763502586693238</v>
          </cell>
          <cell r="L17">
            <v>2.5828333197921047</v>
          </cell>
          <cell r="M17">
            <v>2.6499869861066996</v>
          </cell>
          <cell r="P17">
            <v>32933</v>
          </cell>
          <cell r="Q17">
            <v>0.23199999999999998</v>
          </cell>
        </row>
        <row r="18">
          <cell r="A18">
            <v>32964</v>
          </cell>
          <cell r="B18">
            <v>1.2030000000000001</v>
          </cell>
          <cell r="D18">
            <v>1.2030000000000001</v>
          </cell>
          <cell r="E18">
            <v>1.4171339999999999</v>
          </cell>
          <cell r="F18">
            <v>1.6155327599999998</v>
          </cell>
          <cell r="G18">
            <v>1.8110122239599997</v>
          </cell>
          <cell r="H18">
            <v>1.9721923118924396</v>
          </cell>
          <cell r="I18">
            <v>2.1339120814676198</v>
          </cell>
          <cell r="J18">
            <v>2.2747502788444827</v>
          </cell>
          <cell r="K18">
            <v>2.4180595464116847</v>
          </cell>
          <cell r="L18">
            <v>2.5220361069073869</v>
          </cell>
          <cell r="M18">
            <v>2.5876090456869791</v>
          </cell>
          <cell r="P18">
            <v>32964</v>
          </cell>
          <cell r="Q18">
            <v>0.20300000000000007</v>
          </cell>
        </row>
        <row r="19">
          <cell r="A19">
            <v>32994</v>
          </cell>
          <cell r="B19">
            <v>1.1819999999999999</v>
          </cell>
          <cell r="D19">
            <v>1.1819999999999999</v>
          </cell>
          <cell r="E19">
            <v>1.3923959999999997</v>
          </cell>
          <cell r="F19">
            <v>1.5873314399999996</v>
          </cell>
          <cell r="G19">
            <v>1.7793985442399995</v>
          </cell>
          <cell r="H19">
            <v>1.9377650146773595</v>
          </cell>
          <cell r="I19">
            <v>2.0966617458809029</v>
          </cell>
          <cell r="J19">
            <v>2.2350414211090426</v>
          </cell>
          <cell r="K19">
            <v>2.375849030638912</v>
          </cell>
          <cell r="L19">
            <v>2.4780105389563851</v>
          </cell>
          <cell r="M19">
            <v>2.5424388129692512</v>
          </cell>
          <cell r="P19">
            <v>32994</v>
          </cell>
          <cell r="Q19">
            <v>0.18199999999999994</v>
          </cell>
        </row>
        <row r="20">
          <cell r="A20">
            <v>33025</v>
          </cell>
          <cell r="B20">
            <v>1.1639999999999999</v>
          </cell>
          <cell r="D20">
            <v>1.1639999999999999</v>
          </cell>
          <cell r="E20">
            <v>1.3711919999999997</v>
          </cell>
          <cell r="F20">
            <v>1.5631588799999996</v>
          </cell>
          <cell r="G20">
            <v>1.7523011044799994</v>
          </cell>
          <cell r="H20">
            <v>1.9082559027787194</v>
          </cell>
          <cell r="I20">
            <v>2.0647328868065746</v>
          </cell>
          <cell r="J20">
            <v>2.2010052573358085</v>
          </cell>
          <cell r="K20">
            <v>2.3396685885479642</v>
          </cell>
          <cell r="L20">
            <v>2.4402743378555267</v>
          </cell>
          <cell r="M20">
            <v>2.5037214706397704</v>
          </cell>
          <cell r="P20">
            <v>33025</v>
          </cell>
          <cell r="Q20">
            <v>0.16399999999999992</v>
          </cell>
        </row>
        <row r="21">
          <cell r="A21">
            <v>33055</v>
          </cell>
          <cell r="B21">
            <v>1.139</v>
          </cell>
          <cell r="D21">
            <v>1.139</v>
          </cell>
          <cell r="E21">
            <v>1.341742</v>
          </cell>
          <cell r="F21">
            <v>1.52958588</v>
          </cell>
          <cell r="G21">
            <v>1.71466577148</v>
          </cell>
          <cell r="H21">
            <v>1.8672710251417199</v>
          </cell>
          <cell r="I21">
            <v>2.020387249203341</v>
          </cell>
          <cell r="J21">
            <v>2.1537328076507616</v>
          </cell>
          <cell r="K21">
            <v>2.2894179745327596</v>
          </cell>
          <cell r="L21">
            <v>2.387862947437668</v>
          </cell>
          <cell r="M21">
            <v>2.4499473840710473</v>
          </cell>
          <cell r="P21">
            <v>33055</v>
          </cell>
          <cell r="Q21">
            <v>0.13900000000000001</v>
          </cell>
        </row>
        <row r="22">
          <cell r="A22">
            <v>33086</v>
          </cell>
          <cell r="B22">
            <v>1.121</v>
          </cell>
          <cell r="D22">
            <v>1.121</v>
          </cell>
          <cell r="E22">
            <v>1.320538</v>
          </cell>
          <cell r="F22">
            <v>1.5054133199999999</v>
          </cell>
          <cell r="G22">
            <v>1.6875683317199999</v>
          </cell>
          <cell r="H22">
            <v>1.8377619132430798</v>
          </cell>
          <cell r="I22">
            <v>1.9884583901290125</v>
          </cell>
          <cell r="J22">
            <v>2.1196966438775275</v>
          </cell>
          <cell r="K22">
            <v>2.2532375324418115</v>
          </cell>
          <cell r="L22">
            <v>2.3501267463368092</v>
          </cell>
          <cell r="M22">
            <v>2.4112300417415664</v>
          </cell>
          <cell r="P22">
            <v>33086</v>
          </cell>
          <cell r="Q22">
            <v>0.121</v>
          </cell>
        </row>
        <row r="23">
          <cell r="A23">
            <v>33117</v>
          </cell>
          <cell r="B23">
            <v>1.099</v>
          </cell>
          <cell r="D23">
            <v>1.099</v>
          </cell>
          <cell r="E23">
            <v>1.2946219999999999</v>
          </cell>
          <cell r="F23">
            <v>1.4758690799999998</v>
          </cell>
          <cell r="G23">
            <v>1.6544492386799998</v>
          </cell>
          <cell r="H23">
            <v>1.8016952209225197</v>
          </cell>
          <cell r="I23">
            <v>1.9494342290381663</v>
          </cell>
          <cell r="J23">
            <v>2.0780968881546853</v>
          </cell>
          <cell r="K23">
            <v>2.2090169921084302</v>
          </cell>
          <cell r="L23">
            <v>2.3040047227690925</v>
          </cell>
          <cell r="M23">
            <v>2.363908845561089</v>
          </cell>
          <cell r="P23">
            <v>33117</v>
          </cell>
          <cell r="Q23">
            <v>9.8999999999999977E-2</v>
          </cell>
        </row>
        <row r="24">
          <cell r="A24">
            <v>33147</v>
          </cell>
          <cell r="B24">
            <v>1.0469999999999999</v>
          </cell>
          <cell r="D24">
            <v>1.0469999999999999</v>
          </cell>
          <cell r="E24">
            <v>1.233366</v>
          </cell>
          <cell r="F24">
            <v>1.4060372399999999</v>
          </cell>
          <cell r="G24">
            <v>1.5761677460399999</v>
          </cell>
          <cell r="H24">
            <v>1.7164466754375598</v>
          </cell>
          <cell r="I24">
            <v>1.8571953028234398</v>
          </cell>
          <cell r="J24">
            <v>1.9797701928097871</v>
          </cell>
          <cell r="K24">
            <v>2.1044957149568035</v>
          </cell>
          <cell r="L24">
            <v>2.1949890306999458</v>
          </cell>
          <cell r="M24">
            <v>2.2520587454981444</v>
          </cell>
          <cell r="P24">
            <v>33147</v>
          </cell>
          <cell r="Q24">
            <v>4.6999999999999931E-2</v>
          </cell>
        </row>
        <row r="25">
          <cell r="A25">
            <v>33178</v>
          </cell>
          <cell r="B25">
            <v>1.0089999999999999</v>
          </cell>
          <cell r="D25">
            <v>1.0089999999999999</v>
          </cell>
          <cell r="E25">
            <v>1.1886019999999997</v>
          </cell>
          <cell r="F25">
            <v>1.3550062799999996</v>
          </cell>
          <cell r="G25">
            <v>1.5189620398799994</v>
          </cell>
          <cell r="H25">
            <v>1.6541496614293194</v>
          </cell>
          <cell r="I25">
            <v>1.7897899336665237</v>
          </cell>
          <cell r="J25">
            <v>1.9079160692885144</v>
          </cell>
          <cell r="K25">
            <v>2.0281147816536906</v>
          </cell>
          <cell r="L25">
            <v>2.1153237172647992</v>
          </cell>
          <cell r="M25">
            <v>2.1703221339136838</v>
          </cell>
          <cell r="P25">
            <v>33178</v>
          </cell>
          <cell r="Q25">
            <v>8.999999999999897E-3</v>
          </cell>
        </row>
        <row r="26">
          <cell r="A26">
            <v>33208</v>
          </cell>
          <cell r="B26">
            <v>1</v>
          </cell>
          <cell r="D26">
            <v>1</v>
          </cell>
          <cell r="E26">
            <v>1.1779999999999999</v>
          </cell>
          <cell r="F26">
            <v>1.3429199999999999</v>
          </cell>
          <cell r="G26">
            <v>1.5054133199999999</v>
          </cell>
          <cell r="H26">
            <v>1.6393951054799998</v>
          </cell>
          <cell r="I26">
            <v>1.7738255041293598</v>
          </cell>
          <cell r="J26">
            <v>1.8908979874018976</v>
          </cell>
          <cell r="K26">
            <v>2.0100245606082172</v>
          </cell>
          <cell r="L26">
            <v>2.0964556167143704</v>
          </cell>
          <cell r="M26">
            <v>2.150963462748944</v>
          </cell>
          <cell r="P26">
            <v>33208</v>
          </cell>
          <cell r="Q26">
            <v>0</v>
          </cell>
        </row>
        <row r="27">
          <cell r="A27">
            <v>33239</v>
          </cell>
          <cell r="B27">
            <v>1.1719999999999999</v>
          </cell>
          <cell r="E27">
            <v>1.1719999999999999</v>
          </cell>
          <cell r="F27">
            <v>1.3360799999999997</v>
          </cell>
          <cell r="G27">
            <v>1.4977456799999997</v>
          </cell>
          <cell r="H27">
            <v>1.6310450455199996</v>
          </cell>
          <cell r="I27">
            <v>1.7647907392526396</v>
          </cell>
          <cell r="J27">
            <v>1.8812669280433139</v>
          </cell>
          <cell r="K27">
            <v>1.9997867445100426</v>
          </cell>
          <cell r="L27">
            <v>2.0857775745239744</v>
          </cell>
          <cell r="M27">
            <v>2.1400077914615978</v>
          </cell>
          <cell r="P27">
            <v>33239</v>
          </cell>
          <cell r="Q27">
            <v>0.17199999999999993</v>
          </cell>
        </row>
        <row r="28">
          <cell r="A28">
            <v>33270</v>
          </cell>
          <cell r="B28">
            <v>1.167</v>
          </cell>
          <cell r="E28">
            <v>1.167</v>
          </cell>
          <cell r="F28">
            <v>1.3303799999999999</v>
          </cell>
          <cell r="G28">
            <v>1.4913559799999998</v>
          </cell>
          <cell r="H28">
            <v>1.6240866622199996</v>
          </cell>
          <cell r="I28">
            <v>1.7572617685220397</v>
          </cell>
          <cell r="J28">
            <v>1.8732410452444945</v>
          </cell>
          <cell r="K28">
            <v>1.9912552310948977</v>
          </cell>
          <cell r="L28">
            <v>2.0768792060319781</v>
          </cell>
          <cell r="M28">
            <v>2.1308780653888095</v>
          </cell>
          <cell r="P28">
            <v>33270</v>
          </cell>
          <cell r="Q28">
            <v>0.16700000000000004</v>
          </cell>
        </row>
        <row r="29">
          <cell r="A29">
            <v>33298</v>
          </cell>
          <cell r="B29">
            <v>1.1659999999999999</v>
          </cell>
          <cell r="E29">
            <v>1.1659999999999999</v>
          </cell>
          <cell r="F29">
            <v>1.3292399999999998</v>
          </cell>
          <cell r="G29">
            <v>1.4900780399999998</v>
          </cell>
          <cell r="H29">
            <v>1.6226949855599997</v>
          </cell>
          <cell r="I29">
            <v>1.7557559743759197</v>
          </cell>
          <cell r="J29">
            <v>1.8716358686847305</v>
          </cell>
          <cell r="K29">
            <v>1.9895489284118684</v>
          </cell>
          <cell r="L29">
            <v>2.0750995323335784</v>
          </cell>
          <cell r="M29">
            <v>2.1290521201742516</v>
          </cell>
          <cell r="P29">
            <v>33298</v>
          </cell>
          <cell r="Q29">
            <v>0.16599999999999993</v>
          </cell>
        </row>
        <row r="30">
          <cell r="A30">
            <v>33329</v>
          </cell>
          <cell r="B30">
            <v>1.1519999999999999</v>
          </cell>
          <cell r="E30">
            <v>1.1519999999999999</v>
          </cell>
          <cell r="F30">
            <v>1.3132799999999998</v>
          </cell>
          <cell r="G30">
            <v>1.4721868799999998</v>
          </cell>
          <cell r="H30">
            <v>1.6032115123199997</v>
          </cell>
          <cell r="I30">
            <v>1.7346748563302399</v>
          </cell>
          <cell r="J30">
            <v>1.8491633968480359</v>
          </cell>
          <cell r="K30">
            <v>1.965660690849462</v>
          </cell>
          <cell r="L30">
            <v>2.0501841005559887</v>
          </cell>
          <cell r="M30">
            <v>2.1034888871704442</v>
          </cell>
          <cell r="P30">
            <v>33329</v>
          </cell>
          <cell r="Q30">
            <v>0.15199999999999991</v>
          </cell>
        </row>
        <row r="31">
          <cell r="A31">
            <v>33359</v>
          </cell>
          <cell r="B31">
            <v>1.131</v>
          </cell>
          <cell r="E31">
            <v>1.131</v>
          </cell>
          <cell r="F31">
            <v>1.2893399999999999</v>
          </cell>
          <cell r="G31">
            <v>1.4453501399999999</v>
          </cell>
          <cell r="H31">
            <v>1.5739863024599998</v>
          </cell>
          <cell r="I31">
            <v>1.7030531792617198</v>
          </cell>
          <cell r="J31">
            <v>1.8154546890929935</v>
          </cell>
          <cell r="K31">
            <v>1.929828334505852</v>
          </cell>
          <cell r="L31">
            <v>2.0128109528896037</v>
          </cell>
          <cell r="M31">
            <v>2.0651440376647332</v>
          </cell>
          <cell r="P31">
            <v>33359</v>
          </cell>
          <cell r="Q31">
            <v>0.13100000000000001</v>
          </cell>
        </row>
        <row r="32">
          <cell r="A32">
            <v>33390</v>
          </cell>
          <cell r="B32">
            <v>1.1040000000000001</v>
          </cell>
          <cell r="E32">
            <v>1.1040000000000001</v>
          </cell>
          <cell r="F32">
            <v>1.2585599999999999</v>
          </cell>
          <cell r="G32">
            <v>1.4108457599999999</v>
          </cell>
          <cell r="H32">
            <v>1.53641103264</v>
          </cell>
          <cell r="I32">
            <v>1.6623967373164801</v>
          </cell>
          <cell r="J32">
            <v>1.7721149219793679</v>
          </cell>
          <cell r="K32">
            <v>1.883758162064068</v>
          </cell>
          <cell r="L32">
            <v>1.9647597630328228</v>
          </cell>
          <cell r="M32">
            <v>2.0158435168716764</v>
          </cell>
          <cell r="P32">
            <v>33390</v>
          </cell>
          <cell r="Q32">
            <v>0.10400000000000009</v>
          </cell>
        </row>
        <row r="33">
          <cell r="A33">
            <v>33420</v>
          </cell>
          <cell r="B33">
            <v>1.0840000000000001</v>
          </cell>
          <cell r="E33">
            <v>1.0840000000000001</v>
          </cell>
          <cell r="F33">
            <v>1.23576</v>
          </cell>
          <cell r="G33">
            <v>1.38528696</v>
          </cell>
          <cell r="H33">
            <v>1.5085774994399999</v>
          </cell>
          <cell r="I33">
            <v>1.6322808543940799</v>
          </cell>
          <cell r="J33">
            <v>1.7400113907840893</v>
          </cell>
          <cell r="K33">
            <v>1.8496321084034868</v>
          </cell>
          <cell r="L33">
            <v>1.9291662890648367</v>
          </cell>
          <cell r="M33">
            <v>1.9793246125805224</v>
          </cell>
          <cell r="P33">
            <v>33420</v>
          </cell>
          <cell r="Q33">
            <v>8.4000000000000075E-2</v>
          </cell>
        </row>
        <row r="34">
          <cell r="A34">
            <v>33451</v>
          </cell>
          <cell r="B34">
            <v>1.0649999999999999</v>
          </cell>
          <cell r="E34">
            <v>1.0649999999999999</v>
          </cell>
          <cell r="F34">
            <v>1.2140999999999997</v>
          </cell>
          <cell r="G34">
            <v>1.3610060999999998</v>
          </cell>
          <cell r="H34">
            <v>1.4821356428999997</v>
          </cell>
          <cell r="I34">
            <v>1.6036707656177998</v>
          </cell>
          <cell r="J34">
            <v>1.7095130361485746</v>
          </cell>
          <cell r="K34">
            <v>1.8172123574259347</v>
          </cell>
          <cell r="L34">
            <v>1.8953524887952498</v>
          </cell>
          <cell r="M34">
            <v>1.9446316535039263</v>
          </cell>
          <cell r="P34">
            <v>33451</v>
          </cell>
          <cell r="Q34">
            <v>6.4999999999999947E-2</v>
          </cell>
        </row>
        <row r="35">
          <cell r="A35">
            <v>33482</v>
          </cell>
          <cell r="B35">
            <v>1.052</v>
          </cell>
          <cell r="E35">
            <v>1.052</v>
          </cell>
          <cell r="F35">
            <v>1.1992799999999999</v>
          </cell>
          <cell r="G35">
            <v>1.3443928799999998</v>
          </cell>
          <cell r="H35">
            <v>1.4640438463199996</v>
          </cell>
          <cell r="I35">
            <v>1.5840954417182398</v>
          </cell>
          <cell r="J35">
            <v>1.6886457408716438</v>
          </cell>
          <cell r="K35">
            <v>1.7950304225465572</v>
          </cell>
          <cell r="L35">
            <v>1.8722167307160591</v>
          </cell>
          <cell r="M35">
            <v>1.9208943657146766</v>
          </cell>
          <cell r="P35">
            <v>33482</v>
          </cell>
          <cell r="Q35">
            <v>5.2000000000000046E-2</v>
          </cell>
        </row>
        <row r="36">
          <cell r="A36">
            <v>33512</v>
          </cell>
          <cell r="B36">
            <v>1.038</v>
          </cell>
          <cell r="E36">
            <v>1.038</v>
          </cell>
          <cell r="F36">
            <v>1.1833199999999999</v>
          </cell>
          <cell r="G36">
            <v>1.32650172</v>
          </cell>
          <cell r="H36">
            <v>1.4445603730799998</v>
          </cell>
          <cell r="I36">
            <v>1.56301432367256</v>
          </cell>
          <cell r="J36">
            <v>1.6661732690349491</v>
          </cell>
          <cell r="K36">
            <v>1.7711421849841509</v>
          </cell>
          <cell r="L36">
            <v>1.8473012989384692</v>
          </cell>
          <cell r="M36">
            <v>1.8953311327108695</v>
          </cell>
          <cell r="P36">
            <v>33512</v>
          </cell>
          <cell r="Q36">
            <v>3.8000000000000034E-2</v>
          </cell>
        </row>
        <row r="37">
          <cell r="A37">
            <v>33543</v>
          </cell>
          <cell r="B37">
            <v>1.0089999999999999</v>
          </cell>
          <cell r="E37">
            <v>1.0089999999999999</v>
          </cell>
          <cell r="F37">
            <v>1.1502599999999998</v>
          </cell>
          <cell r="G37">
            <v>1.2894414599999997</v>
          </cell>
          <cell r="H37">
            <v>1.4042017499399997</v>
          </cell>
          <cell r="I37">
            <v>1.5193462934350799</v>
          </cell>
          <cell r="J37">
            <v>1.6196231488017951</v>
          </cell>
          <cell r="K37">
            <v>1.7216594071763081</v>
          </cell>
          <cell r="L37">
            <v>1.7956907616848892</v>
          </cell>
          <cell r="M37">
            <v>1.8423787214886964</v>
          </cell>
          <cell r="P37">
            <v>33543</v>
          </cell>
          <cell r="Q37">
            <v>8.999999999999897E-3</v>
          </cell>
        </row>
        <row r="38">
          <cell r="A38">
            <v>33573</v>
          </cell>
          <cell r="B38">
            <v>1</v>
          </cell>
          <cell r="E38">
            <v>1</v>
          </cell>
          <cell r="F38">
            <v>1.1399999999999999</v>
          </cell>
          <cell r="G38">
            <v>1.2779399999999999</v>
          </cell>
          <cell r="H38">
            <v>1.3916766599999999</v>
          </cell>
          <cell r="I38">
            <v>1.50579414612</v>
          </cell>
          <cell r="J38">
            <v>1.60517655976392</v>
          </cell>
          <cell r="K38">
            <v>1.7063026830290469</v>
          </cell>
          <cell r="L38">
            <v>1.7796736983992958</v>
          </cell>
          <cell r="M38">
            <v>1.8259452145576776</v>
          </cell>
          <cell r="P38">
            <v>33573</v>
          </cell>
          <cell r="Q38">
            <v>0</v>
          </cell>
        </row>
        <row r="39">
          <cell r="A39">
            <v>33604</v>
          </cell>
          <cell r="B39">
            <v>1.1259999999999999</v>
          </cell>
          <cell r="F39">
            <v>1.1259999999999999</v>
          </cell>
          <cell r="G39">
            <v>1.262246</v>
          </cell>
          <cell r="H39">
            <v>1.374585894</v>
          </cell>
          <cell r="I39">
            <v>1.4873019373080001</v>
          </cell>
          <cell r="J39">
            <v>1.5854638651703281</v>
          </cell>
          <cell r="K39">
            <v>1.6853480886760588</v>
          </cell>
          <cell r="L39">
            <v>1.7578180564891293</v>
          </cell>
          <cell r="M39">
            <v>1.8035213259578466</v>
          </cell>
          <cell r="P39">
            <v>33604</v>
          </cell>
          <cell r="Q39">
            <v>0.12599999999999989</v>
          </cell>
        </row>
        <row r="40">
          <cell r="A40">
            <v>33635</v>
          </cell>
          <cell r="B40">
            <v>1.1140000000000001</v>
          </cell>
          <cell r="F40">
            <v>1.1140000000000001</v>
          </cell>
          <cell r="G40">
            <v>1.2487940000000002</v>
          </cell>
          <cell r="H40">
            <v>1.3599366660000001</v>
          </cell>
          <cell r="I40">
            <v>1.4714514726120003</v>
          </cell>
          <cell r="J40">
            <v>1.5685672698043924</v>
          </cell>
          <cell r="K40">
            <v>1.6673870078020692</v>
          </cell>
          <cell r="L40">
            <v>1.739084649137558</v>
          </cell>
          <cell r="M40">
            <v>1.7843008500151345</v>
          </cell>
          <cell r="P40">
            <v>33635</v>
          </cell>
          <cell r="Q40">
            <v>0.1140000000000001</v>
          </cell>
        </row>
        <row r="41">
          <cell r="A41">
            <v>33664</v>
          </cell>
          <cell r="B41">
            <v>1.121</v>
          </cell>
          <cell r="F41">
            <v>1.121</v>
          </cell>
          <cell r="G41">
            <v>1.2566409999999999</v>
          </cell>
          <cell r="H41">
            <v>1.3684820489999998</v>
          </cell>
          <cell r="I41">
            <v>1.480697577018</v>
          </cell>
          <cell r="J41">
            <v>1.5784236171011881</v>
          </cell>
          <cell r="K41">
            <v>1.6778643049785629</v>
          </cell>
          <cell r="L41">
            <v>1.7500124700926409</v>
          </cell>
          <cell r="M41">
            <v>1.7955127943150497</v>
          </cell>
          <cell r="P41">
            <v>33664</v>
          </cell>
          <cell r="Q41">
            <v>0.121</v>
          </cell>
        </row>
        <row r="42">
          <cell r="A42">
            <v>33695</v>
          </cell>
          <cell r="B42">
            <v>1.113</v>
          </cell>
          <cell r="F42">
            <v>1.113</v>
          </cell>
          <cell r="G42">
            <v>1.247673</v>
          </cell>
          <cell r="H42">
            <v>1.358715897</v>
          </cell>
          <cell r="I42">
            <v>1.470130600554</v>
          </cell>
          <cell r="J42">
            <v>1.5671592201905642</v>
          </cell>
          <cell r="K42">
            <v>1.6658902510625697</v>
          </cell>
          <cell r="L42">
            <v>1.73752353185826</v>
          </cell>
          <cell r="M42">
            <v>1.7826991436865749</v>
          </cell>
          <cell r="P42">
            <v>33695</v>
          </cell>
          <cell r="Q42">
            <v>0.11299999999999999</v>
          </cell>
        </row>
        <row r="43">
          <cell r="A43">
            <v>33725</v>
          </cell>
          <cell r="B43">
            <v>1.099</v>
          </cell>
          <cell r="F43">
            <v>1.099</v>
          </cell>
          <cell r="G43">
            <v>1.2319789999999999</v>
          </cell>
          <cell r="H43">
            <v>1.3416251309999998</v>
          </cell>
          <cell r="I43">
            <v>1.4516383917419999</v>
          </cell>
          <cell r="J43">
            <v>1.547446525596972</v>
          </cell>
          <cell r="K43">
            <v>1.6449356567095812</v>
          </cell>
          <cell r="L43">
            <v>1.7156678899480931</v>
          </cell>
          <cell r="M43">
            <v>1.7602752550867435</v>
          </cell>
          <cell r="P43">
            <v>33725</v>
          </cell>
          <cell r="Q43">
            <v>9.8999999999999977E-2</v>
          </cell>
        </row>
        <row r="44">
          <cell r="A44">
            <v>33756</v>
          </cell>
          <cell r="B44">
            <v>1.087</v>
          </cell>
          <cell r="F44">
            <v>1.087</v>
          </cell>
          <cell r="G44">
            <v>1.2185269999999999</v>
          </cell>
          <cell r="H44">
            <v>1.3269759029999999</v>
          </cell>
          <cell r="I44">
            <v>1.4357879270459999</v>
          </cell>
          <cell r="J44">
            <v>1.5305499302310359</v>
          </cell>
          <cell r="K44">
            <v>1.6269745758355911</v>
          </cell>
          <cell r="L44">
            <v>1.6969344825965214</v>
          </cell>
          <cell r="M44">
            <v>1.741054779144031</v>
          </cell>
          <cell r="P44">
            <v>33756</v>
          </cell>
          <cell r="Q44">
            <v>8.6999999999999966E-2</v>
          </cell>
        </row>
        <row r="45">
          <cell r="A45">
            <v>33786</v>
          </cell>
          <cell r="B45">
            <v>1.08</v>
          </cell>
          <cell r="F45">
            <v>1.08</v>
          </cell>
          <cell r="G45">
            <v>1.21068</v>
          </cell>
          <cell r="H45">
            <v>1.3184305199999999</v>
          </cell>
          <cell r="I45">
            <v>1.42654182264</v>
          </cell>
          <cell r="J45">
            <v>1.5206935829342401</v>
          </cell>
          <cell r="K45">
            <v>1.6164972786590972</v>
          </cell>
          <cell r="L45">
            <v>1.6860066616414382</v>
          </cell>
          <cell r="M45">
            <v>1.7298428348441157</v>
          </cell>
          <cell r="P45">
            <v>33786</v>
          </cell>
          <cell r="Q45">
            <v>8.0000000000000071E-2</v>
          </cell>
        </row>
        <row r="46">
          <cell r="A46">
            <v>33817</v>
          </cell>
          <cell r="B46">
            <v>1.0680000000000001</v>
          </cell>
          <cell r="F46">
            <v>1.0680000000000001</v>
          </cell>
          <cell r="G46">
            <v>1.197228</v>
          </cell>
          <cell r="H46">
            <v>1.3037812919999998</v>
          </cell>
          <cell r="I46">
            <v>1.4106913579439999</v>
          </cell>
          <cell r="J46">
            <v>1.5037969875683039</v>
          </cell>
          <cell r="K46">
            <v>1.5985361977851069</v>
          </cell>
          <cell r="L46">
            <v>1.6672732542898665</v>
          </cell>
          <cell r="M46">
            <v>1.7106223589014031</v>
          </cell>
          <cell r="P46">
            <v>33817</v>
          </cell>
          <cell r="Q46">
            <v>6.800000000000006E-2</v>
          </cell>
        </row>
        <row r="47">
          <cell r="A47">
            <v>33848</v>
          </cell>
          <cell r="B47">
            <v>1.0529999999999999</v>
          </cell>
          <cell r="F47">
            <v>1.0529999999999999</v>
          </cell>
          <cell r="G47">
            <v>1.1804129999999999</v>
          </cell>
          <cell r="H47">
            <v>1.285469757</v>
          </cell>
          <cell r="I47">
            <v>1.390878277074</v>
          </cell>
          <cell r="J47">
            <v>1.4826762433608842</v>
          </cell>
          <cell r="K47">
            <v>1.5760848466926198</v>
          </cell>
          <cell r="L47">
            <v>1.6438564951004024</v>
          </cell>
          <cell r="M47">
            <v>1.6865967639730128</v>
          </cell>
          <cell r="P47">
            <v>33848</v>
          </cell>
          <cell r="Q47">
            <v>5.2999999999999936E-2</v>
          </cell>
        </row>
        <row r="48">
          <cell r="A48">
            <v>33878</v>
          </cell>
          <cell r="B48">
            <v>1.0289999999999999</v>
          </cell>
          <cell r="F48">
            <v>1.0289999999999999</v>
          </cell>
          <cell r="G48">
            <v>1.1535089999999999</v>
          </cell>
          <cell r="H48">
            <v>1.2561713009999997</v>
          </cell>
          <cell r="I48">
            <v>1.3591773476819997</v>
          </cell>
          <cell r="J48">
            <v>1.4488830526290117</v>
          </cell>
          <cell r="K48">
            <v>1.5401626849446395</v>
          </cell>
          <cell r="L48">
            <v>1.6063896803972588</v>
          </cell>
          <cell r="M48">
            <v>1.6481558120875877</v>
          </cell>
          <cell r="P48">
            <v>33878</v>
          </cell>
          <cell r="Q48">
            <v>2.8999999999999915E-2</v>
          </cell>
        </row>
        <row r="49">
          <cell r="A49">
            <v>33909</v>
          </cell>
          <cell r="B49">
            <v>1.014</v>
          </cell>
          <cell r="F49">
            <v>1.014</v>
          </cell>
          <cell r="G49">
            <v>1.1366940000000001</v>
          </cell>
          <cell r="H49">
            <v>1.2378597660000001</v>
          </cell>
          <cell r="I49">
            <v>1.3393642668120003</v>
          </cell>
          <cell r="J49">
            <v>1.4277623084215925</v>
          </cell>
          <cell r="K49">
            <v>1.5177113338521526</v>
          </cell>
          <cell r="L49">
            <v>1.582972921207795</v>
          </cell>
          <cell r="M49">
            <v>1.6241302171591976</v>
          </cell>
          <cell r="P49">
            <v>33909</v>
          </cell>
          <cell r="Q49">
            <v>1.4000000000000012E-2</v>
          </cell>
        </row>
        <row r="50">
          <cell r="A50">
            <v>33939</v>
          </cell>
          <cell r="B50">
            <v>1</v>
          </cell>
          <cell r="F50">
            <v>1</v>
          </cell>
          <cell r="G50">
            <v>1.121</v>
          </cell>
          <cell r="H50">
            <v>1.220769</v>
          </cell>
          <cell r="I50">
            <v>1.3208720580000002</v>
          </cell>
          <cell r="J50">
            <v>1.4080496138280003</v>
          </cell>
          <cell r="K50">
            <v>1.4967567394991643</v>
          </cell>
          <cell r="L50">
            <v>1.5611172792976282</v>
          </cell>
          <cell r="M50">
            <v>1.6017063285593667</v>
          </cell>
          <cell r="P50">
            <v>33939</v>
          </cell>
          <cell r="Q50">
            <v>0</v>
          </cell>
        </row>
        <row r="51">
          <cell r="A51">
            <v>33970</v>
          </cell>
          <cell r="B51">
            <v>1.1200000000000001</v>
          </cell>
          <cell r="G51">
            <v>1.1200000000000001</v>
          </cell>
          <cell r="H51">
            <v>1.2196800000000001</v>
          </cell>
          <cell r="I51">
            <v>1.3196937600000003</v>
          </cell>
          <cell r="J51">
            <v>1.4067935481600005</v>
          </cell>
          <cell r="K51">
            <v>1.4954215416940804</v>
          </cell>
          <cell r="L51">
            <v>1.5597246679869257</v>
          </cell>
          <cell r="M51">
            <v>1.6002775093545858</v>
          </cell>
          <cell r="P51">
            <v>33970</v>
          </cell>
          <cell r="Q51">
            <v>0.12</v>
          </cell>
        </row>
        <row r="52">
          <cell r="A52">
            <v>34001</v>
          </cell>
          <cell r="B52">
            <v>1.1180000000000001</v>
          </cell>
          <cell r="G52">
            <v>1.1180000000000001</v>
          </cell>
          <cell r="H52">
            <v>1.2175020000000001</v>
          </cell>
          <cell r="I52">
            <v>1.3173371640000002</v>
          </cell>
          <cell r="J52">
            <v>1.4042814168240003</v>
          </cell>
          <cell r="K52">
            <v>1.4927511460839122</v>
          </cell>
          <cell r="L52">
            <v>1.5569394453655203</v>
          </cell>
          <cell r="M52">
            <v>1.5974198709450238</v>
          </cell>
          <cell r="P52">
            <v>34001</v>
          </cell>
          <cell r="Q52">
            <v>0.1180000000000001</v>
          </cell>
        </row>
        <row r="53">
          <cell r="A53">
            <v>34029</v>
          </cell>
          <cell r="B53">
            <v>1.1140000000000001</v>
          </cell>
          <cell r="G53">
            <v>1.1140000000000001</v>
          </cell>
          <cell r="H53">
            <v>1.2131460000000001</v>
          </cell>
          <cell r="I53">
            <v>1.3126239720000001</v>
          </cell>
          <cell r="J53">
            <v>1.3992571541520002</v>
          </cell>
          <cell r="K53">
            <v>1.4874103548635762</v>
          </cell>
          <cell r="L53">
            <v>1.5513690001227098</v>
          </cell>
          <cell r="M53">
            <v>1.5917045941259003</v>
          </cell>
          <cell r="P53">
            <v>34029</v>
          </cell>
          <cell r="Q53">
            <v>0.1140000000000001</v>
          </cell>
        </row>
        <row r="54">
          <cell r="A54">
            <v>34060</v>
          </cell>
          <cell r="B54">
            <v>1.107</v>
          </cell>
          <cell r="G54">
            <v>1.107</v>
          </cell>
          <cell r="H54">
            <v>1.2055229999999999</v>
          </cell>
          <cell r="I54">
            <v>1.3043758859999999</v>
          </cell>
          <cell r="J54">
            <v>1.390464694476</v>
          </cell>
          <cell r="K54">
            <v>1.4780639702279879</v>
          </cell>
          <cell r="L54">
            <v>1.5416207209477912</v>
          </cell>
          <cell r="M54">
            <v>1.5817028596924338</v>
          </cell>
          <cell r="P54">
            <v>34060</v>
          </cell>
          <cell r="Q54">
            <v>0.10699999999999998</v>
          </cell>
        </row>
        <row r="55">
          <cell r="A55">
            <v>34090</v>
          </cell>
          <cell r="B55">
            <v>1.0920000000000001</v>
          </cell>
          <cell r="G55">
            <v>1.0920000000000001</v>
          </cell>
          <cell r="H55">
            <v>1.1891880000000001</v>
          </cell>
          <cell r="I55">
            <v>1.2867014160000003</v>
          </cell>
          <cell r="J55">
            <v>1.3716237094560004</v>
          </cell>
          <cell r="K55">
            <v>1.4580360031517283</v>
          </cell>
          <cell r="L55">
            <v>1.5207315512872526</v>
          </cell>
          <cell r="M55">
            <v>1.5602705716207212</v>
          </cell>
          <cell r="P55">
            <v>34090</v>
          </cell>
          <cell r="Q55">
            <v>9.2000000000000082E-2</v>
          </cell>
        </row>
        <row r="56">
          <cell r="A56">
            <v>34121</v>
          </cell>
          <cell r="B56">
            <v>1.0760000000000001</v>
          </cell>
          <cell r="G56">
            <v>1.0760000000000001</v>
          </cell>
          <cell r="H56">
            <v>1.171764</v>
          </cell>
          <cell r="I56">
            <v>1.2678486480000002</v>
          </cell>
          <cell r="J56">
            <v>1.3515266587680004</v>
          </cell>
          <cell r="K56">
            <v>1.4366728382703844</v>
          </cell>
          <cell r="L56">
            <v>1.4984497703160109</v>
          </cell>
          <cell r="M56">
            <v>1.5374094643442273</v>
          </cell>
          <cell r="P56">
            <v>34121</v>
          </cell>
          <cell r="Q56">
            <v>7.6000000000000068E-2</v>
          </cell>
        </row>
        <row r="57">
          <cell r="A57">
            <v>34151</v>
          </cell>
          <cell r="B57">
            <v>1.071</v>
          </cell>
          <cell r="G57">
            <v>1.071</v>
          </cell>
          <cell r="H57">
            <v>1.1663189999999999</v>
          </cell>
          <cell r="I57">
            <v>1.261957158</v>
          </cell>
          <cell r="J57">
            <v>1.345246330428</v>
          </cell>
          <cell r="K57">
            <v>1.429996849244964</v>
          </cell>
          <cell r="L57">
            <v>1.4914867137624972</v>
          </cell>
          <cell r="M57">
            <v>1.5302653683203222</v>
          </cell>
          <cell r="P57">
            <v>34151</v>
          </cell>
          <cell r="Q57">
            <v>7.0999999999999952E-2</v>
          </cell>
        </row>
        <row r="58">
          <cell r="A58">
            <v>34182</v>
          </cell>
          <cell r="B58">
            <v>1.0609999999999999</v>
          </cell>
          <cell r="G58">
            <v>1.0609999999999999</v>
          </cell>
          <cell r="H58">
            <v>1.1554289999999998</v>
          </cell>
          <cell r="I58">
            <v>1.250174178</v>
          </cell>
          <cell r="J58">
            <v>1.332685673748</v>
          </cell>
          <cell r="K58">
            <v>1.416644871194124</v>
          </cell>
          <cell r="L58">
            <v>1.4775606006554711</v>
          </cell>
          <cell r="M58">
            <v>1.5159771762725134</v>
          </cell>
          <cell r="P58">
            <v>34182</v>
          </cell>
          <cell r="Q58">
            <v>6.0999999999999943E-2</v>
          </cell>
        </row>
        <row r="59">
          <cell r="A59">
            <v>34213</v>
          </cell>
          <cell r="B59">
            <v>1.0389999999999999</v>
          </cell>
          <cell r="G59">
            <v>1.0389999999999999</v>
          </cell>
          <cell r="H59">
            <v>1.1314709999999999</v>
          </cell>
          <cell r="I59">
            <v>1.2242516219999999</v>
          </cell>
          <cell r="J59">
            <v>1.3050522290519999</v>
          </cell>
          <cell r="K59">
            <v>1.3872705194822759</v>
          </cell>
          <cell r="L59">
            <v>1.4469231518200136</v>
          </cell>
          <cell r="M59">
            <v>1.4845431537673339</v>
          </cell>
          <cell r="P59">
            <v>34213</v>
          </cell>
          <cell r="Q59">
            <v>3.8999999999999924E-2</v>
          </cell>
        </row>
        <row r="60">
          <cell r="A60">
            <v>34243</v>
          </cell>
          <cell r="B60">
            <v>1.0269999999999999</v>
          </cell>
          <cell r="G60">
            <v>1.0269999999999999</v>
          </cell>
          <cell r="H60">
            <v>1.1184029999999998</v>
          </cell>
          <cell r="I60">
            <v>1.2101120459999999</v>
          </cell>
          <cell r="J60">
            <v>1.2899794410359999</v>
          </cell>
          <cell r="K60">
            <v>1.3712481458212677</v>
          </cell>
          <cell r="L60">
            <v>1.4302118160915822</v>
          </cell>
          <cell r="M60">
            <v>1.4673973233099633</v>
          </cell>
          <cell r="P60">
            <v>34243</v>
          </cell>
          <cell r="Q60">
            <v>2.6999999999999913E-2</v>
          </cell>
        </row>
        <row r="61">
          <cell r="A61">
            <v>34274</v>
          </cell>
          <cell r="B61">
            <v>1.0009999999999999</v>
          </cell>
          <cell r="G61">
            <v>1.0009999999999999</v>
          </cell>
          <cell r="H61">
            <v>1.0900889999999999</v>
          </cell>
          <cell r="I61">
            <v>1.179476298</v>
          </cell>
          <cell r="J61">
            <v>1.257321733668</v>
          </cell>
          <cell r="K61">
            <v>1.3365330028890841</v>
          </cell>
          <cell r="L61">
            <v>1.3940039220133145</v>
          </cell>
          <cell r="M61">
            <v>1.4302480239856608</v>
          </cell>
          <cell r="P61">
            <v>34274</v>
          </cell>
          <cell r="Q61">
            <v>9.9999999999988987E-4</v>
          </cell>
        </row>
        <row r="62">
          <cell r="A62">
            <v>34304</v>
          </cell>
          <cell r="B62">
            <v>1</v>
          </cell>
          <cell r="G62">
            <v>1</v>
          </cell>
          <cell r="H62">
            <v>1.089</v>
          </cell>
          <cell r="I62">
            <v>1.1782980000000001</v>
          </cell>
          <cell r="J62">
            <v>1.2560656680000002</v>
          </cell>
          <cell r="K62">
            <v>1.3351978050840001</v>
          </cell>
          <cell r="L62">
            <v>1.3926113107026119</v>
          </cell>
          <cell r="M62">
            <v>1.4288192047808799</v>
          </cell>
          <cell r="P62">
            <v>34304</v>
          </cell>
          <cell r="Q62">
            <v>0</v>
          </cell>
        </row>
        <row r="63">
          <cell r="A63">
            <v>34335</v>
          </cell>
          <cell r="B63">
            <v>1.0860000000000001</v>
          </cell>
          <cell r="G63">
            <v>0</v>
          </cell>
          <cell r="H63">
            <v>1.0860000000000001</v>
          </cell>
          <cell r="I63">
            <v>1.1750520000000002</v>
          </cell>
          <cell r="J63">
            <v>1.2526054320000002</v>
          </cell>
          <cell r="K63">
            <v>1.3315195742160002</v>
          </cell>
          <cell r="L63">
            <v>1.3887749159072882</v>
          </cell>
          <cell r="M63">
            <v>1.4248830637208778</v>
          </cell>
          <cell r="P63">
            <v>34335</v>
          </cell>
          <cell r="Q63">
            <v>8.6000000000000076E-2</v>
          </cell>
        </row>
        <row r="64">
          <cell r="A64">
            <v>34366</v>
          </cell>
          <cell r="B64">
            <v>1.075</v>
          </cell>
          <cell r="G64">
            <v>0</v>
          </cell>
          <cell r="H64">
            <v>1.075</v>
          </cell>
          <cell r="I64">
            <v>1.1631500000000001</v>
          </cell>
          <cell r="J64">
            <v>1.2399179000000002</v>
          </cell>
          <cell r="K64">
            <v>1.3180327277000001</v>
          </cell>
          <cell r="L64">
            <v>1.3747081349911001</v>
          </cell>
          <cell r="M64">
            <v>1.4104505465008688</v>
          </cell>
          <cell r="P64">
            <v>34366</v>
          </cell>
          <cell r="Q64">
            <v>7.4999999999999997E-2</v>
          </cell>
        </row>
        <row r="65">
          <cell r="A65">
            <v>34394</v>
          </cell>
          <cell r="B65">
            <v>1.0720000000000001</v>
          </cell>
          <cell r="G65">
            <v>0</v>
          </cell>
          <cell r="H65">
            <v>1.0720000000000001</v>
          </cell>
          <cell r="I65">
            <v>1.159904</v>
          </cell>
          <cell r="J65">
            <v>1.236457664</v>
          </cell>
          <cell r="K65">
            <v>1.314354496832</v>
          </cell>
          <cell r="L65">
            <v>1.370871740195776</v>
          </cell>
          <cell r="M65">
            <v>1.4065144054408663</v>
          </cell>
          <cell r="P65">
            <v>34394</v>
          </cell>
          <cell r="Q65">
            <v>7.2000000000000064E-2</v>
          </cell>
        </row>
        <row r="66">
          <cell r="A66">
            <v>34425</v>
          </cell>
          <cell r="B66">
            <v>1.06</v>
          </cell>
          <cell r="G66">
            <v>0</v>
          </cell>
          <cell r="H66">
            <v>1.06</v>
          </cell>
          <cell r="I66">
            <v>1.1469200000000002</v>
          </cell>
          <cell r="J66">
            <v>1.2226167200000002</v>
          </cell>
          <cell r="K66">
            <v>1.2996415733600002</v>
          </cell>
          <cell r="L66">
            <v>1.3555261610144802</v>
          </cell>
          <cell r="M66">
            <v>1.3907698412008567</v>
          </cell>
          <cell r="P66">
            <v>34425</v>
          </cell>
          <cell r="Q66">
            <v>6.0000000000000053E-2</v>
          </cell>
        </row>
        <row r="67">
          <cell r="A67">
            <v>34455</v>
          </cell>
          <cell r="B67">
            <v>1.0549999999999999</v>
          </cell>
          <cell r="G67">
            <v>0</v>
          </cell>
          <cell r="H67">
            <v>1.0549999999999999</v>
          </cell>
          <cell r="I67">
            <v>1.14151</v>
          </cell>
          <cell r="J67">
            <v>1.2168496600000001</v>
          </cell>
          <cell r="K67">
            <v>1.2935111885799999</v>
          </cell>
          <cell r="L67">
            <v>1.3491321696889398</v>
          </cell>
          <cell r="M67">
            <v>1.3842096061008522</v>
          </cell>
          <cell r="P67">
            <v>34455</v>
          </cell>
          <cell r="Q67">
            <v>5.4999999999999938E-2</v>
          </cell>
        </row>
        <row r="68">
          <cell r="A68">
            <v>34486</v>
          </cell>
          <cell r="B68">
            <v>1.04</v>
          </cell>
          <cell r="G68">
            <v>0</v>
          </cell>
          <cell r="H68">
            <v>1.04</v>
          </cell>
          <cell r="I68">
            <v>1.1252800000000001</v>
          </cell>
          <cell r="J68">
            <v>1.19954848</v>
          </cell>
          <cell r="K68">
            <v>1.27512003424</v>
          </cell>
          <cell r="L68">
            <v>1.3299501957123199</v>
          </cell>
          <cell r="M68">
            <v>1.3645289008008403</v>
          </cell>
          <cell r="P68">
            <v>34486</v>
          </cell>
          <cell r="Q68">
            <v>0.04</v>
          </cell>
        </row>
        <row r="69">
          <cell r="A69">
            <v>34516</v>
          </cell>
          <cell r="B69">
            <v>1.034</v>
          </cell>
          <cell r="G69">
            <v>0</v>
          </cell>
          <cell r="H69">
            <v>1.034</v>
          </cell>
          <cell r="I69">
            <v>1.1187880000000001</v>
          </cell>
          <cell r="J69">
            <v>1.1926280080000002</v>
          </cell>
          <cell r="K69">
            <v>1.2677635725040002</v>
          </cell>
          <cell r="L69">
            <v>1.322277406121672</v>
          </cell>
          <cell r="M69">
            <v>1.3566566186808355</v>
          </cell>
          <cell r="P69">
            <v>34516</v>
          </cell>
          <cell r="Q69">
            <v>3.400000000000003E-2</v>
          </cell>
        </row>
        <row r="70">
          <cell r="A70">
            <v>34547</v>
          </cell>
          <cell r="B70">
            <v>1.028</v>
          </cell>
          <cell r="G70">
            <v>0</v>
          </cell>
          <cell r="H70">
            <v>1.028</v>
          </cell>
          <cell r="I70">
            <v>1.1122960000000002</v>
          </cell>
          <cell r="J70">
            <v>1.1857075360000002</v>
          </cell>
          <cell r="K70">
            <v>1.2604071107680002</v>
          </cell>
          <cell r="L70">
            <v>1.3146046165310241</v>
          </cell>
          <cell r="M70">
            <v>1.3487843365608307</v>
          </cell>
          <cell r="P70">
            <v>34547</v>
          </cell>
          <cell r="Q70">
            <v>2.8000000000000025E-2</v>
          </cell>
        </row>
        <row r="71">
          <cell r="A71">
            <v>34578</v>
          </cell>
          <cell r="B71">
            <v>1.0169999999999999</v>
          </cell>
          <cell r="G71">
            <v>0</v>
          </cell>
          <cell r="H71">
            <v>1.0169999999999999</v>
          </cell>
          <cell r="I71">
            <v>1.1003939999999999</v>
          </cell>
          <cell r="J71">
            <v>1.1730200039999998</v>
          </cell>
          <cell r="K71">
            <v>1.2469202642519999</v>
          </cell>
          <cell r="L71">
            <v>1.3005378356148358</v>
          </cell>
          <cell r="M71">
            <v>1.3343518193408215</v>
          </cell>
          <cell r="P71">
            <v>34578</v>
          </cell>
          <cell r="Q71">
            <v>1.6999999999999904E-2</v>
          </cell>
        </row>
        <row r="72">
          <cell r="A72">
            <v>34608</v>
          </cell>
          <cell r="B72">
            <v>1.012</v>
          </cell>
          <cell r="G72">
            <v>0</v>
          </cell>
          <cell r="H72">
            <v>1.012</v>
          </cell>
          <cell r="I72">
            <v>1.0949840000000002</v>
          </cell>
          <cell r="J72">
            <v>1.1672529440000003</v>
          </cell>
          <cell r="K72">
            <v>1.2407898794720003</v>
          </cell>
          <cell r="L72">
            <v>1.2941438442892961</v>
          </cell>
          <cell r="M72">
            <v>1.3277915842408179</v>
          </cell>
          <cell r="P72">
            <v>34608</v>
          </cell>
          <cell r="Q72">
            <v>1.2000000000000011E-2</v>
          </cell>
        </row>
        <row r="73">
          <cell r="A73">
            <v>34639</v>
          </cell>
          <cell r="B73">
            <v>1.006</v>
          </cell>
          <cell r="G73">
            <v>0</v>
          </cell>
          <cell r="H73">
            <v>1.006</v>
          </cell>
          <cell r="I73">
            <v>1.088492</v>
          </cell>
          <cell r="J73">
            <v>1.1603324720000001</v>
          </cell>
          <cell r="K73">
            <v>1.233433417736</v>
          </cell>
          <cell r="L73">
            <v>1.286471054698648</v>
          </cell>
          <cell r="M73">
            <v>1.3199193021208129</v>
          </cell>
          <cell r="P73">
            <v>34639</v>
          </cell>
          <cell r="Q73">
            <v>6.0000000000000053E-3</v>
          </cell>
        </row>
        <row r="74">
          <cell r="A74">
            <v>34669</v>
          </cell>
          <cell r="B74">
            <v>1</v>
          </cell>
          <cell r="G74">
            <v>0</v>
          </cell>
          <cell r="H74">
            <v>1</v>
          </cell>
          <cell r="I74">
            <v>1.0820000000000001</v>
          </cell>
          <cell r="J74">
            <v>1.1534120000000001</v>
          </cell>
          <cell r="K74">
            <v>1.226076956</v>
          </cell>
          <cell r="L74">
            <v>1.2787982651079999</v>
          </cell>
          <cell r="M74">
            <v>1.3120470200008079</v>
          </cell>
          <cell r="P74">
            <v>34669</v>
          </cell>
          <cell r="Q74">
            <v>0</v>
          </cell>
        </row>
        <row r="75">
          <cell r="A75">
            <v>34700</v>
          </cell>
          <cell r="B75">
            <v>1.079</v>
          </cell>
          <cell r="G75">
            <v>0</v>
          </cell>
          <cell r="H75">
            <v>0</v>
          </cell>
          <cell r="I75">
            <v>1.079</v>
          </cell>
          <cell r="J75">
            <v>1.1502140000000001</v>
          </cell>
          <cell r="K75">
            <v>1.2226774819999999</v>
          </cell>
          <cell r="L75">
            <v>1.2752526137259999</v>
          </cell>
          <cell r="M75">
            <v>1.3084091816828758</v>
          </cell>
          <cell r="P75">
            <v>34700</v>
          </cell>
          <cell r="Q75">
            <v>7.8999999999999959E-2</v>
          </cell>
        </row>
        <row r="76">
          <cell r="A76">
            <v>34731</v>
          </cell>
          <cell r="B76">
            <v>1.0720000000000001</v>
          </cell>
          <cell r="G76">
            <v>0</v>
          </cell>
          <cell r="H76">
            <v>0</v>
          </cell>
          <cell r="I76">
            <v>1.0720000000000001</v>
          </cell>
          <cell r="J76">
            <v>1.1427520000000002</v>
          </cell>
          <cell r="K76">
            <v>1.2147453760000002</v>
          </cell>
          <cell r="L76">
            <v>1.2669794271680002</v>
          </cell>
          <cell r="M76">
            <v>1.2999208922743681</v>
          </cell>
          <cell r="P76">
            <v>34731</v>
          </cell>
          <cell r="Q76">
            <v>7.2000000000000064E-2</v>
          </cell>
        </row>
        <row r="77">
          <cell r="A77">
            <v>34759</v>
          </cell>
          <cell r="B77">
            <v>1.0669999999999999</v>
          </cell>
          <cell r="G77">
            <v>0</v>
          </cell>
          <cell r="H77">
            <v>0</v>
          </cell>
          <cell r="I77">
            <v>1.0669999999999999</v>
          </cell>
          <cell r="J77">
            <v>1.1374219999999999</v>
          </cell>
          <cell r="K77">
            <v>1.2090795859999999</v>
          </cell>
          <cell r="L77">
            <v>1.2610700081979997</v>
          </cell>
          <cell r="M77">
            <v>1.2938578284111477</v>
          </cell>
          <cell r="P77">
            <v>34759</v>
          </cell>
          <cell r="Q77">
            <v>6.6999999999999948E-2</v>
          </cell>
        </row>
        <row r="78">
          <cell r="A78">
            <v>34790</v>
          </cell>
          <cell r="B78">
            <v>1.06</v>
          </cell>
          <cell r="G78">
            <v>0</v>
          </cell>
          <cell r="H78">
            <v>0</v>
          </cell>
          <cell r="I78">
            <v>1.06</v>
          </cell>
          <cell r="J78">
            <v>1.1299600000000001</v>
          </cell>
          <cell r="K78">
            <v>1.2011474799999999</v>
          </cell>
          <cell r="L78">
            <v>1.2527968216399998</v>
          </cell>
          <cell r="M78">
            <v>1.2853695390026398</v>
          </cell>
          <cell r="P78">
            <v>34790</v>
          </cell>
          <cell r="Q78">
            <v>6.0000000000000053E-2</v>
          </cell>
        </row>
        <row r="79">
          <cell r="A79">
            <v>34820</v>
          </cell>
          <cell r="B79">
            <v>1.054</v>
          </cell>
          <cell r="G79">
            <v>0</v>
          </cell>
          <cell r="H79">
            <v>0</v>
          </cell>
          <cell r="I79">
            <v>1.054</v>
          </cell>
          <cell r="J79">
            <v>1.123564</v>
          </cell>
          <cell r="K79">
            <v>1.194348532</v>
          </cell>
          <cell r="L79">
            <v>1.245705518876</v>
          </cell>
          <cell r="M79">
            <v>1.2780938623667761</v>
          </cell>
          <cell r="P79">
            <v>34820</v>
          </cell>
          <cell r="Q79">
            <v>5.4000000000000048E-2</v>
          </cell>
        </row>
        <row r="80">
          <cell r="A80">
            <v>34851</v>
          </cell>
          <cell r="B80">
            <v>1.0469999999999999</v>
          </cell>
          <cell r="G80">
            <v>0</v>
          </cell>
          <cell r="H80">
            <v>0</v>
          </cell>
          <cell r="I80">
            <v>1.0469999999999999</v>
          </cell>
          <cell r="J80">
            <v>1.1161019999999999</v>
          </cell>
          <cell r="K80">
            <v>1.1864164259999999</v>
          </cell>
          <cell r="L80">
            <v>1.2374323323179999</v>
          </cell>
          <cell r="M80">
            <v>1.2696055729582678</v>
          </cell>
          <cell r="P80">
            <v>34851</v>
          </cell>
          <cell r="Q80">
            <v>4.6999999999999931E-2</v>
          </cell>
        </row>
        <row r="81">
          <cell r="A81">
            <v>34881</v>
          </cell>
          <cell r="B81">
            <v>1.04</v>
          </cell>
          <cell r="G81">
            <v>0</v>
          </cell>
          <cell r="H81">
            <v>0</v>
          </cell>
          <cell r="I81">
            <v>1.04</v>
          </cell>
          <cell r="J81">
            <v>1.1086400000000001</v>
          </cell>
          <cell r="K81">
            <v>1.1784843199999999</v>
          </cell>
          <cell r="L81">
            <v>1.2291591457599997</v>
          </cell>
          <cell r="M81">
            <v>1.2611172835497597</v>
          </cell>
          <cell r="P81">
            <v>34881</v>
          </cell>
          <cell r="Q81">
            <v>0.04</v>
          </cell>
        </row>
        <row r="82">
          <cell r="A82">
            <v>34912</v>
          </cell>
          <cell r="B82">
            <v>1.0309999999999999</v>
          </cell>
          <cell r="G82">
            <v>0</v>
          </cell>
          <cell r="H82">
            <v>0</v>
          </cell>
          <cell r="I82">
            <v>1.0309999999999999</v>
          </cell>
          <cell r="J82">
            <v>1.099046</v>
          </cell>
          <cell r="K82">
            <v>1.1682858979999999</v>
          </cell>
          <cell r="L82">
            <v>1.2185221916139999</v>
          </cell>
          <cell r="M82">
            <v>1.2502037685959639</v>
          </cell>
          <cell r="P82">
            <v>34912</v>
          </cell>
          <cell r="Q82">
            <v>3.0999999999999917E-2</v>
          </cell>
        </row>
        <row r="83">
          <cell r="A83">
            <v>34943</v>
          </cell>
          <cell r="B83">
            <v>1.014</v>
          </cell>
          <cell r="G83">
            <v>0</v>
          </cell>
          <cell r="H83">
            <v>0</v>
          </cell>
          <cell r="I83">
            <v>1.014</v>
          </cell>
          <cell r="J83">
            <v>1.080924</v>
          </cell>
          <cell r="K83">
            <v>1.149022212</v>
          </cell>
          <cell r="L83">
            <v>1.1984301671159998</v>
          </cell>
          <cell r="M83">
            <v>1.2295893514610159</v>
          </cell>
          <cell r="P83">
            <v>34943</v>
          </cell>
          <cell r="Q83">
            <v>1.4000000000000012E-2</v>
          </cell>
        </row>
        <row r="84">
          <cell r="A84">
            <v>34973</v>
          </cell>
          <cell r="B84">
            <v>1.008</v>
          </cell>
          <cell r="G84">
            <v>0</v>
          </cell>
          <cell r="H84">
            <v>0</v>
          </cell>
          <cell r="I84">
            <v>1.008</v>
          </cell>
          <cell r="J84">
            <v>1.0745280000000001</v>
          </cell>
          <cell r="K84">
            <v>1.1422232640000001</v>
          </cell>
          <cell r="L84">
            <v>1.191338864352</v>
          </cell>
          <cell r="M84">
            <v>1.222313674825152</v>
          </cell>
          <cell r="P84">
            <v>34973</v>
          </cell>
          <cell r="Q84">
            <v>8.0000000000000071E-3</v>
          </cell>
        </row>
        <row r="85">
          <cell r="A85">
            <v>35004</v>
          </cell>
          <cell r="B85">
            <v>1.0009999999999999</v>
          </cell>
          <cell r="G85">
            <v>0</v>
          </cell>
          <cell r="H85">
            <v>0</v>
          </cell>
          <cell r="I85">
            <v>1.0009999999999999</v>
          </cell>
          <cell r="J85">
            <v>1.0670659999999998</v>
          </cell>
          <cell r="K85">
            <v>1.1342911579999997</v>
          </cell>
          <cell r="L85">
            <v>1.1830656777939996</v>
          </cell>
          <cell r="M85">
            <v>1.2138253854166436</v>
          </cell>
          <cell r="P85">
            <v>35004</v>
          </cell>
          <cell r="Q85">
            <v>9.9999999999988987E-4</v>
          </cell>
        </row>
        <row r="86">
          <cell r="A86">
            <v>35034</v>
          </cell>
          <cell r="B86">
            <v>1</v>
          </cell>
          <cell r="G86">
            <v>0</v>
          </cell>
          <cell r="H86">
            <v>0</v>
          </cell>
          <cell r="I86">
            <v>1</v>
          </cell>
          <cell r="J86">
            <v>1.0660000000000001</v>
          </cell>
          <cell r="K86">
            <v>1.1331580000000001</v>
          </cell>
          <cell r="L86">
            <v>1.181883794</v>
          </cell>
          <cell r="M86">
            <v>1.2126127726439999</v>
          </cell>
          <cell r="P86">
            <v>35034</v>
          </cell>
          <cell r="Q86">
            <v>0</v>
          </cell>
        </row>
        <row r="87">
          <cell r="A87">
            <v>35065</v>
          </cell>
          <cell r="B87">
            <v>1.0620000000000001</v>
          </cell>
          <cell r="G87">
            <v>0</v>
          </cell>
          <cell r="H87">
            <v>0</v>
          </cell>
          <cell r="I87">
            <v>0</v>
          </cell>
          <cell r="J87">
            <v>1.0620000000000001</v>
          </cell>
          <cell r="K87">
            <v>1.128906</v>
          </cell>
          <cell r="L87">
            <v>1.1774489579999998</v>
          </cell>
          <cell r="M87">
            <v>1.2080626309079998</v>
          </cell>
          <cell r="P87">
            <v>35065</v>
          </cell>
          <cell r="Q87">
            <v>6.2000000000000055E-2</v>
          </cell>
        </row>
        <row r="88">
          <cell r="A88">
            <v>35096</v>
          </cell>
          <cell r="B88">
            <v>1.06</v>
          </cell>
          <cell r="G88">
            <v>0</v>
          </cell>
          <cell r="H88">
            <v>0</v>
          </cell>
          <cell r="I88">
            <v>0</v>
          </cell>
          <cell r="J88">
            <v>1.06</v>
          </cell>
          <cell r="K88">
            <v>1.1267799999999999</v>
          </cell>
          <cell r="L88">
            <v>1.1752315399999997</v>
          </cell>
          <cell r="M88">
            <v>1.2057875600399997</v>
          </cell>
          <cell r="P88">
            <v>35096</v>
          </cell>
          <cell r="Q88">
            <v>6.0000000000000053E-2</v>
          </cell>
        </row>
        <row r="89">
          <cell r="A89">
            <v>35125</v>
          </cell>
          <cell r="B89">
            <v>1.054</v>
          </cell>
          <cell r="G89">
            <v>0</v>
          </cell>
          <cell r="H89">
            <v>0</v>
          </cell>
          <cell r="I89">
            <v>0</v>
          </cell>
          <cell r="J89">
            <v>1.054</v>
          </cell>
          <cell r="K89">
            <v>1.1204019999999999</v>
          </cell>
          <cell r="L89">
            <v>1.1685792859999997</v>
          </cell>
          <cell r="M89">
            <v>1.1989623474359998</v>
          </cell>
          <cell r="P89">
            <v>35125</v>
          </cell>
          <cell r="Q89">
            <v>5.4000000000000048E-2</v>
          </cell>
        </row>
        <row r="90">
          <cell r="A90">
            <v>35156</v>
          </cell>
          <cell r="B90">
            <v>1.0469999999999999</v>
          </cell>
          <cell r="G90">
            <v>0</v>
          </cell>
          <cell r="H90">
            <v>0</v>
          </cell>
          <cell r="I90">
            <v>0</v>
          </cell>
          <cell r="J90">
            <v>1.0469999999999999</v>
          </cell>
          <cell r="K90">
            <v>1.1129609999999999</v>
          </cell>
          <cell r="L90">
            <v>1.1608183229999998</v>
          </cell>
          <cell r="M90">
            <v>1.1909995993979998</v>
          </cell>
          <cell r="P90">
            <v>35156</v>
          </cell>
          <cell r="Q90">
            <v>4.6999999999999931E-2</v>
          </cell>
        </row>
        <row r="91">
          <cell r="A91">
            <v>35186</v>
          </cell>
          <cell r="B91">
            <v>1.036</v>
          </cell>
          <cell r="G91">
            <v>0</v>
          </cell>
          <cell r="H91">
            <v>0</v>
          </cell>
          <cell r="I91">
            <v>0</v>
          </cell>
          <cell r="J91">
            <v>1.036</v>
          </cell>
          <cell r="K91">
            <v>1.1012679999999999</v>
          </cell>
          <cell r="L91">
            <v>1.1486225239999999</v>
          </cell>
          <cell r="M91">
            <v>1.1784867096239999</v>
          </cell>
          <cell r="P91">
            <v>35186</v>
          </cell>
          <cell r="Q91">
            <v>3.6000000000000032E-2</v>
          </cell>
        </row>
        <row r="92">
          <cell r="A92">
            <v>35217</v>
          </cell>
          <cell r="B92">
            <v>1.028</v>
          </cell>
          <cell r="G92">
            <v>0</v>
          </cell>
          <cell r="H92">
            <v>0</v>
          </cell>
          <cell r="I92">
            <v>0</v>
          </cell>
          <cell r="J92">
            <v>1.028</v>
          </cell>
          <cell r="K92">
            <v>1.0927640000000001</v>
          </cell>
          <cell r="L92">
            <v>1.139752852</v>
          </cell>
          <cell r="M92">
            <v>1.1693864261519999</v>
          </cell>
          <cell r="P92">
            <v>35217</v>
          </cell>
          <cell r="Q92">
            <v>2.8000000000000025E-2</v>
          </cell>
        </row>
        <row r="93">
          <cell r="A93">
            <v>35247</v>
          </cell>
          <cell r="B93">
            <v>1.0229999999999999</v>
          </cell>
          <cell r="G93">
            <v>0</v>
          </cell>
          <cell r="H93">
            <v>0</v>
          </cell>
          <cell r="I93">
            <v>0</v>
          </cell>
          <cell r="J93">
            <v>1.0229999999999999</v>
          </cell>
          <cell r="K93">
            <v>1.0874489999999999</v>
          </cell>
          <cell r="L93">
            <v>1.1342093069999999</v>
          </cell>
          <cell r="M93">
            <v>1.1636987489819999</v>
          </cell>
          <cell r="P93">
            <v>35247</v>
          </cell>
          <cell r="Q93">
            <v>2.2999999999999909E-2</v>
          </cell>
        </row>
        <row r="94">
          <cell r="A94">
            <v>35278</v>
          </cell>
          <cell r="B94">
            <v>1.02</v>
          </cell>
          <cell r="G94">
            <v>0</v>
          </cell>
          <cell r="H94">
            <v>0</v>
          </cell>
          <cell r="I94">
            <v>0</v>
          </cell>
          <cell r="J94">
            <v>1.02</v>
          </cell>
          <cell r="K94">
            <v>1.08426</v>
          </cell>
          <cell r="L94">
            <v>1.1308831799999999</v>
          </cell>
          <cell r="M94">
            <v>1.16028614268</v>
          </cell>
          <cell r="P94">
            <v>35278</v>
          </cell>
          <cell r="Q94">
            <v>0.02</v>
          </cell>
        </row>
        <row r="95">
          <cell r="A95">
            <v>35309</v>
          </cell>
          <cell r="B95">
            <v>1.016</v>
          </cell>
          <cell r="G95">
            <v>0</v>
          </cell>
          <cell r="H95">
            <v>0</v>
          </cell>
          <cell r="I95">
            <v>0</v>
          </cell>
          <cell r="J95">
            <v>1.016</v>
          </cell>
          <cell r="K95">
            <v>1.0800079999999999</v>
          </cell>
          <cell r="L95">
            <v>1.1264483439999997</v>
          </cell>
          <cell r="M95">
            <v>1.1557360009439996</v>
          </cell>
          <cell r="P95">
            <v>35309</v>
          </cell>
          <cell r="Q95">
            <v>1.6000000000000014E-2</v>
          </cell>
        </row>
        <row r="96">
          <cell r="A96">
            <v>35339</v>
          </cell>
          <cell r="B96">
            <v>1.0109999999999999</v>
          </cell>
          <cell r="G96">
            <v>0</v>
          </cell>
          <cell r="H96">
            <v>0</v>
          </cell>
          <cell r="I96">
            <v>0</v>
          </cell>
          <cell r="J96">
            <v>1.0109999999999999</v>
          </cell>
          <cell r="K96">
            <v>1.0746929999999999</v>
          </cell>
          <cell r="L96">
            <v>1.1209047989999998</v>
          </cell>
          <cell r="M96">
            <v>1.1500483237739998</v>
          </cell>
          <cell r="P96">
            <v>35339</v>
          </cell>
          <cell r="Q96">
            <v>1.0999999999999899E-2</v>
          </cell>
        </row>
        <row r="97">
          <cell r="A97">
            <v>35370</v>
          </cell>
          <cell r="B97">
            <v>1.004</v>
          </cell>
          <cell r="G97">
            <v>0</v>
          </cell>
          <cell r="H97">
            <v>0</v>
          </cell>
          <cell r="I97">
            <v>0</v>
          </cell>
          <cell r="J97">
            <v>1.004</v>
          </cell>
          <cell r="K97">
            <v>1.0672519999999999</v>
          </cell>
          <cell r="L97">
            <v>1.1131438359999999</v>
          </cell>
          <cell r="M97">
            <v>1.142085575736</v>
          </cell>
          <cell r="P97">
            <v>35370</v>
          </cell>
          <cell r="Q97">
            <v>4.0000000000000036E-3</v>
          </cell>
        </row>
        <row r="98">
          <cell r="A98">
            <v>35400</v>
          </cell>
          <cell r="B98">
            <v>1</v>
          </cell>
          <cell r="G98">
            <v>0</v>
          </cell>
          <cell r="H98">
            <v>0</v>
          </cell>
          <cell r="I98">
            <v>0</v>
          </cell>
          <cell r="J98">
            <v>1</v>
          </cell>
          <cell r="K98">
            <v>1.0629999999999999</v>
          </cell>
          <cell r="L98">
            <v>1.1087089999999999</v>
          </cell>
          <cell r="M98">
            <v>1.1375354339999999</v>
          </cell>
          <cell r="P98">
            <v>35400</v>
          </cell>
          <cell r="Q98">
            <v>0</v>
          </cell>
        </row>
        <row r="99">
          <cell r="A99">
            <v>35431</v>
          </cell>
          <cell r="B99">
            <v>1.0589999999999999</v>
          </cell>
          <cell r="G99">
            <v>0</v>
          </cell>
          <cell r="H99">
            <v>0</v>
          </cell>
          <cell r="I99">
            <v>0</v>
          </cell>
          <cell r="J99">
            <v>0</v>
          </cell>
          <cell r="K99">
            <v>1.0589999999999999</v>
          </cell>
          <cell r="L99">
            <v>1.1045369999999999</v>
          </cell>
          <cell r="M99">
            <v>1.1332549619999999</v>
          </cell>
          <cell r="P99">
            <v>35431</v>
          </cell>
          <cell r="Q99">
            <v>5.8999999999999941E-2</v>
          </cell>
        </row>
        <row r="100">
          <cell r="A100">
            <v>35462</v>
          </cell>
          <cell r="B100">
            <v>1.054</v>
          </cell>
          <cell r="G100">
            <v>0</v>
          </cell>
          <cell r="H100">
            <v>0</v>
          </cell>
          <cell r="I100">
            <v>0</v>
          </cell>
          <cell r="J100">
            <v>0</v>
          </cell>
          <cell r="K100">
            <v>1.054</v>
          </cell>
          <cell r="L100">
            <v>1.0993219999999999</v>
          </cell>
          <cell r="M100">
            <v>1.1279043719999999</v>
          </cell>
          <cell r="P100">
            <v>35462</v>
          </cell>
          <cell r="Q100">
            <v>5.4000000000000048E-2</v>
          </cell>
        </row>
        <row r="101">
          <cell r="A101">
            <v>35490</v>
          </cell>
          <cell r="B101">
            <v>1.0449999999999999</v>
          </cell>
          <cell r="G101">
            <v>0</v>
          </cell>
          <cell r="H101">
            <v>0</v>
          </cell>
          <cell r="I101">
            <v>0</v>
          </cell>
          <cell r="J101">
            <v>0</v>
          </cell>
          <cell r="K101">
            <v>1.0449999999999999</v>
          </cell>
          <cell r="L101">
            <v>1.0899349999999999</v>
          </cell>
          <cell r="M101">
            <v>1.11827331</v>
          </cell>
          <cell r="P101">
            <v>35490</v>
          </cell>
          <cell r="Q101">
            <v>4.4999999999999929E-2</v>
          </cell>
        </row>
        <row r="102">
          <cell r="A102">
            <v>35521</v>
          </cell>
          <cell r="B102">
            <v>1.042</v>
          </cell>
          <cell r="G102">
            <v>0</v>
          </cell>
          <cell r="H102">
            <v>0</v>
          </cell>
          <cell r="I102">
            <v>0</v>
          </cell>
          <cell r="J102">
            <v>0</v>
          </cell>
          <cell r="K102">
            <v>1.042</v>
          </cell>
          <cell r="L102">
            <v>1.0868059999999999</v>
          </cell>
          <cell r="M102">
            <v>1.115062956</v>
          </cell>
          <cell r="P102">
            <v>35521</v>
          </cell>
          <cell r="Q102">
            <v>4.2000000000000037E-2</v>
          </cell>
        </row>
        <row r="103">
          <cell r="A103">
            <v>35551</v>
          </cell>
          <cell r="B103">
            <v>1.038</v>
          </cell>
          <cell r="G103">
            <v>0</v>
          </cell>
          <cell r="H103">
            <v>0</v>
          </cell>
          <cell r="I103">
            <v>0</v>
          </cell>
          <cell r="J103">
            <v>0</v>
          </cell>
          <cell r="K103">
            <v>1.038</v>
          </cell>
          <cell r="L103">
            <v>1.0826339999999999</v>
          </cell>
          <cell r="M103">
            <v>1.1107824839999998</v>
          </cell>
          <cell r="P103">
            <v>35551</v>
          </cell>
          <cell r="Q103">
            <v>3.8000000000000034E-2</v>
          </cell>
        </row>
        <row r="104">
          <cell r="A104">
            <v>35582</v>
          </cell>
          <cell r="B104">
            <v>1.036</v>
          </cell>
          <cell r="G104">
            <v>0</v>
          </cell>
          <cell r="H104">
            <v>0</v>
          </cell>
          <cell r="I104">
            <v>0</v>
          </cell>
          <cell r="J104">
            <v>0</v>
          </cell>
          <cell r="K104">
            <v>1.036</v>
          </cell>
          <cell r="L104">
            <v>1.0805480000000001</v>
          </cell>
          <cell r="M104">
            <v>1.108642248</v>
          </cell>
          <cell r="P104">
            <v>35582</v>
          </cell>
          <cell r="Q104">
            <v>3.6000000000000032E-2</v>
          </cell>
        </row>
        <row r="105">
          <cell r="A105">
            <v>35612</v>
          </cell>
          <cell r="B105">
            <v>1.0329999999999999</v>
          </cell>
          <cell r="G105">
            <v>0</v>
          </cell>
          <cell r="H105">
            <v>0</v>
          </cell>
          <cell r="I105">
            <v>0</v>
          </cell>
          <cell r="J105">
            <v>0</v>
          </cell>
          <cell r="K105">
            <v>1.0329999999999999</v>
          </cell>
          <cell r="L105">
            <v>1.0774189999999999</v>
          </cell>
          <cell r="M105">
            <v>1.1054318939999999</v>
          </cell>
          <cell r="P105">
            <v>35612</v>
          </cell>
          <cell r="Q105">
            <v>3.2999999999999918E-2</v>
          </cell>
        </row>
        <row r="106">
          <cell r="A106">
            <v>35643</v>
          </cell>
          <cell r="B106">
            <v>1.0269999999999999</v>
          </cell>
          <cell r="G106">
            <v>0</v>
          </cell>
          <cell r="H106">
            <v>0</v>
          </cell>
          <cell r="I106">
            <v>0</v>
          </cell>
          <cell r="J106">
            <v>0</v>
          </cell>
          <cell r="K106">
            <v>1.0269999999999999</v>
          </cell>
          <cell r="L106">
            <v>1.0711609999999998</v>
          </cell>
          <cell r="M106">
            <v>1.0990111859999998</v>
          </cell>
          <cell r="P106">
            <v>35643</v>
          </cell>
          <cell r="Q106">
            <v>2.6999999999999913E-2</v>
          </cell>
        </row>
        <row r="107">
          <cell r="A107">
            <v>35674</v>
          </cell>
          <cell r="B107">
            <v>1.0229999999999999</v>
          </cell>
          <cell r="G107">
            <v>0</v>
          </cell>
          <cell r="H107">
            <v>0</v>
          </cell>
          <cell r="I107">
            <v>0</v>
          </cell>
          <cell r="J107">
            <v>0</v>
          </cell>
          <cell r="K107">
            <v>1.0229999999999999</v>
          </cell>
          <cell r="L107">
            <v>1.0669889999999997</v>
          </cell>
          <cell r="M107">
            <v>1.0947307139999998</v>
          </cell>
          <cell r="P107">
            <v>35674</v>
          </cell>
          <cell r="Q107">
            <v>2.2999999999999909E-2</v>
          </cell>
        </row>
        <row r="108">
          <cell r="A108">
            <v>35704</v>
          </cell>
          <cell r="B108">
            <v>1.014</v>
          </cell>
          <cell r="G108">
            <v>0</v>
          </cell>
          <cell r="H108">
            <v>0</v>
          </cell>
          <cell r="I108">
            <v>0</v>
          </cell>
          <cell r="J108">
            <v>0</v>
          </cell>
          <cell r="K108">
            <v>1.014</v>
          </cell>
          <cell r="L108">
            <v>1.0576019999999999</v>
          </cell>
          <cell r="M108">
            <v>1.085099652</v>
          </cell>
          <cell r="P108">
            <v>35704</v>
          </cell>
          <cell r="Q108">
            <v>1.4000000000000012E-2</v>
          </cell>
        </row>
        <row r="109">
          <cell r="A109">
            <v>35735</v>
          </cell>
          <cell r="B109">
            <v>1.0009999999999999</v>
          </cell>
          <cell r="G109">
            <v>0</v>
          </cell>
          <cell r="H109">
            <v>0</v>
          </cell>
          <cell r="I109">
            <v>0</v>
          </cell>
          <cell r="J109">
            <v>0</v>
          </cell>
          <cell r="K109">
            <v>1.0009999999999999</v>
          </cell>
          <cell r="L109">
            <v>1.0440429999999998</v>
          </cell>
          <cell r="M109">
            <v>1.0711881179999998</v>
          </cell>
          <cell r="P109">
            <v>35735</v>
          </cell>
          <cell r="Q109">
            <v>9.9999999999988987E-4</v>
          </cell>
        </row>
        <row r="110">
          <cell r="A110">
            <v>35765</v>
          </cell>
          <cell r="B110">
            <v>1</v>
          </cell>
          <cell r="G110">
            <v>0</v>
          </cell>
          <cell r="H110">
            <v>0</v>
          </cell>
          <cell r="I110">
            <v>0</v>
          </cell>
          <cell r="J110">
            <v>0</v>
          </cell>
          <cell r="K110">
            <v>1</v>
          </cell>
          <cell r="L110">
            <v>1.0429999999999999</v>
          </cell>
          <cell r="M110">
            <v>1.0701179999999999</v>
          </cell>
          <cell r="P110">
            <v>35765</v>
          </cell>
          <cell r="Q110">
            <v>0</v>
          </cell>
        </row>
        <row r="111">
          <cell r="A111">
            <v>35796</v>
          </cell>
          <cell r="B111">
            <v>1.0409999999999999</v>
          </cell>
          <cell r="G111">
            <v>0</v>
          </cell>
          <cell r="H111">
            <v>0</v>
          </cell>
          <cell r="I111">
            <v>0</v>
          </cell>
          <cell r="J111">
            <v>0</v>
          </cell>
          <cell r="K111">
            <v>0</v>
          </cell>
          <cell r="L111">
            <v>1.0409999999999999</v>
          </cell>
          <cell r="M111">
            <v>1.068066</v>
          </cell>
          <cell r="P111">
            <v>35796</v>
          </cell>
          <cell r="Q111">
            <v>4.0999999999999925E-2</v>
          </cell>
        </row>
        <row r="112">
          <cell r="A112">
            <v>35827</v>
          </cell>
          <cell r="B112">
            <v>1.034</v>
          </cell>
          <cell r="G112">
            <v>0</v>
          </cell>
          <cell r="H112">
            <v>0</v>
          </cell>
          <cell r="I112">
            <v>0</v>
          </cell>
          <cell r="J112">
            <v>0</v>
          </cell>
          <cell r="K112">
            <v>0</v>
          </cell>
          <cell r="L112">
            <v>1.034</v>
          </cell>
          <cell r="M112">
            <v>1.0608840000000002</v>
          </cell>
          <cell r="P112">
            <v>35827</v>
          </cell>
          <cell r="Q112">
            <v>3.400000000000003E-2</v>
          </cell>
        </row>
        <row r="113">
          <cell r="A113">
            <v>35855</v>
          </cell>
          <cell r="B113">
            <v>1.0349999999999999</v>
          </cell>
          <cell r="G113">
            <v>0</v>
          </cell>
          <cell r="H113">
            <v>0</v>
          </cell>
          <cell r="I113">
            <v>0</v>
          </cell>
          <cell r="J113">
            <v>0</v>
          </cell>
          <cell r="K113">
            <v>0</v>
          </cell>
          <cell r="L113">
            <v>1.0349999999999999</v>
          </cell>
          <cell r="M113">
            <v>1.0619099999999999</v>
          </cell>
          <cell r="P113">
            <v>35855</v>
          </cell>
          <cell r="Q113">
            <v>3.499999999999992E-2</v>
          </cell>
        </row>
        <row r="114">
          <cell r="A114">
            <v>35886</v>
          </cell>
          <cell r="B114">
            <v>1.0309999999999999</v>
          </cell>
          <cell r="G114">
            <v>0</v>
          </cell>
          <cell r="H114">
            <v>0</v>
          </cell>
          <cell r="I114">
            <v>0</v>
          </cell>
          <cell r="J114">
            <v>0</v>
          </cell>
          <cell r="K114">
            <v>0</v>
          </cell>
          <cell r="L114">
            <v>1.0309999999999999</v>
          </cell>
          <cell r="M114">
            <v>1.057806</v>
          </cell>
          <cell r="P114">
            <v>35886</v>
          </cell>
          <cell r="Q114">
            <v>3.0999999999999917E-2</v>
          </cell>
        </row>
        <row r="115">
          <cell r="A115">
            <v>35916</v>
          </cell>
          <cell r="B115">
            <v>1.0269999999999999</v>
          </cell>
          <cell r="G115">
            <v>0</v>
          </cell>
          <cell r="H115">
            <v>0</v>
          </cell>
          <cell r="I115">
            <v>0</v>
          </cell>
          <cell r="J115">
            <v>0</v>
          </cell>
          <cell r="K115">
            <v>0</v>
          </cell>
          <cell r="L115">
            <v>1.0269999999999999</v>
          </cell>
          <cell r="M115">
            <v>1.0537019999999999</v>
          </cell>
          <cell r="P115">
            <v>35916</v>
          </cell>
          <cell r="Q115">
            <v>2.6999999999999913E-2</v>
          </cell>
        </row>
        <row r="116">
          <cell r="A116">
            <v>35947</v>
          </cell>
          <cell r="B116">
            <v>1.0249999999999999</v>
          </cell>
          <cell r="G116">
            <v>0</v>
          </cell>
          <cell r="H116">
            <v>0</v>
          </cell>
          <cell r="I116">
            <v>0</v>
          </cell>
          <cell r="J116">
            <v>0</v>
          </cell>
          <cell r="K116">
            <v>0</v>
          </cell>
          <cell r="L116">
            <v>1.0249999999999999</v>
          </cell>
          <cell r="M116">
            <v>1.05165</v>
          </cell>
          <cell r="P116">
            <v>35947</v>
          </cell>
          <cell r="Q116">
            <v>2.4999999999999911E-2</v>
          </cell>
        </row>
        <row r="117">
          <cell r="A117">
            <v>35977</v>
          </cell>
          <cell r="B117">
            <v>1.022</v>
          </cell>
          <cell r="G117">
            <v>0</v>
          </cell>
          <cell r="H117">
            <v>0</v>
          </cell>
          <cell r="I117">
            <v>0</v>
          </cell>
          <cell r="J117">
            <v>0</v>
          </cell>
          <cell r="K117">
            <v>0</v>
          </cell>
          <cell r="L117">
            <v>1.022</v>
          </cell>
          <cell r="M117">
            <v>1.0485720000000001</v>
          </cell>
          <cell r="P117">
            <v>35977</v>
          </cell>
          <cell r="Q117">
            <v>2.200000000000002E-2</v>
          </cell>
        </row>
        <row r="118">
          <cell r="A118">
            <v>36008</v>
          </cell>
          <cell r="B118">
            <v>1.018</v>
          </cell>
          <cell r="G118">
            <v>0</v>
          </cell>
          <cell r="H118">
            <v>0</v>
          </cell>
          <cell r="I118">
            <v>0</v>
          </cell>
          <cell r="J118">
            <v>0</v>
          </cell>
          <cell r="K118">
            <v>0</v>
          </cell>
          <cell r="L118">
            <v>1.018</v>
          </cell>
          <cell r="M118">
            <v>1.044468</v>
          </cell>
          <cell r="P118">
            <v>36008</v>
          </cell>
          <cell r="Q118">
            <v>1.8000000000000016E-2</v>
          </cell>
        </row>
        <row r="119">
          <cell r="A119">
            <v>36039</v>
          </cell>
          <cell r="B119">
            <v>1.014</v>
          </cell>
          <cell r="G119">
            <v>0</v>
          </cell>
          <cell r="H119">
            <v>0</v>
          </cell>
          <cell r="I119">
            <v>0</v>
          </cell>
          <cell r="J119">
            <v>0</v>
          </cell>
          <cell r="K119">
            <v>0</v>
          </cell>
          <cell r="L119">
            <v>1.014</v>
          </cell>
          <cell r="M119">
            <v>1.0403640000000001</v>
          </cell>
          <cell r="P119">
            <v>36039</v>
          </cell>
          <cell r="Q119">
            <v>1.4000000000000012E-2</v>
          </cell>
        </row>
        <row r="120">
          <cell r="A120">
            <v>36069</v>
          </cell>
          <cell r="B120">
            <v>1.0089999999999999</v>
          </cell>
          <cell r="G120">
            <v>0</v>
          </cell>
          <cell r="H120">
            <v>0</v>
          </cell>
          <cell r="I120">
            <v>0</v>
          </cell>
          <cell r="J120">
            <v>0</v>
          </cell>
          <cell r="K120">
            <v>0</v>
          </cell>
          <cell r="L120">
            <v>1.0089999999999999</v>
          </cell>
          <cell r="M120">
            <v>1.035234</v>
          </cell>
          <cell r="P120">
            <v>36069</v>
          </cell>
          <cell r="Q120">
            <v>8.999999999999897E-3</v>
          </cell>
        </row>
        <row r="121">
          <cell r="A121">
            <v>36100</v>
          </cell>
          <cell r="B121">
            <v>1.0009999999999999</v>
          </cell>
          <cell r="G121">
            <v>0</v>
          </cell>
          <cell r="H121">
            <v>0</v>
          </cell>
          <cell r="I121">
            <v>0</v>
          </cell>
          <cell r="J121">
            <v>0</v>
          </cell>
          <cell r="K121">
            <v>0</v>
          </cell>
          <cell r="L121">
            <v>1.0009999999999999</v>
          </cell>
          <cell r="M121">
            <v>1.027026</v>
          </cell>
          <cell r="P121">
            <v>36100</v>
          </cell>
          <cell r="Q121">
            <v>9.9999999999988987E-4</v>
          </cell>
        </row>
        <row r="122">
          <cell r="A122">
            <v>36130</v>
          </cell>
          <cell r="B122">
            <v>1</v>
          </cell>
          <cell r="G122">
            <v>0</v>
          </cell>
          <cell r="H122">
            <v>0</v>
          </cell>
          <cell r="I122">
            <v>0</v>
          </cell>
          <cell r="J122">
            <v>0</v>
          </cell>
          <cell r="K122">
            <v>0</v>
          </cell>
          <cell r="L122">
            <v>1</v>
          </cell>
          <cell r="M122">
            <v>1.026</v>
          </cell>
          <cell r="P122">
            <v>36130</v>
          </cell>
          <cell r="Q122">
            <v>0</v>
          </cell>
        </row>
        <row r="123">
          <cell r="A123">
            <v>36161</v>
          </cell>
          <cell r="B123">
            <v>1.02</v>
          </cell>
          <cell r="G123">
            <v>0</v>
          </cell>
          <cell r="H123">
            <v>0</v>
          </cell>
          <cell r="I123">
            <v>0</v>
          </cell>
          <cell r="J123">
            <v>0</v>
          </cell>
          <cell r="K123">
            <v>0</v>
          </cell>
          <cell r="L123">
            <v>0</v>
          </cell>
          <cell r="M123">
            <v>1.02</v>
          </cell>
          <cell r="P123">
            <v>36161</v>
          </cell>
          <cell r="Q123">
            <v>0.02</v>
          </cell>
        </row>
        <row r="124">
          <cell r="A124">
            <v>36192</v>
          </cell>
          <cell r="B124">
            <v>1.024</v>
          </cell>
          <cell r="G124">
            <v>0</v>
          </cell>
          <cell r="H124">
            <v>0</v>
          </cell>
          <cell r="I124">
            <v>0</v>
          </cell>
          <cell r="J124">
            <v>0</v>
          </cell>
          <cell r="K124">
            <v>0</v>
          </cell>
          <cell r="L124">
            <v>0</v>
          </cell>
          <cell r="M124">
            <v>1.024</v>
          </cell>
          <cell r="P124">
            <v>36192</v>
          </cell>
          <cell r="Q124">
            <v>2.4000000000000021E-2</v>
          </cell>
        </row>
        <row r="125">
          <cell r="A125">
            <v>36220</v>
          </cell>
          <cell r="B125">
            <v>1.0229999999999999</v>
          </cell>
          <cell r="G125">
            <v>0</v>
          </cell>
          <cell r="H125">
            <v>0</v>
          </cell>
          <cell r="I125">
            <v>0</v>
          </cell>
          <cell r="J125">
            <v>0</v>
          </cell>
          <cell r="K125">
            <v>0</v>
          </cell>
          <cell r="L125">
            <v>0</v>
          </cell>
          <cell r="M125">
            <v>1.0229999999999999</v>
          </cell>
          <cell r="P125">
            <v>36220</v>
          </cell>
          <cell r="Q125">
            <v>2.2999999999999909E-2</v>
          </cell>
        </row>
        <row r="126">
          <cell r="A126">
            <v>36251</v>
          </cell>
          <cell r="B126">
            <v>1.0169999999999999</v>
          </cell>
          <cell r="G126">
            <v>0</v>
          </cell>
          <cell r="H126">
            <v>0</v>
          </cell>
          <cell r="I126">
            <v>0</v>
          </cell>
          <cell r="J126">
            <v>0</v>
          </cell>
          <cell r="K126">
            <v>0</v>
          </cell>
          <cell r="L126">
            <v>0</v>
          </cell>
          <cell r="M126">
            <v>1.0169999999999999</v>
          </cell>
          <cell r="P126">
            <v>36251</v>
          </cell>
          <cell r="Q126">
            <v>1.6999999999999904E-2</v>
          </cell>
        </row>
        <row r="127">
          <cell r="A127">
            <v>36281</v>
          </cell>
          <cell r="B127">
            <v>1.0129999999999999</v>
          </cell>
          <cell r="G127">
            <v>0</v>
          </cell>
          <cell r="H127">
            <v>0</v>
          </cell>
          <cell r="I127">
            <v>0</v>
          </cell>
          <cell r="J127">
            <v>0</v>
          </cell>
          <cell r="K127">
            <v>0</v>
          </cell>
          <cell r="L127">
            <v>0</v>
          </cell>
          <cell r="M127">
            <v>1.0129999999999999</v>
          </cell>
          <cell r="P127">
            <v>36281</v>
          </cell>
          <cell r="Q127">
            <v>1.2999999999999901E-2</v>
          </cell>
        </row>
        <row r="128">
          <cell r="A128">
            <v>36312</v>
          </cell>
          <cell r="B128">
            <v>1.012</v>
          </cell>
          <cell r="G128">
            <v>0</v>
          </cell>
          <cell r="H128">
            <v>0</v>
          </cell>
          <cell r="I128">
            <v>0</v>
          </cell>
          <cell r="J128">
            <v>0</v>
          </cell>
          <cell r="K128">
            <v>0</v>
          </cell>
          <cell r="L128">
            <v>0</v>
          </cell>
          <cell r="M128">
            <v>1.012</v>
          </cell>
          <cell r="P128">
            <v>36312</v>
          </cell>
          <cell r="Q128">
            <v>1.2000000000000011E-2</v>
          </cell>
        </row>
        <row r="129">
          <cell r="A129">
            <v>36342</v>
          </cell>
          <cell r="B129">
            <v>1.01</v>
          </cell>
          <cell r="G129">
            <v>0</v>
          </cell>
          <cell r="H129">
            <v>0</v>
          </cell>
          <cell r="I129">
            <v>0</v>
          </cell>
          <cell r="J129">
            <v>0</v>
          </cell>
          <cell r="K129">
            <v>0</v>
          </cell>
          <cell r="L129">
            <v>0</v>
          </cell>
          <cell r="M129">
            <v>1.01</v>
          </cell>
          <cell r="P129">
            <v>36342</v>
          </cell>
          <cell r="Q129">
            <v>0.01</v>
          </cell>
        </row>
        <row r="130">
          <cell r="A130">
            <v>36373</v>
          </cell>
          <cell r="B130">
            <v>1.0089999999999999</v>
          </cell>
          <cell r="G130">
            <v>0</v>
          </cell>
          <cell r="H130">
            <v>0</v>
          </cell>
          <cell r="I130">
            <v>0</v>
          </cell>
          <cell r="J130">
            <v>0</v>
          </cell>
          <cell r="K130">
            <v>0</v>
          </cell>
          <cell r="L130">
            <v>0</v>
          </cell>
          <cell r="M130">
            <v>1.0089999999999999</v>
          </cell>
          <cell r="P130">
            <v>36373</v>
          </cell>
          <cell r="Q130">
            <v>8.999999999999897E-3</v>
          </cell>
        </row>
        <row r="131">
          <cell r="A131">
            <v>36404</v>
          </cell>
          <cell r="B131">
            <v>1.008</v>
          </cell>
          <cell r="G131">
            <v>0</v>
          </cell>
          <cell r="H131">
            <v>0</v>
          </cell>
          <cell r="I131">
            <v>0</v>
          </cell>
          <cell r="J131">
            <v>0</v>
          </cell>
          <cell r="K131">
            <v>0</v>
          </cell>
          <cell r="L131">
            <v>0</v>
          </cell>
          <cell r="M131">
            <v>1.008</v>
          </cell>
          <cell r="P131">
            <v>36404</v>
          </cell>
          <cell r="Q131">
            <v>8.0000000000000071E-3</v>
          </cell>
        </row>
        <row r="132">
          <cell r="A132">
            <v>36434</v>
          </cell>
          <cell r="B132">
            <v>1.0049999999999999</v>
          </cell>
          <cell r="G132">
            <v>0</v>
          </cell>
          <cell r="H132">
            <v>0</v>
          </cell>
          <cell r="I132">
            <v>0</v>
          </cell>
          <cell r="J132">
            <v>0</v>
          </cell>
          <cell r="K132">
            <v>0</v>
          </cell>
          <cell r="L132">
            <v>0</v>
          </cell>
          <cell r="M132">
            <v>1.0049999999999999</v>
          </cell>
          <cell r="P132">
            <v>36434</v>
          </cell>
          <cell r="Q132">
            <v>4.9999999999998934E-3</v>
          </cell>
        </row>
        <row r="133">
          <cell r="A133">
            <v>36465</v>
          </cell>
          <cell r="B133">
            <v>1.002</v>
          </cell>
          <cell r="G133">
            <v>0</v>
          </cell>
          <cell r="H133">
            <v>0</v>
          </cell>
          <cell r="I133">
            <v>0</v>
          </cell>
          <cell r="J133">
            <v>0</v>
          </cell>
          <cell r="K133">
            <v>0</v>
          </cell>
          <cell r="L133">
            <v>0</v>
          </cell>
          <cell r="M133">
            <v>1.002</v>
          </cell>
          <cell r="P133">
            <v>36465</v>
          </cell>
          <cell r="Q133">
            <v>2.0000000000000018E-3</v>
          </cell>
        </row>
        <row r="134">
          <cell r="A134">
            <v>36495</v>
          </cell>
          <cell r="B134">
            <v>1</v>
          </cell>
          <cell r="G134">
            <v>0</v>
          </cell>
          <cell r="H134">
            <v>0</v>
          </cell>
          <cell r="I134">
            <v>0</v>
          </cell>
          <cell r="J134">
            <v>0</v>
          </cell>
          <cell r="K134">
            <v>0</v>
          </cell>
          <cell r="L134">
            <v>0</v>
          </cell>
          <cell r="M134">
            <v>1</v>
          </cell>
          <cell r="P134">
            <v>36495</v>
          </cell>
          <cell r="Q134">
            <v>0</v>
          </cell>
        </row>
        <row r="135">
          <cell r="P135">
            <v>36526</v>
          </cell>
          <cell r="Q135">
            <v>4.3999999999999997E-2</v>
          </cell>
        </row>
        <row r="136">
          <cell r="P136">
            <v>36557</v>
          </cell>
          <cell r="Q136">
            <v>4.2000000000000003E-2</v>
          </cell>
        </row>
        <row r="137">
          <cell r="P137">
            <v>36586</v>
          </cell>
          <cell r="Q137">
            <v>3.5999999999999997E-2</v>
          </cell>
        </row>
        <row r="138">
          <cell r="P138">
            <v>36617</v>
          </cell>
          <cell r="Q138">
            <v>2.9000000000000001E-2</v>
          </cell>
        </row>
        <row r="139">
          <cell r="P139">
            <v>36647</v>
          </cell>
          <cell r="Q139">
            <v>2.4E-2</v>
          </cell>
        </row>
        <row r="140">
          <cell r="P140">
            <v>36678</v>
          </cell>
          <cell r="Q140">
            <v>2.1999999999999999E-2</v>
          </cell>
        </row>
        <row r="141">
          <cell r="P141">
            <v>36708</v>
          </cell>
          <cell r="Q141">
            <v>0.02</v>
          </cell>
        </row>
        <row r="142">
          <cell r="P142">
            <v>36739</v>
          </cell>
          <cell r="Q142">
            <v>1.7999999999999999E-2</v>
          </cell>
        </row>
        <row r="143">
          <cell r="P143">
            <v>36770</v>
          </cell>
          <cell r="Q143">
            <v>1.6E-2</v>
          </cell>
        </row>
        <row r="144">
          <cell r="P144">
            <v>36800</v>
          </cell>
          <cell r="Q144">
            <v>8.9999999999999993E-3</v>
          </cell>
        </row>
        <row r="145">
          <cell r="P145">
            <v>36831</v>
          </cell>
          <cell r="Q145">
            <v>3.0000000000000001E-3</v>
          </cell>
        </row>
        <row r="146">
          <cell r="P146">
            <v>36861</v>
          </cell>
          <cell r="Q14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v>0</v>
          </cell>
        </row>
        <row r="3">
          <cell r="A3">
            <v>2</v>
          </cell>
          <cell r="B3">
            <v>0</v>
          </cell>
        </row>
        <row r="4">
          <cell r="A4">
            <v>5</v>
          </cell>
          <cell r="B4">
            <v>0</v>
          </cell>
        </row>
        <row r="5">
          <cell r="A5">
            <v>6</v>
          </cell>
          <cell r="B5">
            <v>0</v>
          </cell>
        </row>
        <row r="6">
          <cell r="A6">
            <v>9</v>
          </cell>
          <cell r="B6">
            <v>0</v>
          </cell>
        </row>
        <row r="7">
          <cell r="A7">
            <v>8</v>
          </cell>
          <cell r="B7">
            <v>0</v>
          </cell>
        </row>
        <row r="8">
          <cell r="A8">
            <v>7</v>
          </cell>
          <cell r="B8">
            <v>0</v>
          </cell>
        </row>
        <row r="9">
          <cell r="A9">
            <v>3</v>
          </cell>
          <cell r="B9">
            <v>0</v>
          </cell>
        </row>
        <row r="10">
          <cell r="A10">
            <v>0</v>
          </cell>
          <cell r="B10">
            <v>0</v>
          </cell>
        </row>
        <row r="11">
          <cell r="A11">
            <v>0</v>
          </cell>
          <cell r="B11">
            <v>0</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ís de Residencia"/>
      <sheetName val="Nómina países 41 D"/>
      <sheetName val="Nómina países 41 H"/>
      <sheetName val="Países en convenio"/>
      <sheetName val="Monedas gral"/>
      <sheetName val="Monedas F1862"/>
      <sheetName val="Países F1862"/>
      <sheetName val="ANEXO N°1 (DDJJ 1847)"/>
      <sheetName val="ANEXO N°1 (DDJJ 1926)"/>
    </sheetNames>
    <sheetDataSet>
      <sheetData sheetId="0"/>
      <sheetData sheetId="1"/>
      <sheetData sheetId="2"/>
      <sheetData sheetId="3"/>
      <sheetData sheetId="4"/>
      <sheetData sheetId="5"/>
      <sheetData sheetId="6"/>
      <sheetData sheetId="7">
        <row r="131">
          <cell r="B131" t="str">
            <v>Código ID Partida</v>
          </cell>
          <cell r="C131" t="str">
            <v>Descripción</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openxmlformats.org/officeDocument/2006/relationships/image" Target="../media/image4.emf"/><Relationship Id="rId4" Type="http://schemas.openxmlformats.org/officeDocument/2006/relationships/control" Target="../activeX/activeX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K60"/>
  <sheetViews>
    <sheetView workbookViewId="0">
      <selection activeCell="I59" sqref="I59"/>
    </sheetView>
  </sheetViews>
  <sheetFormatPr baseColWidth="10" defaultRowHeight="15"/>
  <cols>
    <col min="1" max="1" width="11.42578125" style="1"/>
    <col min="2" max="2" width="6.28515625" customWidth="1"/>
    <col min="3" max="3" width="17.5703125" customWidth="1"/>
    <col min="4" max="4" width="61.85546875" customWidth="1"/>
    <col min="5" max="5" width="12.28515625" bestFit="1" customWidth="1"/>
    <col min="7" max="7" width="15.42578125" customWidth="1"/>
    <col min="9" max="9" width="12.5703125" customWidth="1"/>
    <col min="258" max="258" width="36.28515625" customWidth="1"/>
    <col min="514" max="514" width="36.28515625" customWidth="1"/>
    <col min="770" max="770" width="36.28515625" customWidth="1"/>
    <col min="1026" max="1026" width="36.28515625" customWidth="1"/>
    <col min="1282" max="1282" width="36.28515625" customWidth="1"/>
    <col min="1538" max="1538" width="36.28515625" customWidth="1"/>
    <col min="1794" max="1794" width="36.28515625" customWidth="1"/>
    <col min="2050" max="2050" width="36.28515625" customWidth="1"/>
    <col min="2306" max="2306" width="36.28515625" customWidth="1"/>
    <col min="2562" max="2562" width="36.28515625" customWidth="1"/>
    <col min="2818" max="2818" width="36.28515625" customWidth="1"/>
    <col min="3074" max="3074" width="36.28515625" customWidth="1"/>
    <col min="3330" max="3330" width="36.28515625" customWidth="1"/>
    <col min="3586" max="3586" width="36.28515625" customWidth="1"/>
    <col min="3842" max="3842" width="36.28515625" customWidth="1"/>
    <col min="4098" max="4098" width="36.28515625" customWidth="1"/>
    <col min="4354" max="4354" width="36.28515625" customWidth="1"/>
    <col min="4610" max="4610" width="36.28515625" customWidth="1"/>
    <col min="4866" max="4866" width="36.28515625" customWidth="1"/>
    <col min="5122" max="5122" width="36.28515625" customWidth="1"/>
    <col min="5378" max="5378" width="36.28515625" customWidth="1"/>
    <col min="5634" max="5634" width="36.28515625" customWidth="1"/>
    <col min="5890" max="5890" width="36.28515625" customWidth="1"/>
    <col min="6146" max="6146" width="36.28515625" customWidth="1"/>
    <col min="6402" max="6402" width="36.28515625" customWidth="1"/>
    <col min="6658" max="6658" width="36.28515625" customWidth="1"/>
    <col min="6914" max="6914" width="36.28515625" customWidth="1"/>
    <col min="7170" max="7170" width="36.28515625" customWidth="1"/>
    <col min="7426" max="7426" width="36.28515625" customWidth="1"/>
    <col min="7682" max="7682" width="36.28515625" customWidth="1"/>
    <col min="7938" max="7938" width="36.28515625" customWidth="1"/>
    <col min="8194" max="8194" width="36.28515625" customWidth="1"/>
    <col min="8450" max="8450" width="36.28515625" customWidth="1"/>
    <col min="8706" max="8706" width="36.28515625" customWidth="1"/>
    <col min="8962" max="8962" width="36.28515625" customWidth="1"/>
    <col min="9218" max="9218" width="36.28515625" customWidth="1"/>
    <col min="9474" max="9474" width="36.28515625" customWidth="1"/>
    <col min="9730" max="9730" width="36.28515625" customWidth="1"/>
    <col min="9986" max="9986" width="36.28515625" customWidth="1"/>
    <col min="10242" max="10242" width="36.28515625" customWidth="1"/>
    <col min="10498" max="10498" width="36.28515625" customWidth="1"/>
    <col min="10754" max="10754" width="36.28515625" customWidth="1"/>
    <col min="11010" max="11010" width="36.28515625" customWidth="1"/>
    <col min="11266" max="11266" width="36.28515625" customWidth="1"/>
    <col min="11522" max="11522" width="36.28515625" customWidth="1"/>
    <col min="11778" max="11778" width="36.28515625" customWidth="1"/>
    <col min="12034" max="12034" width="36.28515625" customWidth="1"/>
    <col min="12290" max="12290" width="36.28515625" customWidth="1"/>
    <col min="12546" max="12546" width="36.28515625" customWidth="1"/>
    <col min="12802" max="12802" width="36.28515625" customWidth="1"/>
    <col min="13058" max="13058" width="36.28515625" customWidth="1"/>
    <col min="13314" max="13314" width="36.28515625" customWidth="1"/>
    <col min="13570" max="13570" width="36.28515625" customWidth="1"/>
    <col min="13826" max="13826" width="36.28515625" customWidth="1"/>
    <col min="14082" max="14082" width="36.28515625" customWidth="1"/>
    <col min="14338" max="14338" width="36.28515625" customWidth="1"/>
    <col min="14594" max="14594" width="36.28515625" customWidth="1"/>
    <col min="14850" max="14850" width="36.28515625" customWidth="1"/>
    <col min="15106" max="15106" width="36.28515625" customWidth="1"/>
    <col min="15362" max="15362" width="36.28515625" customWidth="1"/>
    <col min="15618" max="15618" width="36.28515625" customWidth="1"/>
    <col min="15874" max="15874" width="36.28515625" customWidth="1"/>
    <col min="16130" max="16130" width="36.28515625" customWidth="1"/>
  </cols>
  <sheetData>
    <row r="2" spans="2:9" ht="15.75" thickBot="1">
      <c r="B2" s="3" t="s">
        <v>1682</v>
      </c>
    </row>
    <row r="3" spans="2:9">
      <c r="B3" s="689" t="s">
        <v>1732</v>
      </c>
      <c r="C3" s="690"/>
      <c r="D3" s="690"/>
      <c r="E3" s="690"/>
      <c r="F3" s="690"/>
      <c r="G3" s="690"/>
      <c r="H3" s="690"/>
      <c r="I3" s="691"/>
    </row>
    <row r="4" spans="2:9">
      <c r="B4" s="481" t="s">
        <v>1683</v>
      </c>
      <c r="I4" s="692"/>
    </row>
    <row r="5" spans="2:9" ht="15.75" thickBot="1">
      <c r="B5" s="693" t="s">
        <v>1731</v>
      </c>
      <c r="C5" s="694"/>
      <c r="D5" s="694"/>
      <c r="E5" s="694"/>
      <c r="F5" s="694"/>
      <c r="G5" s="694"/>
      <c r="H5" s="694"/>
      <c r="I5" s="695"/>
    </row>
    <row r="6" spans="2:9" ht="15.75" thickBot="1">
      <c r="B6" s="1"/>
      <c r="E6" s="1" t="s">
        <v>1523</v>
      </c>
    </row>
    <row r="7" spans="2:9" ht="15.75" thickBot="1">
      <c r="B7" s="15">
        <v>1</v>
      </c>
      <c r="C7" s="696" t="s">
        <v>1562</v>
      </c>
      <c r="D7" s="690"/>
      <c r="E7" s="702"/>
    </row>
    <row r="8" spans="2:9">
      <c r="B8" s="15">
        <v>2</v>
      </c>
      <c r="C8" s="696" t="s">
        <v>1563</v>
      </c>
      <c r="D8" s="690"/>
      <c r="E8" s="740"/>
    </row>
    <row r="9" spans="2:9">
      <c r="B9" s="697"/>
      <c r="C9" s="3"/>
      <c r="D9" t="s">
        <v>1733</v>
      </c>
      <c r="E9" s="698"/>
    </row>
    <row r="10" spans="2:9" ht="15.75" thickBot="1">
      <c r="B10" s="699"/>
      <c r="C10" s="737"/>
      <c r="D10" s="694" t="s">
        <v>1734</v>
      </c>
      <c r="E10" s="700"/>
      <c r="F10" s="4"/>
    </row>
    <row r="11" spans="2:9" ht="15.75" thickBot="1">
      <c r="B11" s="699">
        <v>3</v>
      </c>
      <c r="C11" s="737" t="s">
        <v>1564</v>
      </c>
      <c r="D11" s="694"/>
      <c r="E11" s="738"/>
    </row>
    <row r="12" spans="2:9">
      <c r="B12" s="15">
        <v>4</v>
      </c>
      <c r="C12" s="696" t="s">
        <v>1565</v>
      </c>
      <c r="D12" s="690"/>
      <c r="E12" s="691"/>
    </row>
    <row r="13" spans="2:9">
      <c r="B13" s="697"/>
      <c r="C13" t="s">
        <v>1566</v>
      </c>
      <c r="E13" s="698">
        <v>0</v>
      </c>
    </row>
    <row r="14" spans="2:9" ht="15.75" thickBot="1">
      <c r="B14" s="697"/>
      <c r="C14" t="s">
        <v>1567</v>
      </c>
      <c r="E14" s="698">
        <v>0</v>
      </c>
      <c r="F14" s="4"/>
      <c r="G14" s="4"/>
    </row>
    <row r="15" spans="2:9" ht="18.75">
      <c r="B15" s="15">
        <v>5</v>
      </c>
      <c r="C15" s="736" t="s">
        <v>1680</v>
      </c>
      <c r="D15" s="690"/>
      <c r="E15" s="702"/>
      <c r="F15" s="4"/>
      <c r="G15" s="4"/>
    </row>
    <row r="16" spans="2:9" ht="15.75" thickBot="1">
      <c r="B16" s="697"/>
      <c r="C16" t="s">
        <v>1681</v>
      </c>
      <c r="E16" s="698">
        <v>0</v>
      </c>
      <c r="F16" s="4"/>
      <c r="G16" s="4"/>
    </row>
    <row r="17" spans="2:9" ht="18.75">
      <c r="B17" s="15">
        <v>6</v>
      </c>
      <c r="C17" s="736" t="s">
        <v>1679</v>
      </c>
      <c r="D17" s="690"/>
      <c r="E17" s="702">
        <v>0</v>
      </c>
    </row>
    <row r="18" spans="2:9">
      <c r="B18" s="697"/>
      <c r="C18" t="s">
        <v>1568</v>
      </c>
      <c r="E18" s="698">
        <v>0</v>
      </c>
    </row>
    <row r="19" spans="2:9">
      <c r="B19" s="697"/>
      <c r="C19" t="s">
        <v>1569</v>
      </c>
      <c r="E19" s="698">
        <v>0</v>
      </c>
    </row>
    <row r="20" spans="2:9">
      <c r="B20" s="697"/>
      <c r="C20" t="s">
        <v>1570</v>
      </c>
      <c r="E20" s="698">
        <v>0</v>
      </c>
      <c r="G20" s="4">
        <f>+E21</f>
        <v>0</v>
      </c>
      <c r="H20" s="4">
        <f>+E20</f>
        <v>0</v>
      </c>
    </row>
    <row r="21" spans="2:9">
      <c r="B21" s="697"/>
      <c r="C21" t="s">
        <v>1571</v>
      </c>
      <c r="E21" s="698">
        <v>0</v>
      </c>
      <c r="G21" s="4">
        <f>+E23</f>
        <v>0</v>
      </c>
      <c r="H21" s="4">
        <f>+E22</f>
        <v>0</v>
      </c>
    </row>
    <row r="22" spans="2:9">
      <c r="B22" s="697"/>
      <c r="C22" t="s">
        <v>1572</v>
      </c>
      <c r="E22" s="698">
        <v>0</v>
      </c>
      <c r="G22" s="4">
        <f>+G20-G21</f>
        <v>0</v>
      </c>
      <c r="H22" s="4">
        <f>+H20-H21</f>
        <v>0</v>
      </c>
      <c r="I22" s="4">
        <f>+H22-G22</f>
        <v>0</v>
      </c>
    </row>
    <row r="23" spans="2:9" ht="15.75" thickBot="1">
      <c r="B23" s="699"/>
      <c r="C23" s="694" t="s">
        <v>1573</v>
      </c>
      <c r="D23" s="694"/>
      <c r="E23" s="700">
        <v>0</v>
      </c>
      <c r="G23" s="4"/>
      <c r="H23" s="4"/>
      <c r="I23" s="4"/>
    </row>
    <row r="24" spans="2:9">
      <c r="B24" s="697">
        <v>7</v>
      </c>
      <c r="C24" s="3" t="s">
        <v>1684</v>
      </c>
      <c r="E24" s="735"/>
      <c r="G24" s="4"/>
      <c r="H24" s="4"/>
      <c r="I24" s="4"/>
    </row>
    <row r="25" spans="2:9">
      <c r="B25" s="697"/>
      <c r="C25" t="s">
        <v>1685</v>
      </c>
      <c r="E25" s="735"/>
      <c r="G25" s="4">
        <f>+E25/1.19</f>
        <v>0</v>
      </c>
      <c r="H25" s="4">
        <f>+E25/3</f>
        <v>0</v>
      </c>
      <c r="I25" s="4">
        <f>+E25-H25</f>
        <v>0</v>
      </c>
    </row>
    <row r="26" spans="2:9" ht="15.75" thickBot="1">
      <c r="B26" s="697"/>
      <c r="C26" t="s">
        <v>1686</v>
      </c>
      <c r="E26" s="735"/>
      <c r="G26" s="4">
        <f>+G25/3</f>
        <v>0</v>
      </c>
      <c r="H26" s="4"/>
      <c r="I26" s="4"/>
    </row>
    <row r="27" spans="2:9">
      <c r="B27" s="15">
        <v>7</v>
      </c>
      <c r="C27" s="696" t="s">
        <v>1574</v>
      </c>
      <c r="D27" s="690"/>
      <c r="E27" s="702"/>
    </row>
    <row r="28" spans="2:9">
      <c r="B28" s="697"/>
      <c r="C28" t="s">
        <v>1693</v>
      </c>
      <c r="E28" s="698">
        <v>0</v>
      </c>
    </row>
    <row r="29" spans="2:9" ht="15.75" thickBot="1">
      <c r="B29" s="697"/>
      <c r="C29" t="s">
        <v>1694</v>
      </c>
      <c r="E29" s="698">
        <v>0</v>
      </c>
    </row>
    <row r="30" spans="2:9">
      <c r="B30" s="15">
        <v>8</v>
      </c>
      <c r="C30" s="696" t="s">
        <v>1575</v>
      </c>
      <c r="D30" s="690"/>
      <c r="E30" s="702"/>
    </row>
    <row r="31" spans="2:9" ht="15.75" thickBot="1">
      <c r="B31" s="697"/>
      <c r="C31" t="s">
        <v>1689</v>
      </c>
      <c r="E31" s="698">
        <v>0</v>
      </c>
    </row>
    <row r="32" spans="2:9">
      <c r="B32" s="15">
        <v>9</v>
      </c>
      <c r="C32" s="696" t="s">
        <v>1576</v>
      </c>
      <c r="D32" s="690"/>
      <c r="E32" s="691"/>
    </row>
    <row r="33" spans="2:9" ht="15.75" thickBot="1">
      <c r="B33" s="697"/>
      <c r="C33" s="703" t="s">
        <v>1737</v>
      </c>
      <c r="D33" s="706" t="s">
        <v>1708</v>
      </c>
      <c r="E33" s="704">
        <v>0</v>
      </c>
    </row>
    <row r="34" spans="2:9" ht="15.75" thickBot="1">
      <c r="B34" s="697"/>
      <c r="C34" s="703"/>
      <c r="D34" s="706">
        <v>44195</v>
      </c>
      <c r="E34" s="743">
        <v>0</v>
      </c>
    </row>
    <row r="35" spans="2:9" ht="15.75" thickBot="1">
      <c r="B35" s="697"/>
      <c r="C35" s="705" t="s">
        <v>1738</v>
      </c>
      <c r="D35" s="706" t="str">
        <f>+D33</f>
        <v>último día c/mes enero a noviembre</v>
      </c>
      <c r="E35" s="707">
        <v>0</v>
      </c>
    </row>
    <row r="36" spans="2:9" ht="15.75" thickBot="1">
      <c r="B36" s="699"/>
      <c r="C36" s="705"/>
      <c r="D36" s="706">
        <f>+D34</f>
        <v>44195</v>
      </c>
      <c r="E36" s="707">
        <v>0</v>
      </c>
    </row>
    <row r="37" spans="2:9">
      <c r="B37" s="697">
        <v>10</v>
      </c>
      <c r="C37" s="708" t="s">
        <v>1577</v>
      </c>
      <c r="E37" s="692"/>
    </row>
    <row r="38" spans="2:9">
      <c r="B38" s="697"/>
      <c r="C38" s="703" t="s">
        <v>340</v>
      </c>
      <c r="E38" s="698"/>
    </row>
    <row r="39" spans="2:9">
      <c r="B39" s="697"/>
      <c r="C39" s="703" t="s">
        <v>334</v>
      </c>
      <c r="E39" s="698"/>
    </row>
    <row r="40" spans="2:9">
      <c r="B40" s="697"/>
      <c r="C40" s="703" t="s">
        <v>1690</v>
      </c>
      <c r="E40" s="741"/>
    </row>
    <row r="41" spans="2:9">
      <c r="B41" s="697"/>
      <c r="C41" s="703" t="s">
        <v>1578</v>
      </c>
      <c r="E41" s="698"/>
    </row>
    <row r="42" spans="2:9" ht="15.75" thickBot="1">
      <c r="B42" s="697"/>
      <c r="C42" s="703" t="s">
        <v>336</v>
      </c>
      <c r="E42" s="701"/>
    </row>
    <row r="43" spans="2:9">
      <c r="B43" s="15">
        <v>11</v>
      </c>
      <c r="C43" s="709" t="s">
        <v>1579</v>
      </c>
      <c r="D43" s="690"/>
      <c r="E43" s="690"/>
      <c r="F43" s="690"/>
      <c r="G43" s="690"/>
      <c r="H43" s="690"/>
      <c r="I43" s="691"/>
    </row>
    <row r="44" spans="2:9">
      <c r="B44" s="697" t="s">
        <v>1580</v>
      </c>
      <c r="C44" s="708" t="s">
        <v>1705</v>
      </c>
      <c r="G44" t="s">
        <v>1697</v>
      </c>
      <c r="H44" t="s">
        <v>1698</v>
      </c>
      <c r="I44" t="s">
        <v>1699</v>
      </c>
    </row>
    <row r="45" spans="2:9">
      <c r="B45" s="697"/>
      <c r="C45" s="708"/>
      <c r="D45" t="s">
        <v>1695</v>
      </c>
      <c r="G45" s="698">
        <v>0</v>
      </c>
      <c r="H45" s="698">
        <f>+G45-I45</f>
        <v>0</v>
      </c>
      <c r="I45" s="698">
        <v>0</v>
      </c>
    </row>
    <row r="46" spans="2:9">
      <c r="B46" s="697"/>
      <c r="C46" s="708"/>
      <c r="D46" t="s">
        <v>1696</v>
      </c>
      <c r="G46" s="698">
        <v>0</v>
      </c>
      <c r="H46" s="698">
        <f t="shared" ref="H46:H47" si="0">+G46-I46</f>
        <v>0</v>
      </c>
      <c r="I46" s="698">
        <v>0</v>
      </c>
    </row>
    <row r="47" spans="2:9">
      <c r="B47" s="697"/>
      <c r="C47" s="708"/>
      <c r="D47" t="s">
        <v>1700</v>
      </c>
      <c r="G47" s="698">
        <f>+'BALANCE 2021 '!K44+'BALANCE 2021 '!K45-G45-G46</f>
        <v>70639053</v>
      </c>
      <c r="H47" s="698">
        <f t="shared" si="0"/>
        <v>70639053</v>
      </c>
      <c r="I47" s="698"/>
    </row>
    <row r="48" spans="2:9">
      <c r="B48" s="697"/>
      <c r="C48" s="708"/>
      <c r="D48" t="s">
        <v>1703</v>
      </c>
      <c r="G48" s="698">
        <v>0</v>
      </c>
      <c r="H48" s="698">
        <v>0</v>
      </c>
      <c r="I48" s="698">
        <v>0</v>
      </c>
    </row>
    <row r="49" spans="2:11">
      <c r="B49" s="697"/>
      <c r="C49" s="708"/>
      <c r="D49" t="s">
        <v>1701</v>
      </c>
      <c r="G49" s="698">
        <v>0</v>
      </c>
      <c r="H49" s="698">
        <f>+G49</f>
        <v>0</v>
      </c>
      <c r="I49" s="698"/>
    </row>
    <row r="50" spans="2:11">
      <c r="B50" s="697" t="s">
        <v>1581</v>
      </c>
      <c r="C50" s="708" t="s">
        <v>1704</v>
      </c>
      <c r="E50" s="739"/>
      <c r="F50" s="739"/>
      <c r="G50" s="739"/>
      <c r="I50" s="692"/>
    </row>
    <row r="51" spans="2:11">
      <c r="B51" s="697"/>
      <c r="C51" t="s">
        <v>1735</v>
      </c>
      <c r="E51" s="739"/>
      <c r="F51" s="739"/>
      <c r="G51" s="739"/>
      <c r="I51" s="692"/>
    </row>
    <row r="52" spans="2:11">
      <c r="B52" s="697"/>
      <c r="C52" s="703" t="s">
        <v>1736</v>
      </c>
      <c r="E52" s="739"/>
      <c r="F52" s="739"/>
      <c r="G52" s="739"/>
      <c r="I52" s="692"/>
    </row>
    <row r="53" spans="2:11">
      <c r="B53" s="697"/>
      <c r="C53" s="708" t="s">
        <v>1707</v>
      </c>
      <c r="E53" s="739"/>
      <c r="F53" s="739"/>
      <c r="G53" s="739"/>
      <c r="I53" s="692"/>
    </row>
    <row r="54" spans="2:11">
      <c r="B54" s="697"/>
      <c r="C54" s="708"/>
      <c r="E54" s="739"/>
      <c r="F54" s="739"/>
      <c r="H54" t="s">
        <v>1713</v>
      </c>
      <c r="I54" t="s">
        <v>1592</v>
      </c>
    </row>
    <row r="55" spans="2:11">
      <c r="B55" s="697" t="s">
        <v>1582</v>
      </c>
      <c r="I55" s="692"/>
    </row>
    <row r="56" spans="2:11">
      <c r="B56" s="697"/>
      <c r="H56" s="698"/>
      <c r="I56" s="698"/>
    </row>
    <row r="57" spans="2:11">
      <c r="B57" s="697" t="s">
        <v>1583</v>
      </c>
      <c r="I57" s="692"/>
    </row>
    <row r="58" spans="2:11" ht="18.75">
      <c r="B58" s="697"/>
      <c r="H58" s="698"/>
      <c r="I58" s="698"/>
      <c r="K58" s="387"/>
    </row>
    <row r="59" spans="2:11">
      <c r="B59" s="697"/>
      <c r="I59" s="692"/>
    </row>
    <row r="60" spans="2:11" ht="15.75" thickBot="1">
      <c r="B60" s="699" t="s">
        <v>1706</v>
      </c>
      <c r="C60" s="694" t="s">
        <v>1702</v>
      </c>
      <c r="D60" s="710"/>
      <c r="E60" s="694"/>
      <c r="F60" s="694"/>
      <c r="G60" s="694"/>
      <c r="H60" s="694"/>
      <c r="I60" s="69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01"/>
  <sheetViews>
    <sheetView view="pageBreakPreview" topLeftCell="A7" zoomScale="118" zoomScaleNormal="122" zoomScaleSheetLayoutView="118" workbookViewId="0">
      <selection activeCell="C96" sqref="C96"/>
    </sheetView>
  </sheetViews>
  <sheetFormatPr baseColWidth="10" defaultRowHeight="12.75"/>
  <cols>
    <col min="1" max="1" width="4.140625" style="713" customWidth="1"/>
    <col min="2" max="2" width="9.42578125" style="711" customWidth="1"/>
    <col min="3" max="3" width="42.42578125" style="713" customWidth="1"/>
    <col min="4" max="4" width="12.7109375" style="713" customWidth="1"/>
    <col min="5" max="5" width="13.85546875" style="713" customWidth="1"/>
    <col min="6" max="6" width="12.28515625" style="713" bestFit="1" customWidth="1"/>
    <col min="7" max="7" width="12.7109375" style="713" bestFit="1" customWidth="1"/>
    <col min="8" max="8" width="11.7109375" style="713" customWidth="1"/>
    <col min="9" max="9" width="12" style="713" customWidth="1"/>
    <col min="10" max="10" width="11.42578125" style="713" customWidth="1"/>
    <col min="11" max="11" width="11" style="713" customWidth="1"/>
    <col min="12" max="240" width="11.42578125" style="713"/>
    <col min="241" max="241" width="50.5703125" style="713" customWidth="1"/>
    <col min="242" max="242" width="15.28515625" style="713" bestFit="1" customWidth="1"/>
    <col min="243" max="243" width="16.7109375" style="713" customWidth="1"/>
    <col min="244" max="244" width="15.140625" style="713" bestFit="1" customWidth="1"/>
    <col min="245" max="245" width="15.42578125" style="713" customWidth="1"/>
    <col min="246" max="246" width="16.28515625" style="713" customWidth="1"/>
    <col min="247" max="247" width="16.42578125" style="713" customWidth="1"/>
    <col min="248" max="248" width="16.5703125" style="713" bestFit="1" customWidth="1"/>
    <col min="249" max="249" width="14.7109375" style="713" customWidth="1"/>
    <col min="250" max="251" width="11.42578125" style="713"/>
    <col min="252" max="252" width="13.85546875" style="713" customWidth="1"/>
    <col min="253" max="256" width="11.42578125" style="713"/>
    <col min="257" max="257" width="4.140625" style="713" customWidth="1"/>
    <col min="258" max="258" width="9.42578125" style="713" customWidth="1"/>
    <col min="259" max="259" width="35.5703125" style="713" customWidth="1"/>
    <col min="260" max="260" width="12.7109375" style="713" customWidth="1"/>
    <col min="261" max="261" width="13.85546875" style="713" customWidth="1"/>
    <col min="262" max="263" width="11.42578125" style="713" customWidth="1"/>
    <col min="264" max="264" width="11.7109375" style="713" customWidth="1"/>
    <col min="265" max="265" width="12" style="713" customWidth="1"/>
    <col min="266" max="266" width="11.42578125" style="713" customWidth="1"/>
    <col min="267" max="267" width="11" style="713" customWidth="1"/>
    <col min="268" max="496" width="11.42578125" style="713"/>
    <col min="497" max="497" width="50.5703125" style="713" customWidth="1"/>
    <col min="498" max="498" width="15.28515625" style="713" bestFit="1" customWidth="1"/>
    <col min="499" max="499" width="16.7109375" style="713" customWidth="1"/>
    <col min="500" max="500" width="15.140625" style="713" bestFit="1" customWidth="1"/>
    <col min="501" max="501" width="15.42578125" style="713" customWidth="1"/>
    <col min="502" max="502" width="16.28515625" style="713" customWidth="1"/>
    <col min="503" max="503" width="16.42578125" style="713" customWidth="1"/>
    <col min="504" max="504" width="16.5703125" style="713" bestFit="1" customWidth="1"/>
    <col min="505" max="505" width="14.7109375" style="713" customWidth="1"/>
    <col min="506" max="507" width="11.42578125" style="713"/>
    <col min="508" max="508" width="13.85546875" style="713" customWidth="1"/>
    <col min="509" max="512" width="11.42578125" style="713"/>
    <col min="513" max="513" width="4.140625" style="713" customWidth="1"/>
    <col min="514" max="514" width="9.42578125" style="713" customWidth="1"/>
    <col min="515" max="515" width="35.5703125" style="713" customWidth="1"/>
    <col min="516" max="516" width="12.7109375" style="713" customWidth="1"/>
    <col min="517" max="517" width="13.85546875" style="713" customWidth="1"/>
    <col min="518" max="519" width="11.42578125" style="713" customWidth="1"/>
    <col min="520" max="520" width="11.7109375" style="713" customWidth="1"/>
    <col min="521" max="521" width="12" style="713" customWidth="1"/>
    <col min="522" max="522" width="11.42578125" style="713" customWidth="1"/>
    <col min="523" max="523" width="11" style="713" customWidth="1"/>
    <col min="524" max="752" width="11.42578125" style="713"/>
    <col min="753" max="753" width="50.5703125" style="713" customWidth="1"/>
    <col min="754" max="754" width="15.28515625" style="713" bestFit="1" customWidth="1"/>
    <col min="755" max="755" width="16.7109375" style="713" customWidth="1"/>
    <col min="756" max="756" width="15.140625" style="713" bestFit="1" customWidth="1"/>
    <col min="757" max="757" width="15.42578125" style="713" customWidth="1"/>
    <col min="758" max="758" width="16.28515625" style="713" customWidth="1"/>
    <col min="759" max="759" width="16.42578125" style="713" customWidth="1"/>
    <col min="760" max="760" width="16.5703125" style="713" bestFit="1" customWidth="1"/>
    <col min="761" max="761" width="14.7109375" style="713" customWidth="1"/>
    <col min="762" max="763" width="11.42578125" style="713"/>
    <col min="764" max="764" width="13.85546875" style="713" customWidth="1"/>
    <col min="765" max="768" width="11.42578125" style="713"/>
    <col min="769" max="769" width="4.140625" style="713" customWidth="1"/>
    <col min="770" max="770" width="9.42578125" style="713" customWidth="1"/>
    <col min="771" max="771" width="35.5703125" style="713" customWidth="1"/>
    <col min="772" max="772" width="12.7109375" style="713" customWidth="1"/>
    <col min="773" max="773" width="13.85546875" style="713" customWidth="1"/>
    <col min="774" max="775" width="11.42578125" style="713" customWidth="1"/>
    <col min="776" max="776" width="11.7109375" style="713" customWidth="1"/>
    <col min="777" max="777" width="12" style="713" customWidth="1"/>
    <col min="778" max="778" width="11.42578125" style="713" customWidth="1"/>
    <col min="779" max="779" width="11" style="713" customWidth="1"/>
    <col min="780" max="1008" width="11.42578125" style="713"/>
    <col min="1009" max="1009" width="50.5703125" style="713" customWidth="1"/>
    <col min="1010" max="1010" width="15.28515625" style="713" bestFit="1" customWidth="1"/>
    <col min="1011" max="1011" width="16.7109375" style="713" customWidth="1"/>
    <col min="1012" max="1012" width="15.140625" style="713" bestFit="1" customWidth="1"/>
    <col min="1013" max="1013" width="15.42578125" style="713" customWidth="1"/>
    <col min="1014" max="1014" width="16.28515625" style="713" customWidth="1"/>
    <col min="1015" max="1015" width="16.42578125" style="713" customWidth="1"/>
    <col min="1016" max="1016" width="16.5703125" style="713" bestFit="1" customWidth="1"/>
    <col min="1017" max="1017" width="14.7109375" style="713" customWidth="1"/>
    <col min="1018" max="1019" width="11.42578125" style="713"/>
    <col min="1020" max="1020" width="13.85546875" style="713" customWidth="1"/>
    <col min="1021" max="1024" width="11.42578125" style="713"/>
    <col min="1025" max="1025" width="4.140625" style="713" customWidth="1"/>
    <col min="1026" max="1026" width="9.42578125" style="713" customWidth="1"/>
    <col min="1027" max="1027" width="35.5703125" style="713" customWidth="1"/>
    <col min="1028" max="1028" width="12.7109375" style="713" customWidth="1"/>
    <col min="1029" max="1029" width="13.85546875" style="713" customWidth="1"/>
    <col min="1030" max="1031" width="11.42578125" style="713" customWidth="1"/>
    <col min="1032" max="1032" width="11.7109375" style="713" customWidth="1"/>
    <col min="1033" max="1033" width="12" style="713" customWidth="1"/>
    <col min="1034" max="1034" width="11.42578125" style="713" customWidth="1"/>
    <col min="1035" max="1035" width="11" style="713" customWidth="1"/>
    <col min="1036" max="1264" width="11.42578125" style="713"/>
    <col min="1265" max="1265" width="50.5703125" style="713" customWidth="1"/>
    <col min="1266" max="1266" width="15.28515625" style="713" bestFit="1" customWidth="1"/>
    <col min="1267" max="1267" width="16.7109375" style="713" customWidth="1"/>
    <col min="1268" max="1268" width="15.140625" style="713" bestFit="1" customWidth="1"/>
    <col min="1269" max="1269" width="15.42578125" style="713" customWidth="1"/>
    <col min="1270" max="1270" width="16.28515625" style="713" customWidth="1"/>
    <col min="1271" max="1271" width="16.42578125" style="713" customWidth="1"/>
    <col min="1272" max="1272" width="16.5703125" style="713" bestFit="1" customWidth="1"/>
    <col min="1273" max="1273" width="14.7109375" style="713" customWidth="1"/>
    <col min="1274" max="1275" width="11.42578125" style="713"/>
    <col min="1276" max="1276" width="13.85546875" style="713" customWidth="1"/>
    <col min="1277" max="1280" width="11.42578125" style="713"/>
    <col min="1281" max="1281" width="4.140625" style="713" customWidth="1"/>
    <col min="1282" max="1282" width="9.42578125" style="713" customWidth="1"/>
    <col min="1283" max="1283" width="35.5703125" style="713" customWidth="1"/>
    <col min="1284" max="1284" width="12.7109375" style="713" customWidth="1"/>
    <col min="1285" max="1285" width="13.85546875" style="713" customWidth="1"/>
    <col min="1286" max="1287" width="11.42578125" style="713" customWidth="1"/>
    <col min="1288" max="1288" width="11.7109375" style="713" customWidth="1"/>
    <col min="1289" max="1289" width="12" style="713" customWidth="1"/>
    <col min="1290" max="1290" width="11.42578125" style="713" customWidth="1"/>
    <col min="1291" max="1291" width="11" style="713" customWidth="1"/>
    <col min="1292" max="1520" width="11.42578125" style="713"/>
    <col min="1521" max="1521" width="50.5703125" style="713" customWidth="1"/>
    <col min="1522" max="1522" width="15.28515625" style="713" bestFit="1" customWidth="1"/>
    <col min="1523" max="1523" width="16.7109375" style="713" customWidth="1"/>
    <col min="1524" max="1524" width="15.140625" style="713" bestFit="1" customWidth="1"/>
    <col min="1525" max="1525" width="15.42578125" style="713" customWidth="1"/>
    <col min="1526" max="1526" width="16.28515625" style="713" customWidth="1"/>
    <col min="1527" max="1527" width="16.42578125" style="713" customWidth="1"/>
    <col min="1528" max="1528" width="16.5703125" style="713" bestFit="1" customWidth="1"/>
    <col min="1529" max="1529" width="14.7109375" style="713" customWidth="1"/>
    <col min="1530" max="1531" width="11.42578125" style="713"/>
    <col min="1532" max="1532" width="13.85546875" style="713" customWidth="1"/>
    <col min="1533" max="1536" width="11.42578125" style="713"/>
    <col min="1537" max="1537" width="4.140625" style="713" customWidth="1"/>
    <col min="1538" max="1538" width="9.42578125" style="713" customWidth="1"/>
    <col min="1539" max="1539" width="35.5703125" style="713" customWidth="1"/>
    <col min="1540" max="1540" width="12.7109375" style="713" customWidth="1"/>
    <col min="1541" max="1541" width="13.85546875" style="713" customWidth="1"/>
    <col min="1542" max="1543" width="11.42578125" style="713" customWidth="1"/>
    <col min="1544" max="1544" width="11.7109375" style="713" customWidth="1"/>
    <col min="1545" max="1545" width="12" style="713" customWidth="1"/>
    <col min="1546" max="1546" width="11.42578125" style="713" customWidth="1"/>
    <col min="1547" max="1547" width="11" style="713" customWidth="1"/>
    <col min="1548" max="1776" width="11.42578125" style="713"/>
    <col min="1777" max="1777" width="50.5703125" style="713" customWidth="1"/>
    <col min="1778" max="1778" width="15.28515625" style="713" bestFit="1" customWidth="1"/>
    <col min="1779" max="1779" width="16.7109375" style="713" customWidth="1"/>
    <col min="1780" max="1780" width="15.140625" style="713" bestFit="1" customWidth="1"/>
    <col min="1781" max="1781" width="15.42578125" style="713" customWidth="1"/>
    <col min="1782" max="1782" width="16.28515625" style="713" customWidth="1"/>
    <col min="1783" max="1783" width="16.42578125" style="713" customWidth="1"/>
    <col min="1784" max="1784" width="16.5703125" style="713" bestFit="1" customWidth="1"/>
    <col min="1785" max="1785" width="14.7109375" style="713" customWidth="1"/>
    <col min="1786" max="1787" width="11.42578125" style="713"/>
    <col min="1788" max="1788" width="13.85546875" style="713" customWidth="1"/>
    <col min="1789" max="1792" width="11.42578125" style="713"/>
    <col min="1793" max="1793" width="4.140625" style="713" customWidth="1"/>
    <col min="1794" max="1794" width="9.42578125" style="713" customWidth="1"/>
    <col min="1795" max="1795" width="35.5703125" style="713" customWidth="1"/>
    <col min="1796" max="1796" width="12.7109375" style="713" customWidth="1"/>
    <col min="1797" max="1797" width="13.85546875" style="713" customWidth="1"/>
    <col min="1798" max="1799" width="11.42578125" style="713" customWidth="1"/>
    <col min="1800" max="1800" width="11.7109375" style="713" customWidth="1"/>
    <col min="1801" max="1801" width="12" style="713" customWidth="1"/>
    <col min="1802" max="1802" width="11.42578125" style="713" customWidth="1"/>
    <col min="1803" max="1803" width="11" style="713" customWidth="1"/>
    <col min="1804" max="2032" width="11.42578125" style="713"/>
    <col min="2033" max="2033" width="50.5703125" style="713" customWidth="1"/>
    <col min="2034" max="2034" width="15.28515625" style="713" bestFit="1" customWidth="1"/>
    <col min="2035" max="2035" width="16.7109375" style="713" customWidth="1"/>
    <col min="2036" max="2036" width="15.140625" style="713" bestFit="1" customWidth="1"/>
    <col min="2037" max="2037" width="15.42578125" style="713" customWidth="1"/>
    <col min="2038" max="2038" width="16.28515625" style="713" customWidth="1"/>
    <col min="2039" max="2039" width="16.42578125" style="713" customWidth="1"/>
    <col min="2040" max="2040" width="16.5703125" style="713" bestFit="1" customWidth="1"/>
    <col min="2041" max="2041" width="14.7109375" style="713" customWidth="1"/>
    <col min="2042" max="2043" width="11.42578125" style="713"/>
    <col min="2044" max="2044" width="13.85546875" style="713" customWidth="1"/>
    <col min="2045" max="2048" width="11.42578125" style="713"/>
    <col min="2049" max="2049" width="4.140625" style="713" customWidth="1"/>
    <col min="2050" max="2050" width="9.42578125" style="713" customWidth="1"/>
    <col min="2051" max="2051" width="35.5703125" style="713" customWidth="1"/>
    <col min="2052" max="2052" width="12.7109375" style="713" customWidth="1"/>
    <col min="2053" max="2053" width="13.85546875" style="713" customWidth="1"/>
    <col min="2054" max="2055" width="11.42578125" style="713" customWidth="1"/>
    <col min="2056" max="2056" width="11.7109375" style="713" customWidth="1"/>
    <col min="2057" max="2057" width="12" style="713" customWidth="1"/>
    <col min="2058" max="2058" width="11.42578125" style="713" customWidth="1"/>
    <col min="2059" max="2059" width="11" style="713" customWidth="1"/>
    <col min="2060" max="2288" width="11.42578125" style="713"/>
    <col min="2289" max="2289" width="50.5703125" style="713" customWidth="1"/>
    <col min="2290" max="2290" width="15.28515625" style="713" bestFit="1" customWidth="1"/>
    <col min="2291" max="2291" width="16.7109375" style="713" customWidth="1"/>
    <col min="2292" max="2292" width="15.140625" style="713" bestFit="1" customWidth="1"/>
    <col min="2293" max="2293" width="15.42578125" style="713" customWidth="1"/>
    <col min="2294" max="2294" width="16.28515625" style="713" customWidth="1"/>
    <col min="2295" max="2295" width="16.42578125" style="713" customWidth="1"/>
    <col min="2296" max="2296" width="16.5703125" style="713" bestFit="1" customWidth="1"/>
    <col min="2297" max="2297" width="14.7109375" style="713" customWidth="1"/>
    <col min="2298" max="2299" width="11.42578125" style="713"/>
    <col min="2300" max="2300" width="13.85546875" style="713" customWidth="1"/>
    <col min="2301" max="2304" width="11.42578125" style="713"/>
    <col min="2305" max="2305" width="4.140625" style="713" customWidth="1"/>
    <col min="2306" max="2306" width="9.42578125" style="713" customWidth="1"/>
    <col min="2307" max="2307" width="35.5703125" style="713" customWidth="1"/>
    <col min="2308" max="2308" width="12.7109375" style="713" customWidth="1"/>
    <col min="2309" max="2309" width="13.85546875" style="713" customWidth="1"/>
    <col min="2310" max="2311" width="11.42578125" style="713" customWidth="1"/>
    <col min="2312" max="2312" width="11.7109375" style="713" customWidth="1"/>
    <col min="2313" max="2313" width="12" style="713" customWidth="1"/>
    <col min="2314" max="2314" width="11.42578125" style="713" customWidth="1"/>
    <col min="2315" max="2315" width="11" style="713" customWidth="1"/>
    <col min="2316" max="2544" width="11.42578125" style="713"/>
    <col min="2545" max="2545" width="50.5703125" style="713" customWidth="1"/>
    <col min="2546" max="2546" width="15.28515625" style="713" bestFit="1" customWidth="1"/>
    <col min="2547" max="2547" width="16.7109375" style="713" customWidth="1"/>
    <col min="2548" max="2548" width="15.140625" style="713" bestFit="1" customWidth="1"/>
    <col min="2549" max="2549" width="15.42578125" style="713" customWidth="1"/>
    <col min="2550" max="2550" width="16.28515625" style="713" customWidth="1"/>
    <col min="2551" max="2551" width="16.42578125" style="713" customWidth="1"/>
    <col min="2552" max="2552" width="16.5703125" style="713" bestFit="1" customWidth="1"/>
    <col min="2553" max="2553" width="14.7109375" style="713" customWidth="1"/>
    <col min="2554" max="2555" width="11.42578125" style="713"/>
    <col min="2556" max="2556" width="13.85546875" style="713" customWidth="1"/>
    <col min="2557" max="2560" width="11.42578125" style="713"/>
    <col min="2561" max="2561" width="4.140625" style="713" customWidth="1"/>
    <col min="2562" max="2562" width="9.42578125" style="713" customWidth="1"/>
    <col min="2563" max="2563" width="35.5703125" style="713" customWidth="1"/>
    <col min="2564" max="2564" width="12.7109375" style="713" customWidth="1"/>
    <col min="2565" max="2565" width="13.85546875" style="713" customWidth="1"/>
    <col min="2566" max="2567" width="11.42578125" style="713" customWidth="1"/>
    <col min="2568" max="2568" width="11.7109375" style="713" customWidth="1"/>
    <col min="2569" max="2569" width="12" style="713" customWidth="1"/>
    <col min="2570" max="2570" width="11.42578125" style="713" customWidth="1"/>
    <col min="2571" max="2571" width="11" style="713" customWidth="1"/>
    <col min="2572" max="2800" width="11.42578125" style="713"/>
    <col min="2801" max="2801" width="50.5703125" style="713" customWidth="1"/>
    <col min="2802" max="2802" width="15.28515625" style="713" bestFit="1" customWidth="1"/>
    <col min="2803" max="2803" width="16.7109375" style="713" customWidth="1"/>
    <col min="2804" max="2804" width="15.140625" style="713" bestFit="1" customWidth="1"/>
    <col min="2805" max="2805" width="15.42578125" style="713" customWidth="1"/>
    <col min="2806" max="2806" width="16.28515625" style="713" customWidth="1"/>
    <col min="2807" max="2807" width="16.42578125" style="713" customWidth="1"/>
    <col min="2808" max="2808" width="16.5703125" style="713" bestFit="1" customWidth="1"/>
    <col min="2809" max="2809" width="14.7109375" style="713" customWidth="1"/>
    <col min="2810" max="2811" width="11.42578125" style="713"/>
    <col min="2812" max="2812" width="13.85546875" style="713" customWidth="1"/>
    <col min="2813" max="2816" width="11.42578125" style="713"/>
    <col min="2817" max="2817" width="4.140625" style="713" customWidth="1"/>
    <col min="2818" max="2818" width="9.42578125" style="713" customWidth="1"/>
    <col min="2819" max="2819" width="35.5703125" style="713" customWidth="1"/>
    <col min="2820" max="2820" width="12.7109375" style="713" customWidth="1"/>
    <col min="2821" max="2821" width="13.85546875" style="713" customWidth="1"/>
    <col min="2822" max="2823" width="11.42578125" style="713" customWidth="1"/>
    <col min="2824" max="2824" width="11.7109375" style="713" customWidth="1"/>
    <col min="2825" max="2825" width="12" style="713" customWidth="1"/>
    <col min="2826" max="2826" width="11.42578125" style="713" customWidth="1"/>
    <col min="2827" max="2827" width="11" style="713" customWidth="1"/>
    <col min="2828" max="3056" width="11.42578125" style="713"/>
    <col min="3057" max="3057" width="50.5703125" style="713" customWidth="1"/>
    <col min="3058" max="3058" width="15.28515625" style="713" bestFit="1" customWidth="1"/>
    <col min="3059" max="3059" width="16.7109375" style="713" customWidth="1"/>
    <col min="3060" max="3060" width="15.140625" style="713" bestFit="1" customWidth="1"/>
    <col min="3061" max="3061" width="15.42578125" style="713" customWidth="1"/>
    <col min="3062" max="3062" width="16.28515625" style="713" customWidth="1"/>
    <col min="3063" max="3063" width="16.42578125" style="713" customWidth="1"/>
    <col min="3064" max="3064" width="16.5703125" style="713" bestFit="1" customWidth="1"/>
    <col min="3065" max="3065" width="14.7109375" style="713" customWidth="1"/>
    <col min="3066" max="3067" width="11.42578125" style="713"/>
    <col min="3068" max="3068" width="13.85546875" style="713" customWidth="1"/>
    <col min="3069" max="3072" width="11.42578125" style="713"/>
    <col min="3073" max="3073" width="4.140625" style="713" customWidth="1"/>
    <col min="3074" max="3074" width="9.42578125" style="713" customWidth="1"/>
    <col min="3075" max="3075" width="35.5703125" style="713" customWidth="1"/>
    <col min="3076" max="3076" width="12.7109375" style="713" customWidth="1"/>
    <col min="3077" max="3077" width="13.85546875" style="713" customWidth="1"/>
    <col min="3078" max="3079" width="11.42578125" style="713" customWidth="1"/>
    <col min="3080" max="3080" width="11.7109375" style="713" customWidth="1"/>
    <col min="3081" max="3081" width="12" style="713" customWidth="1"/>
    <col min="3082" max="3082" width="11.42578125" style="713" customWidth="1"/>
    <col min="3083" max="3083" width="11" style="713" customWidth="1"/>
    <col min="3084" max="3312" width="11.42578125" style="713"/>
    <col min="3313" max="3313" width="50.5703125" style="713" customWidth="1"/>
    <col min="3314" max="3314" width="15.28515625" style="713" bestFit="1" customWidth="1"/>
    <col min="3315" max="3315" width="16.7109375" style="713" customWidth="1"/>
    <col min="3316" max="3316" width="15.140625" style="713" bestFit="1" customWidth="1"/>
    <col min="3317" max="3317" width="15.42578125" style="713" customWidth="1"/>
    <col min="3318" max="3318" width="16.28515625" style="713" customWidth="1"/>
    <col min="3319" max="3319" width="16.42578125" style="713" customWidth="1"/>
    <col min="3320" max="3320" width="16.5703125" style="713" bestFit="1" customWidth="1"/>
    <col min="3321" max="3321" width="14.7109375" style="713" customWidth="1"/>
    <col min="3322" max="3323" width="11.42578125" style="713"/>
    <col min="3324" max="3324" width="13.85546875" style="713" customWidth="1"/>
    <col min="3325" max="3328" width="11.42578125" style="713"/>
    <col min="3329" max="3329" width="4.140625" style="713" customWidth="1"/>
    <col min="3330" max="3330" width="9.42578125" style="713" customWidth="1"/>
    <col min="3331" max="3331" width="35.5703125" style="713" customWidth="1"/>
    <col min="3332" max="3332" width="12.7109375" style="713" customWidth="1"/>
    <col min="3333" max="3333" width="13.85546875" style="713" customWidth="1"/>
    <col min="3334" max="3335" width="11.42578125" style="713" customWidth="1"/>
    <col min="3336" max="3336" width="11.7109375" style="713" customWidth="1"/>
    <col min="3337" max="3337" width="12" style="713" customWidth="1"/>
    <col min="3338" max="3338" width="11.42578125" style="713" customWidth="1"/>
    <col min="3339" max="3339" width="11" style="713" customWidth="1"/>
    <col min="3340" max="3568" width="11.42578125" style="713"/>
    <col min="3569" max="3569" width="50.5703125" style="713" customWidth="1"/>
    <col min="3570" max="3570" width="15.28515625" style="713" bestFit="1" customWidth="1"/>
    <col min="3571" max="3571" width="16.7109375" style="713" customWidth="1"/>
    <col min="3572" max="3572" width="15.140625" style="713" bestFit="1" customWidth="1"/>
    <col min="3573" max="3573" width="15.42578125" style="713" customWidth="1"/>
    <col min="3574" max="3574" width="16.28515625" style="713" customWidth="1"/>
    <col min="3575" max="3575" width="16.42578125" style="713" customWidth="1"/>
    <col min="3576" max="3576" width="16.5703125" style="713" bestFit="1" customWidth="1"/>
    <col min="3577" max="3577" width="14.7109375" style="713" customWidth="1"/>
    <col min="3578" max="3579" width="11.42578125" style="713"/>
    <col min="3580" max="3580" width="13.85546875" style="713" customWidth="1"/>
    <col min="3581" max="3584" width="11.42578125" style="713"/>
    <col min="3585" max="3585" width="4.140625" style="713" customWidth="1"/>
    <col min="3586" max="3586" width="9.42578125" style="713" customWidth="1"/>
    <col min="3587" max="3587" width="35.5703125" style="713" customWidth="1"/>
    <col min="3588" max="3588" width="12.7109375" style="713" customWidth="1"/>
    <col min="3589" max="3589" width="13.85546875" style="713" customWidth="1"/>
    <col min="3590" max="3591" width="11.42578125" style="713" customWidth="1"/>
    <col min="3592" max="3592" width="11.7109375" style="713" customWidth="1"/>
    <col min="3593" max="3593" width="12" style="713" customWidth="1"/>
    <col min="3594" max="3594" width="11.42578125" style="713" customWidth="1"/>
    <col min="3595" max="3595" width="11" style="713" customWidth="1"/>
    <col min="3596" max="3824" width="11.42578125" style="713"/>
    <col min="3825" max="3825" width="50.5703125" style="713" customWidth="1"/>
    <col min="3826" max="3826" width="15.28515625" style="713" bestFit="1" customWidth="1"/>
    <col min="3827" max="3827" width="16.7109375" style="713" customWidth="1"/>
    <col min="3828" max="3828" width="15.140625" style="713" bestFit="1" customWidth="1"/>
    <col min="3829" max="3829" width="15.42578125" style="713" customWidth="1"/>
    <col min="3830" max="3830" width="16.28515625" style="713" customWidth="1"/>
    <col min="3831" max="3831" width="16.42578125" style="713" customWidth="1"/>
    <col min="3832" max="3832" width="16.5703125" style="713" bestFit="1" customWidth="1"/>
    <col min="3833" max="3833" width="14.7109375" style="713" customWidth="1"/>
    <col min="3834" max="3835" width="11.42578125" style="713"/>
    <col min="3836" max="3836" width="13.85546875" style="713" customWidth="1"/>
    <col min="3837" max="3840" width="11.42578125" style="713"/>
    <col min="3841" max="3841" width="4.140625" style="713" customWidth="1"/>
    <col min="3842" max="3842" width="9.42578125" style="713" customWidth="1"/>
    <col min="3843" max="3843" width="35.5703125" style="713" customWidth="1"/>
    <col min="3844" max="3844" width="12.7109375" style="713" customWidth="1"/>
    <col min="3845" max="3845" width="13.85546875" style="713" customWidth="1"/>
    <col min="3846" max="3847" width="11.42578125" style="713" customWidth="1"/>
    <col min="3848" max="3848" width="11.7109375" style="713" customWidth="1"/>
    <col min="3849" max="3849" width="12" style="713" customWidth="1"/>
    <col min="3850" max="3850" width="11.42578125" style="713" customWidth="1"/>
    <col min="3851" max="3851" width="11" style="713" customWidth="1"/>
    <col min="3852" max="4080" width="11.42578125" style="713"/>
    <col min="4081" max="4081" width="50.5703125" style="713" customWidth="1"/>
    <col min="4082" max="4082" width="15.28515625" style="713" bestFit="1" customWidth="1"/>
    <col min="4083" max="4083" width="16.7109375" style="713" customWidth="1"/>
    <col min="4084" max="4084" width="15.140625" style="713" bestFit="1" customWidth="1"/>
    <col min="4085" max="4085" width="15.42578125" style="713" customWidth="1"/>
    <col min="4086" max="4086" width="16.28515625" style="713" customWidth="1"/>
    <col min="4087" max="4087" width="16.42578125" style="713" customWidth="1"/>
    <col min="4088" max="4088" width="16.5703125" style="713" bestFit="1" customWidth="1"/>
    <col min="4089" max="4089" width="14.7109375" style="713" customWidth="1"/>
    <col min="4090" max="4091" width="11.42578125" style="713"/>
    <col min="4092" max="4092" width="13.85546875" style="713" customWidth="1"/>
    <col min="4093" max="4096" width="11.42578125" style="713"/>
    <col min="4097" max="4097" width="4.140625" style="713" customWidth="1"/>
    <col min="4098" max="4098" width="9.42578125" style="713" customWidth="1"/>
    <col min="4099" max="4099" width="35.5703125" style="713" customWidth="1"/>
    <col min="4100" max="4100" width="12.7109375" style="713" customWidth="1"/>
    <col min="4101" max="4101" width="13.85546875" style="713" customWidth="1"/>
    <col min="4102" max="4103" width="11.42578125" style="713" customWidth="1"/>
    <col min="4104" max="4104" width="11.7109375" style="713" customWidth="1"/>
    <col min="4105" max="4105" width="12" style="713" customWidth="1"/>
    <col min="4106" max="4106" width="11.42578125" style="713" customWidth="1"/>
    <col min="4107" max="4107" width="11" style="713" customWidth="1"/>
    <col min="4108" max="4336" width="11.42578125" style="713"/>
    <col min="4337" max="4337" width="50.5703125" style="713" customWidth="1"/>
    <col min="4338" max="4338" width="15.28515625" style="713" bestFit="1" customWidth="1"/>
    <col min="4339" max="4339" width="16.7109375" style="713" customWidth="1"/>
    <col min="4340" max="4340" width="15.140625" style="713" bestFit="1" customWidth="1"/>
    <col min="4341" max="4341" width="15.42578125" style="713" customWidth="1"/>
    <col min="4342" max="4342" width="16.28515625" style="713" customWidth="1"/>
    <col min="4343" max="4343" width="16.42578125" style="713" customWidth="1"/>
    <col min="4344" max="4344" width="16.5703125" style="713" bestFit="1" customWidth="1"/>
    <col min="4345" max="4345" width="14.7109375" style="713" customWidth="1"/>
    <col min="4346" max="4347" width="11.42578125" style="713"/>
    <col min="4348" max="4348" width="13.85546875" style="713" customWidth="1"/>
    <col min="4349" max="4352" width="11.42578125" style="713"/>
    <col min="4353" max="4353" width="4.140625" style="713" customWidth="1"/>
    <col min="4354" max="4354" width="9.42578125" style="713" customWidth="1"/>
    <col min="4355" max="4355" width="35.5703125" style="713" customWidth="1"/>
    <col min="4356" max="4356" width="12.7109375" style="713" customWidth="1"/>
    <col min="4357" max="4357" width="13.85546875" style="713" customWidth="1"/>
    <col min="4358" max="4359" width="11.42578125" style="713" customWidth="1"/>
    <col min="4360" max="4360" width="11.7109375" style="713" customWidth="1"/>
    <col min="4361" max="4361" width="12" style="713" customWidth="1"/>
    <col min="4362" max="4362" width="11.42578125" style="713" customWidth="1"/>
    <col min="4363" max="4363" width="11" style="713" customWidth="1"/>
    <col min="4364" max="4592" width="11.42578125" style="713"/>
    <col min="4593" max="4593" width="50.5703125" style="713" customWidth="1"/>
    <col min="4594" max="4594" width="15.28515625" style="713" bestFit="1" customWidth="1"/>
    <col min="4595" max="4595" width="16.7109375" style="713" customWidth="1"/>
    <col min="4596" max="4596" width="15.140625" style="713" bestFit="1" customWidth="1"/>
    <col min="4597" max="4597" width="15.42578125" style="713" customWidth="1"/>
    <col min="4598" max="4598" width="16.28515625" style="713" customWidth="1"/>
    <col min="4599" max="4599" width="16.42578125" style="713" customWidth="1"/>
    <col min="4600" max="4600" width="16.5703125" style="713" bestFit="1" customWidth="1"/>
    <col min="4601" max="4601" width="14.7109375" style="713" customWidth="1"/>
    <col min="4602" max="4603" width="11.42578125" style="713"/>
    <col min="4604" max="4604" width="13.85546875" style="713" customWidth="1"/>
    <col min="4605" max="4608" width="11.42578125" style="713"/>
    <col min="4609" max="4609" width="4.140625" style="713" customWidth="1"/>
    <col min="4610" max="4610" width="9.42578125" style="713" customWidth="1"/>
    <col min="4611" max="4611" width="35.5703125" style="713" customWidth="1"/>
    <col min="4612" max="4612" width="12.7109375" style="713" customWidth="1"/>
    <col min="4613" max="4613" width="13.85546875" style="713" customWidth="1"/>
    <col min="4614" max="4615" width="11.42578125" style="713" customWidth="1"/>
    <col min="4616" max="4616" width="11.7109375" style="713" customWidth="1"/>
    <col min="4617" max="4617" width="12" style="713" customWidth="1"/>
    <col min="4618" max="4618" width="11.42578125" style="713" customWidth="1"/>
    <col min="4619" max="4619" width="11" style="713" customWidth="1"/>
    <col min="4620" max="4848" width="11.42578125" style="713"/>
    <col min="4849" max="4849" width="50.5703125" style="713" customWidth="1"/>
    <col min="4850" max="4850" width="15.28515625" style="713" bestFit="1" customWidth="1"/>
    <col min="4851" max="4851" width="16.7109375" style="713" customWidth="1"/>
    <col min="4852" max="4852" width="15.140625" style="713" bestFit="1" customWidth="1"/>
    <col min="4853" max="4853" width="15.42578125" style="713" customWidth="1"/>
    <col min="4854" max="4854" width="16.28515625" style="713" customWidth="1"/>
    <col min="4855" max="4855" width="16.42578125" style="713" customWidth="1"/>
    <col min="4856" max="4856" width="16.5703125" style="713" bestFit="1" customWidth="1"/>
    <col min="4857" max="4857" width="14.7109375" style="713" customWidth="1"/>
    <col min="4858" max="4859" width="11.42578125" style="713"/>
    <col min="4860" max="4860" width="13.85546875" style="713" customWidth="1"/>
    <col min="4861" max="4864" width="11.42578125" style="713"/>
    <col min="4865" max="4865" width="4.140625" style="713" customWidth="1"/>
    <col min="4866" max="4866" width="9.42578125" style="713" customWidth="1"/>
    <col min="4867" max="4867" width="35.5703125" style="713" customWidth="1"/>
    <col min="4868" max="4868" width="12.7109375" style="713" customWidth="1"/>
    <col min="4869" max="4869" width="13.85546875" style="713" customWidth="1"/>
    <col min="4870" max="4871" width="11.42578125" style="713" customWidth="1"/>
    <col min="4872" max="4872" width="11.7109375" style="713" customWidth="1"/>
    <col min="4873" max="4873" width="12" style="713" customWidth="1"/>
    <col min="4874" max="4874" width="11.42578125" style="713" customWidth="1"/>
    <col min="4875" max="4875" width="11" style="713" customWidth="1"/>
    <col min="4876" max="5104" width="11.42578125" style="713"/>
    <col min="5105" max="5105" width="50.5703125" style="713" customWidth="1"/>
    <col min="5106" max="5106" width="15.28515625" style="713" bestFit="1" customWidth="1"/>
    <col min="5107" max="5107" width="16.7109375" style="713" customWidth="1"/>
    <col min="5108" max="5108" width="15.140625" style="713" bestFit="1" customWidth="1"/>
    <col min="5109" max="5109" width="15.42578125" style="713" customWidth="1"/>
    <col min="5110" max="5110" width="16.28515625" style="713" customWidth="1"/>
    <col min="5111" max="5111" width="16.42578125" style="713" customWidth="1"/>
    <col min="5112" max="5112" width="16.5703125" style="713" bestFit="1" customWidth="1"/>
    <col min="5113" max="5113" width="14.7109375" style="713" customWidth="1"/>
    <col min="5114" max="5115" width="11.42578125" style="713"/>
    <col min="5116" max="5116" width="13.85546875" style="713" customWidth="1"/>
    <col min="5117" max="5120" width="11.42578125" style="713"/>
    <col min="5121" max="5121" width="4.140625" style="713" customWidth="1"/>
    <col min="5122" max="5122" width="9.42578125" style="713" customWidth="1"/>
    <col min="5123" max="5123" width="35.5703125" style="713" customWidth="1"/>
    <col min="5124" max="5124" width="12.7109375" style="713" customWidth="1"/>
    <col min="5125" max="5125" width="13.85546875" style="713" customWidth="1"/>
    <col min="5126" max="5127" width="11.42578125" style="713" customWidth="1"/>
    <col min="5128" max="5128" width="11.7109375" style="713" customWidth="1"/>
    <col min="5129" max="5129" width="12" style="713" customWidth="1"/>
    <col min="5130" max="5130" width="11.42578125" style="713" customWidth="1"/>
    <col min="5131" max="5131" width="11" style="713" customWidth="1"/>
    <col min="5132" max="5360" width="11.42578125" style="713"/>
    <col min="5361" max="5361" width="50.5703125" style="713" customWidth="1"/>
    <col min="5362" max="5362" width="15.28515625" style="713" bestFit="1" customWidth="1"/>
    <col min="5363" max="5363" width="16.7109375" style="713" customWidth="1"/>
    <col min="5364" max="5364" width="15.140625" style="713" bestFit="1" customWidth="1"/>
    <col min="5365" max="5365" width="15.42578125" style="713" customWidth="1"/>
    <col min="5366" max="5366" width="16.28515625" style="713" customWidth="1"/>
    <col min="5367" max="5367" width="16.42578125" style="713" customWidth="1"/>
    <col min="5368" max="5368" width="16.5703125" style="713" bestFit="1" customWidth="1"/>
    <col min="5369" max="5369" width="14.7109375" style="713" customWidth="1"/>
    <col min="5370" max="5371" width="11.42578125" style="713"/>
    <col min="5372" max="5372" width="13.85546875" style="713" customWidth="1"/>
    <col min="5373" max="5376" width="11.42578125" style="713"/>
    <col min="5377" max="5377" width="4.140625" style="713" customWidth="1"/>
    <col min="5378" max="5378" width="9.42578125" style="713" customWidth="1"/>
    <col min="5379" max="5379" width="35.5703125" style="713" customWidth="1"/>
    <col min="5380" max="5380" width="12.7109375" style="713" customWidth="1"/>
    <col min="5381" max="5381" width="13.85546875" style="713" customWidth="1"/>
    <col min="5382" max="5383" width="11.42578125" style="713" customWidth="1"/>
    <col min="5384" max="5384" width="11.7109375" style="713" customWidth="1"/>
    <col min="5385" max="5385" width="12" style="713" customWidth="1"/>
    <col min="5386" max="5386" width="11.42578125" style="713" customWidth="1"/>
    <col min="5387" max="5387" width="11" style="713" customWidth="1"/>
    <col min="5388" max="5616" width="11.42578125" style="713"/>
    <col min="5617" max="5617" width="50.5703125" style="713" customWidth="1"/>
    <col min="5618" max="5618" width="15.28515625" style="713" bestFit="1" customWidth="1"/>
    <col min="5619" max="5619" width="16.7109375" style="713" customWidth="1"/>
    <col min="5620" max="5620" width="15.140625" style="713" bestFit="1" customWidth="1"/>
    <col min="5621" max="5621" width="15.42578125" style="713" customWidth="1"/>
    <col min="5622" max="5622" width="16.28515625" style="713" customWidth="1"/>
    <col min="5623" max="5623" width="16.42578125" style="713" customWidth="1"/>
    <col min="5624" max="5624" width="16.5703125" style="713" bestFit="1" customWidth="1"/>
    <col min="5625" max="5625" width="14.7109375" style="713" customWidth="1"/>
    <col min="5626" max="5627" width="11.42578125" style="713"/>
    <col min="5628" max="5628" width="13.85546875" style="713" customWidth="1"/>
    <col min="5629" max="5632" width="11.42578125" style="713"/>
    <col min="5633" max="5633" width="4.140625" style="713" customWidth="1"/>
    <col min="5634" max="5634" width="9.42578125" style="713" customWidth="1"/>
    <col min="5635" max="5635" width="35.5703125" style="713" customWidth="1"/>
    <col min="5636" max="5636" width="12.7109375" style="713" customWidth="1"/>
    <col min="5637" max="5637" width="13.85546875" style="713" customWidth="1"/>
    <col min="5638" max="5639" width="11.42578125" style="713" customWidth="1"/>
    <col min="5640" max="5640" width="11.7109375" style="713" customWidth="1"/>
    <col min="5641" max="5641" width="12" style="713" customWidth="1"/>
    <col min="5642" max="5642" width="11.42578125" style="713" customWidth="1"/>
    <col min="5643" max="5643" width="11" style="713" customWidth="1"/>
    <col min="5644" max="5872" width="11.42578125" style="713"/>
    <col min="5873" max="5873" width="50.5703125" style="713" customWidth="1"/>
    <col min="5874" max="5874" width="15.28515625" style="713" bestFit="1" customWidth="1"/>
    <col min="5875" max="5875" width="16.7109375" style="713" customWidth="1"/>
    <col min="5876" max="5876" width="15.140625" style="713" bestFit="1" customWidth="1"/>
    <col min="5877" max="5877" width="15.42578125" style="713" customWidth="1"/>
    <col min="5878" max="5878" width="16.28515625" style="713" customWidth="1"/>
    <col min="5879" max="5879" width="16.42578125" style="713" customWidth="1"/>
    <col min="5880" max="5880" width="16.5703125" style="713" bestFit="1" customWidth="1"/>
    <col min="5881" max="5881" width="14.7109375" style="713" customWidth="1"/>
    <col min="5882" max="5883" width="11.42578125" style="713"/>
    <col min="5884" max="5884" width="13.85546875" style="713" customWidth="1"/>
    <col min="5885" max="5888" width="11.42578125" style="713"/>
    <col min="5889" max="5889" width="4.140625" style="713" customWidth="1"/>
    <col min="5890" max="5890" width="9.42578125" style="713" customWidth="1"/>
    <col min="5891" max="5891" width="35.5703125" style="713" customWidth="1"/>
    <col min="5892" max="5892" width="12.7109375" style="713" customWidth="1"/>
    <col min="5893" max="5893" width="13.85546875" style="713" customWidth="1"/>
    <col min="5894" max="5895" width="11.42578125" style="713" customWidth="1"/>
    <col min="5896" max="5896" width="11.7109375" style="713" customWidth="1"/>
    <col min="5897" max="5897" width="12" style="713" customWidth="1"/>
    <col min="5898" max="5898" width="11.42578125" style="713" customWidth="1"/>
    <col min="5899" max="5899" width="11" style="713" customWidth="1"/>
    <col min="5900" max="6128" width="11.42578125" style="713"/>
    <col min="6129" max="6129" width="50.5703125" style="713" customWidth="1"/>
    <col min="6130" max="6130" width="15.28515625" style="713" bestFit="1" customWidth="1"/>
    <col min="6131" max="6131" width="16.7109375" style="713" customWidth="1"/>
    <col min="6132" max="6132" width="15.140625" style="713" bestFit="1" customWidth="1"/>
    <col min="6133" max="6133" width="15.42578125" style="713" customWidth="1"/>
    <col min="6134" max="6134" width="16.28515625" style="713" customWidth="1"/>
    <col min="6135" max="6135" width="16.42578125" style="713" customWidth="1"/>
    <col min="6136" max="6136" width="16.5703125" style="713" bestFit="1" customWidth="1"/>
    <col min="6137" max="6137" width="14.7109375" style="713" customWidth="1"/>
    <col min="6138" max="6139" width="11.42578125" style="713"/>
    <col min="6140" max="6140" width="13.85546875" style="713" customWidth="1"/>
    <col min="6141" max="6144" width="11.42578125" style="713"/>
    <col min="6145" max="6145" width="4.140625" style="713" customWidth="1"/>
    <col min="6146" max="6146" width="9.42578125" style="713" customWidth="1"/>
    <col min="6147" max="6147" width="35.5703125" style="713" customWidth="1"/>
    <col min="6148" max="6148" width="12.7109375" style="713" customWidth="1"/>
    <col min="6149" max="6149" width="13.85546875" style="713" customWidth="1"/>
    <col min="6150" max="6151" width="11.42578125" style="713" customWidth="1"/>
    <col min="6152" max="6152" width="11.7109375" style="713" customWidth="1"/>
    <col min="6153" max="6153" width="12" style="713" customWidth="1"/>
    <col min="6154" max="6154" width="11.42578125" style="713" customWidth="1"/>
    <col min="6155" max="6155" width="11" style="713" customWidth="1"/>
    <col min="6156" max="6384" width="11.42578125" style="713"/>
    <col min="6385" max="6385" width="50.5703125" style="713" customWidth="1"/>
    <col min="6386" max="6386" width="15.28515625" style="713" bestFit="1" customWidth="1"/>
    <col min="6387" max="6387" width="16.7109375" style="713" customWidth="1"/>
    <col min="6388" max="6388" width="15.140625" style="713" bestFit="1" customWidth="1"/>
    <col min="6389" max="6389" width="15.42578125" style="713" customWidth="1"/>
    <col min="6390" max="6390" width="16.28515625" style="713" customWidth="1"/>
    <col min="6391" max="6391" width="16.42578125" style="713" customWidth="1"/>
    <col min="6392" max="6392" width="16.5703125" style="713" bestFit="1" customWidth="1"/>
    <col min="6393" max="6393" width="14.7109375" style="713" customWidth="1"/>
    <col min="6394" max="6395" width="11.42578125" style="713"/>
    <col min="6396" max="6396" width="13.85546875" style="713" customWidth="1"/>
    <col min="6397" max="6400" width="11.42578125" style="713"/>
    <col min="6401" max="6401" width="4.140625" style="713" customWidth="1"/>
    <col min="6402" max="6402" width="9.42578125" style="713" customWidth="1"/>
    <col min="6403" max="6403" width="35.5703125" style="713" customWidth="1"/>
    <col min="6404" max="6404" width="12.7109375" style="713" customWidth="1"/>
    <col min="6405" max="6405" width="13.85546875" style="713" customWidth="1"/>
    <col min="6406" max="6407" width="11.42578125" style="713" customWidth="1"/>
    <col min="6408" max="6408" width="11.7109375" style="713" customWidth="1"/>
    <col min="6409" max="6409" width="12" style="713" customWidth="1"/>
    <col min="6410" max="6410" width="11.42578125" style="713" customWidth="1"/>
    <col min="6411" max="6411" width="11" style="713" customWidth="1"/>
    <col min="6412" max="6640" width="11.42578125" style="713"/>
    <col min="6641" max="6641" width="50.5703125" style="713" customWidth="1"/>
    <col min="6642" max="6642" width="15.28515625" style="713" bestFit="1" customWidth="1"/>
    <col min="6643" max="6643" width="16.7109375" style="713" customWidth="1"/>
    <col min="6644" max="6644" width="15.140625" style="713" bestFit="1" customWidth="1"/>
    <col min="6645" max="6645" width="15.42578125" style="713" customWidth="1"/>
    <col min="6646" max="6646" width="16.28515625" style="713" customWidth="1"/>
    <col min="6647" max="6647" width="16.42578125" style="713" customWidth="1"/>
    <col min="6648" max="6648" width="16.5703125" style="713" bestFit="1" customWidth="1"/>
    <col min="6649" max="6649" width="14.7109375" style="713" customWidth="1"/>
    <col min="6650" max="6651" width="11.42578125" style="713"/>
    <col min="6652" max="6652" width="13.85546875" style="713" customWidth="1"/>
    <col min="6653" max="6656" width="11.42578125" style="713"/>
    <col min="6657" max="6657" width="4.140625" style="713" customWidth="1"/>
    <col min="6658" max="6658" width="9.42578125" style="713" customWidth="1"/>
    <col min="6659" max="6659" width="35.5703125" style="713" customWidth="1"/>
    <col min="6660" max="6660" width="12.7109375" style="713" customWidth="1"/>
    <col min="6661" max="6661" width="13.85546875" style="713" customWidth="1"/>
    <col min="6662" max="6663" width="11.42578125" style="713" customWidth="1"/>
    <col min="6664" max="6664" width="11.7109375" style="713" customWidth="1"/>
    <col min="6665" max="6665" width="12" style="713" customWidth="1"/>
    <col min="6666" max="6666" width="11.42578125" style="713" customWidth="1"/>
    <col min="6667" max="6667" width="11" style="713" customWidth="1"/>
    <col min="6668" max="6896" width="11.42578125" style="713"/>
    <col min="6897" max="6897" width="50.5703125" style="713" customWidth="1"/>
    <col min="6898" max="6898" width="15.28515625" style="713" bestFit="1" customWidth="1"/>
    <col min="6899" max="6899" width="16.7109375" style="713" customWidth="1"/>
    <col min="6900" max="6900" width="15.140625" style="713" bestFit="1" customWidth="1"/>
    <col min="6901" max="6901" width="15.42578125" style="713" customWidth="1"/>
    <col min="6902" max="6902" width="16.28515625" style="713" customWidth="1"/>
    <col min="6903" max="6903" width="16.42578125" style="713" customWidth="1"/>
    <col min="6904" max="6904" width="16.5703125" style="713" bestFit="1" customWidth="1"/>
    <col min="6905" max="6905" width="14.7109375" style="713" customWidth="1"/>
    <col min="6906" max="6907" width="11.42578125" style="713"/>
    <col min="6908" max="6908" width="13.85546875" style="713" customWidth="1"/>
    <col min="6909" max="6912" width="11.42578125" style="713"/>
    <col min="6913" max="6913" width="4.140625" style="713" customWidth="1"/>
    <col min="6914" max="6914" width="9.42578125" style="713" customWidth="1"/>
    <col min="6915" max="6915" width="35.5703125" style="713" customWidth="1"/>
    <col min="6916" max="6916" width="12.7109375" style="713" customWidth="1"/>
    <col min="6917" max="6917" width="13.85546875" style="713" customWidth="1"/>
    <col min="6918" max="6919" width="11.42578125" style="713" customWidth="1"/>
    <col min="6920" max="6920" width="11.7109375" style="713" customWidth="1"/>
    <col min="6921" max="6921" width="12" style="713" customWidth="1"/>
    <col min="6922" max="6922" width="11.42578125" style="713" customWidth="1"/>
    <col min="6923" max="6923" width="11" style="713" customWidth="1"/>
    <col min="6924" max="7152" width="11.42578125" style="713"/>
    <col min="7153" max="7153" width="50.5703125" style="713" customWidth="1"/>
    <col min="7154" max="7154" width="15.28515625" style="713" bestFit="1" customWidth="1"/>
    <col min="7155" max="7155" width="16.7109375" style="713" customWidth="1"/>
    <col min="7156" max="7156" width="15.140625" style="713" bestFit="1" customWidth="1"/>
    <col min="7157" max="7157" width="15.42578125" style="713" customWidth="1"/>
    <col min="7158" max="7158" width="16.28515625" style="713" customWidth="1"/>
    <col min="7159" max="7159" width="16.42578125" style="713" customWidth="1"/>
    <col min="7160" max="7160" width="16.5703125" style="713" bestFit="1" customWidth="1"/>
    <col min="7161" max="7161" width="14.7109375" style="713" customWidth="1"/>
    <col min="7162" max="7163" width="11.42578125" style="713"/>
    <col min="7164" max="7164" width="13.85546875" style="713" customWidth="1"/>
    <col min="7165" max="7168" width="11.42578125" style="713"/>
    <col min="7169" max="7169" width="4.140625" style="713" customWidth="1"/>
    <col min="7170" max="7170" width="9.42578125" style="713" customWidth="1"/>
    <col min="7171" max="7171" width="35.5703125" style="713" customWidth="1"/>
    <col min="7172" max="7172" width="12.7109375" style="713" customWidth="1"/>
    <col min="7173" max="7173" width="13.85546875" style="713" customWidth="1"/>
    <col min="7174" max="7175" width="11.42578125" style="713" customWidth="1"/>
    <col min="7176" max="7176" width="11.7109375" style="713" customWidth="1"/>
    <col min="7177" max="7177" width="12" style="713" customWidth="1"/>
    <col min="7178" max="7178" width="11.42578125" style="713" customWidth="1"/>
    <col min="7179" max="7179" width="11" style="713" customWidth="1"/>
    <col min="7180" max="7408" width="11.42578125" style="713"/>
    <col min="7409" max="7409" width="50.5703125" style="713" customWidth="1"/>
    <col min="7410" max="7410" width="15.28515625" style="713" bestFit="1" customWidth="1"/>
    <col min="7411" max="7411" width="16.7109375" style="713" customWidth="1"/>
    <col min="7412" max="7412" width="15.140625" style="713" bestFit="1" customWidth="1"/>
    <col min="7413" max="7413" width="15.42578125" style="713" customWidth="1"/>
    <col min="7414" max="7414" width="16.28515625" style="713" customWidth="1"/>
    <col min="7415" max="7415" width="16.42578125" style="713" customWidth="1"/>
    <col min="7416" max="7416" width="16.5703125" style="713" bestFit="1" customWidth="1"/>
    <col min="7417" max="7417" width="14.7109375" style="713" customWidth="1"/>
    <col min="7418" max="7419" width="11.42578125" style="713"/>
    <col min="7420" max="7420" width="13.85546875" style="713" customWidth="1"/>
    <col min="7421" max="7424" width="11.42578125" style="713"/>
    <col min="7425" max="7425" width="4.140625" style="713" customWidth="1"/>
    <col min="7426" max="7426" width="9.42578125" style="713" customWidth="1"/>
    <col min="7427" max="7427" width="35.5703125" style="713" customWidth="1"/>
    <col min="7428" max="7428" width="12.7109375" style="713" customWidth="1"/>
    <col min="7429" max="7429" width="13.85546875" style="713" customWidth="1"/>
    <col min="7430" max="7431" width="11.42578125" style="713" customWidth="1"/>
    <col min="7432" max="7432" width="11.7109375" style="713" customWidth="1"/>
    <col min="7433" max="7433" width="12" style="713" customWidth="1"/>
    <col min="7434" max="7434" width="11.42578125" style="713" customWidth="1"/>
    <col min="7435" max="7435" width="11" style="713" customWidth="1"/>
    <col min="7436" max="7664" width="11.42578125" style="713"/>
    <col min="7665" max="7665" width="50.5703125" style="713" customWidth="1"/>
    <col min="7666" max="7666" width="15.28515625" style="713" bestFit="1" customWidth="1"/>
    <col min="7667" max="7667" width="16.7109375" style="713" customWidth="1"/>
    <col min="7668" max="7668" width="15.140625" style="713" bestFit="1" customWidth="1"/>
    <col min="7669" max="7669" width="15.42578125" style="713" customWidth="1"/>
    <col min="7670" max="7670" width="16.28515625" style="713" customWidth="1"/>
    <col min="7671" max="7671" width="16.42578125" style="713" customWidth="1"/>
    <col min="7672" max="7672" width="16.5703125" style="713" bestFit="1" customWidth="1"/>
    <col min="7673" max="7673" width="14.7109375" style="713" customWidth="1"/>
    <col min="7674" max="7675" width="11.42578125" style="713"/>
    <col min="7676" max="7676" width="13.85546875" style="713" customWidth="1"/>
    <col min="7677" max="7680" width="11.42578125" style="713"/>
    <col min="7681" max="7681" width="4.140625" style="713" customWidth="1"/>
    <col min="7682" max="7682" width="9.42578125" style="713" customWidth="1"/>
    <col min="7683" max="7683" width="35.5703125" style="713" customWidth="1"/>
    <col min="7684" max="7684" width="12.7109375" style="713" customWidth="1"/>
    <col min="7685" max="7685" width="13.85546875" style="713" customWidth="1"/>
    <col min="7686" max="7687" width="11.42578125" style="713" customWidth="1"/>
    <col min="7688" max="7688" width="11.7109375" style="713" customWidth="1"/>
    <col min="7689" max="7689" width="12" style="713" customWidth="1"/>
    <col min="7690" max="7690" width="11.42578125" style="713" customWidth="1"/>
    <col min="7691" max="7691" width="11" style="713" customWidth="1"/>
    <col min="7692" max="7920" width="11.42578125" style="713"/>
    <col min="7921" max="7921" width="50.5703125" style="713" customWidth="1"/>
    <col min="7922" max="7922" width="15.28515625" style="713" bestFit="1" customWidth="1"/>
    <col min="7923" max="7923" width="16.7109375" style="713" customWidth="1"/>
    <col min="7924" max="7924" width="15.140625" style="713" bestFit="1" customWidth="1"/>
    <col min="7925" max="7925" width="15.42578125" style="713" customWidth="1"/>
    <col min="7926" max="7926" width="16.28515625" style="713" customWidth="1"/>
    <col min="7927" max="7927" width="16.42578125" style="713" customWidth="1"/>
    <col min="7928" max="7928" width="16.5703125" style="713" bestFit="1" customWidth="1"/>
    <col min="7929" max="7929" width="14.7109375" style="713" customWidth="1"/>
    <col min="7930" max="7931" width="11.42578125" style="713"/>
    <col min="7932" max="7932" width="13.85546875" style="713" customWidth="1"/>
    <col min="7933" max="7936" width="11.42578125" style="713"/>
    <col min="7937" max="7937" width="4.140625" style="713" customWidth="1"/>
    <col min="7938" max="7938" width="9.42578125" style="713" customWidth="1"/>
    <col min="7939" max="7939" width="35.5703125" style="713" customWidth="1"/>
    <col min="7940" max="7940" width="12.7109375" style="713" customWidth="1"/>
    <col min="7941" max="7941" width="13.85546875" style="713" customWidth="1"/>
    <col min="7942" max="7943" width="11.42578125" style="713" customWidth="1"/>
    <col min="7944" max="7944" width="11.7109375" style="713" customWidth="1"/>
    <col min="7945" max="7945" width="12" style="713" customWidth="1"/>
    <col min="7946" max="7946" width="11.42578125" style="713" customWidth="1"/>
    <col min="7947" max="7947" width="11" style="713" customWidth="1"/>
    <col min="7948" max="8176" width="11.42578125" style="713"/>
    <col min="8177" max="8177" width="50.5703125" style="713" customWidth="1"/>
    <col min="8178" max="8178" width="15.28515625" style="713" bestFit="1" customWidth="1"/>
    <col min="8179" max="8179" width="16.7109375" style="713" customWidth="1"/>
    <col min="8180" max="8180" width="15.140625" style="713" bestFit="1" customWidth="1"/>
    <col min="8181" max="8181" width="15.42578125" style="713" customWidth="1"/>
    <col min="8182" max="8182" width="16.28515625" style="713" customWidth="1"/>
    <col min="8183" max="8183" width="16.42578125" style="713" customWidth="1"/>
    <col min="8184" max="8184" width="16.5703125" style="713" bestFit="1" customWidth="1"/>
    <col min="8185" max="8185" width="14.7109375" style="713" customWidth="1"/>
    <col min="8186" max="8187" width="11.42578125" style="713"/>
    <col min="8188" max="8188" width="13.85546875" style="713" customWidth="1"/>
    <col min="8189" max="8192" width="11.42578125" style="713"/>
    <col min="8193" max="8193" width="4.140625" style="713" customWidth="1"/>
    <col min="8194" max="8194" width="9.42578125" style="713" customWidth="1"/>
    <col min="8195" max="8195" width="35.5703125" style="713" customWidth="1"/>
    <col min="8196" max="8196" width="12.7109375" style="713" customWidth="1"/>
    <col min="8197" max="8197" width="13.85546875" style="713" customWidth="1"/>
    <col min="8198" max="8199" width="11.42578125" style="713" customWidth="1"/>
    <col min="8200" max="8200" width="11.7109375" style="713" customWidth="1"/>
    <col min="8201" max="8201" width="12" style="713" customWidth="1"/>
    <col min="8202" max="8202" width="11.42578125" style="713" customWidth="1"/>
    <col min="8203" max="8203" width="11" style="713" customWidth="1"/>
    <col min="8204" max="8432" width="11.42578125" style="713"/>
    <col min="8433" max="8433" width="50.5703125" style="713" customWidth="1"/>
    <col min="8434" max="8434" width="15.28515625" style="713" bestFit="1" customWidth="1"/>
    <col min="8435" max="8435" width="16.7109375" style="713" customWidth="1"/>
    <col min="8436" max="8436" width="15.140625" style="713" bestFit="1" customWidth="1"/>
    <col min="8437" max="8437" width="15.42578125" style="713" customWidth="1"/>
    <col min="8438" max="8438" width="16.28515625" style="713" customWidth="1"/>
    <col min="8439" max="8439" width="16.42578125" style="713" customWidth="1"/>
    <col min="8440" max="8440" width="16.5703125" style="713" bestFit="1" customWidth="1"/>
    <col min="8441" max="8441" width="14.7109375" style="713" customWidth="1"/>
    <col min="8442" max="8443" width="11.42578125" style="713"/>
    <col min="8444" max="8444" width="13.85546875" style="713" customWidth="1"/>
    <col min="8445" max="8448" width="11.42578125" style="713"/>
    <col min="8449" max="8449" width="4.140625" style="713" customWidth="1"/>
    <col min="8450" max="8450" width="9.42578125" style="713" customWidth="1"/>
    <col min="8451" max="8451" width="35.5703125" style="713" customWidth="1"/>
    <col min="8452" max="8452" width="12.7109375" style="713" customWidth="1"/>
    <col min="8453" max="8453" width="13.85546875" style="713" customWidth="1"/>
    <col min="8454" max="8455" width="11.42578125" style="713" customWidth="1"/>
    <col min="8456" max="8456" width="11.7109375" style="713" customWidth="1"/>
    <col min="8457" max="8457" width="12" style="713" customWidth="1"/>
    <col min="8458" max="8458" width="11.42578125" style="713" customWidth="1"/>
    <col min="8459" max="8459" width="11" style="713" customWidth="1"/>
    <col min="8460" max="8688" width="11.42578125" style="713"/>
    <col min="8689" max="8689" width="50.5703125" style="713" customWidth="1"/>
    <col min="8690" max="8690" width="15.28515625" style="713" bestFit="1" customWidth="1"/>
    <col min="8691" max="8691" width="16.7109375" style="713" customWidth="1"/>
    <col min="8692" max="8692" width="15.140625" style="713" bestFit="1" customWidth="1"/>
    <col min="8693" max="8693" width="15.42578125" style="713" customWidth="1"/>
    <col min="8694" max="8694" width="16.28515625" style="713" customWidth="1"/>
    <col min="8695" max="8695" width="16.42578125" style="713" customWidth="1"/>
    <col min="8696" max="8696" width="16.5703125" style="713" bestFit="1" customWidth="1"/>
    <col min="8697" max="8697" width="14.7109375" style="713" customWidth="1"/>
    <col min="8698" max="8699" width="11.42578125" style="713"/>
    <col min="8700" max="8700" width="13.85546875" style="713" customWidth="1"/>
    <col min="8701" max="8704" width="11.42578125" style="713"/>
    <col min="8705" max="8705" width="4.140625" style="713" customWidth="1"/>
    <col min="8706" max="8706" width="9.42578125" style="713" customWidth="1"/>
    <col min="8707" max="8707" width="35.5703125" style="713" customWidth="1"/>
    <col min="8708" max="8708" width="12.7109375" style="713" customWidth="1"/>
    <col min="8709" max="8709" width="13.85546875" style="713" customWidth="1"/>
    <col min="8710" max="8711" width="11.42578125" style="713" customWidth="1"/>
    <col min="8712" max="8712" width="11.7109375" style="713" customWidth="1"/>
    <col min="8713" max="8713" width="12" style="713" customWidth="1"/>
    <col min="8714" max="8714" width="11.42578125" style="713" customWidth="1"/>
    <col min="8715" max="8715" width="11" style="713" customWidth="1"/>
    <col min="8716" max="8944" width="11.42578125" style="713"/>
    <col min="8945" max="8945" width="50.5703125" style="713" customWidth="1"/>
    <col min="8946" max="8946" width="15.28515625" style="713" bestFit="1" customWidth="1"/>
    <col min="8947" max="8947" width="16.7109375" style="713" customWidth="1"/>
    <col min="8948" max="8948" width="15.140625" style="713" bestFit="1" customWidth="1"/>
    <col min="8949" max="8949" width="15.42578125" style="713" customWidth="1"/>
    <col min="8950" max="8950" width="16.28515625" style="713" customWidth="1"/>
    <col min="8951" max="8951" width="16.42578125" style="713" customWidth="1"/>
    <col min="8952" max="8952" width="16.5703125" style="713" bestFit="1" customWidth="1"/>
    <col min="8953" max="8953" width="14.7109375" style="713" customWidth="1"/>
    <col min="8954" max="8955" width="11.42578125" style="713"/>
    <col min="8956" max="8956" width="13.85546875" style="713" customWidth="1"/>
    <col min="8957" max="8960" width="11.42578125" style="713"/>
    <col min="8961" max="8961" width="4.140625" style="713" customWidth="1"/>
    <col min="8962" max="8962" width="9.42578125" style="713" customWidth="1"/>
    <col min="8963" max="8963" width="35.5703125" style="713" customWidth="1"/>
    <col min="8964" max="8964" width="12.7109375" style="713" customWidth="1"/>
    <col min="8965" max="8965" width="13.85546875" style="713" customWidth="1"/>
    <col min="8966" max="8967" width="11.42578125" style="713" customWidth="1"/>
    <col min="8968" max="8968" width="11.7109375" style="713" customWidth="1"/>
    <col min="8969" max="8969" width="12" style="713" customWidth="1"/>
    <col min="8970" max="8970" width="11.42578125" style="713" customWidth="1"/>
    <col min="8971" max="8971" width="11" style="713" customWidth="1"/>
    <col min="8972" max="9200" width="11.42578125" style="713"/>
    <col min="9201" max="9201" width="50.5703125" style="713" customWidth="1"/>
    <col min="9202" max="9202" width="15.28515625" style="713" bestFit="1" customWidth="1"/>
    <col min="9203" max="9203" width="16.7109375" style="713" customWidth="1"/>
    <col min="9204" max="9204" width="15.140625" style="713" bestFit="1" customWidth="1"/>
    <col min="9205" max="9205" width="15.42578125" style="713" customWidth="1"/>
    <col min="9206" max="9206" width="16.28515625" style="713" customWidth="1"/>
    <col min="9207" max="9207" width="16.42578125" style="713" customWidth="1"/>
    <col min="9208" max="9208" width="16.5703125" style="713" bestFit="1" customWidth="1"/>
    <col min="9209" max="9209" width="14.7109375" style="713" customWidth="1"/>
    <col min="9210" max="9211" width="11.42578125" style="713"/>
    <col min="9212" max="9212" width="13.85546875" style="713" customWidth="1"/>
    <col min="9213" max="9216" width="11.42578125" style="713"/>
    <col min="9217" max="9217" width="4.140625" style="713" customWidth="1"/>
    <col min="9218" max="9218" width="9.42578125" style="713" customWidth="1"/>
    <col min="9219" max="9219" width="35.5703125" style="713" customWidth="1"/>
    <col min="9220" max="9220" width="12.7109375" style="713" customWidth="1"/>
    <col min="9221" max="9221" width="13.85546875" style="713" customWidth="1"/>
    <col min="9222" max="9223" width="11.42578125" style="713" customWidth="1"/>
    <col min="9224" max="9224" width="11.7109375" style="713" customWidth="1"/>
    <col min="9225" max="9225" width="12" style="713" customWidth="1"/>
    <col min="9226" max="9226" width="11.42578125" style="713" customWidth="1"/>
    <col min="9227" max="9227" width="11" style="713" customWidth="1"/>
    <col min="9228" max="9456" width="11.42578125" style="713"/>
    <col min="9457" max="9457" width="50.5703125" style="713" customWidth="1"/>
    <col min="9458" max="9458" width="15.28515625" style="713" bestFit="1" customWidth="1"/>
    <col min="9459" max="9459" width="16.7109375" style="713" customWidth="1"/>
    <col min="9460" max="9460" width="15.140625" style="713" bestFit="1" customWidth="1"/>
    <col min="9461" max="9461" width="15.42578125" style="713" customWidth="1"/>
    <col min="9462" max="9462" width="16.28515625" style="713" customWidth="1"/>
    <col min="9463" max="9463" width="16.42578125" style="713" customWidth="1"/>
    <col min="9464" max="9464" width="16.5703125" style="713" bestFit="1" customWidth="1"/>
    <col min="9465" max="9465" width="14.7109375" style="713" customWidth="1"/>
    <col min="9466" max="9467" width="11.42578125" style="713"/>
    <col min="9468" max="9468" width="13.85546875" style="713" customWidth="1"/>
    <col min="9469" max="9472" width="11.42578125" style="713"/>
    <col min="9473" max="9473" width="4.140625" style="713" customWidth="1"/>
    <col min="9474" max="9474" width="9.42578125" style="713" customWidth="1"/>
    <col min="9475" max="9475" width="35.5703125" style="713" customWidth="1"/>
    <col min="9476" max="9476" width="12.7109375" style="713" customWidth="1"/>
    <col min="9477" max="9477" width="13.85546875" style="713" customWidth="1"/>
    <col min="9478" max="9479" width="11.42578125" style="713" customWidth="1"/>
    <col min="9480" max="9480" width="11.7109375" style="713" customWidth="1"/>
    <col min="9481" max="9481" width="12" style="713" customWidth="1"/>
    <col min="9482" max="9482" width="11.42578125" style="713" customWidth="1"/>
    <col min="9483" max="9483" width="11" style="713" customWidth="1"/>
    <col min="9484" max="9712" width="11.42578125" style="713"/>
    <col min="9713" max="9713" width="50.5703125" style="713" customWidth="1"/>
    <col min="9714" max="9714" width="15.28515625" style="713" bestFit="1" customWidth="1"/>
    <col min="9715" max="9715" width="16.7109375" style="713" customWidth="1"/>
    <col min="9716" max="9716" width="15.140625" style="713" bestFit="1" customWidth="1"/>
    <col min="9717" max="9717" width="15.42578125" style="713" customWidth="1"/>
    <col min="9718" max="9718" width="16.28515625" style="713" customWidth="1"/>
    <col min="9719" max="9719" width="16.42578125" style="713" customWidth="1"/>
    <col min="9720" max="9720" width="16.5703125" style="713" bestFit="1" customWidth="1"/>
    <col min="9721" max="9721" width="14.7109375" style="713" customWidth="1"/>
    <col min="9722" max="9723" width="11.42578125" style="713"/>
    <col min="9724" max="9724" width="13.85546875" style="713" customWidth="1"/>
    <col min="9725" max="9728" width="11.42578125" style="713"/>
    <col min="9729" max="9729" width="4.140625" style="713" customWidth="1"/>
    <col min="9730" max="9730" width="9.42578125" style="713" customWidth="1"/>
    <col min="9731" max="9731" width="35.5703125" style="713" customWidth="1"/>
    <col min="9732" max="9732" width="12.7109375" style="713" customWidth="1"/>
    <col min="9733" max="9733" width="13.85546875" style="713" customWidth="1"/>
    <col min="9734" max="9735" width="11.42578125" style="713" customWidth="1"/>
    <col min="9736" max="9736" width="11.7109375" style="713" customWidth="1"/>
    <col min="9737" max="9737" width="12" style="713" customWidth="1"/>
    <col min="9738" max="9738" width="11.42578125" style="713" customWidth="1"/>
    <col min="9739" max="9739" width="11" style="713" customWidth="1"/>
    <col min="9740" max="9968" width="11.42578125" style="713"/>
    <col min="9969" max="9969" width="50.5703125" style="713" customWidth="1"/>
    <col min="9970" max="9970" width="15.28515625" style="713" bestFit="1" customWidth="1"/>
    <col min="9971" max="9971" width="16.7109375" style="713" customWidth="1"/>
    <col min="9972" max="9972" width="15.140625" style="713" bestFit="1" customWidth="1"/>
    <col min="9973" max="9973" width="15.42578125" style="713" customWidth="1"/>
    <col min="9974" max="9974" width="16.28515625" style="713" customWidth="1"/>
    <col min="9975" max="9975" width="16.42578125" style="713" customWidth="1"/>
    <col min="9976" max="9976" width="16.5703125" style="713" bestFit="1" customWidth="1"/>
    <col min="9977" max="9977" width="14.7109375" style="713" customWidth="1"/>
    <col min="9978" max="9979" width="11.42578125" style="713"/>
    <col min="9980" max="9980" width="13.85546875" style="713" customWidth="1"/>
    <col min="9981" max="9984" width="11.42578125" style="713"/>
    <col min="9985" max="9985" width="4.140625" style="713" customWidth="1"/>
    <col min="9986" max="9986" width="9.42578125" style="713" customWidth="1"/>
    <col min="9987" max="9987" width="35.5703125" style="713" customWidth="1"/>
    <col min="9988" max="9988" width="12.7109375" style="713" customWidth="1"/>
    <col min="9989" max="9989" width="13.85546875" style="713" customWidth="1"/>
    <col min="9990" max="9991" width="11.42578125" style="713" customWidth="1"/>
    <col min="9992" max="9992" width="11.7109375" style="713" customWidth="1"/>
    <col min="9993" max="9993" width="12" style="713" customWidth="1"/>
    <col min="9994" max="9994" width="11.42578125" style="713" customWidth="1"/>
    <col min="9995" max="9995" width="11" style="713" customWidth="1"/>
    <col min="9996" max="10224" width="11.42578125" style="713"/>
    <col min="10225" max="10225" width="50.5703125" style="713" customWidth="1"/>
    <col min="10226" max="10226" width="15.28515625" style="713" bestFit="1" customWidth="1"/>
    <col min="10227" max="10227" width="16.7109375" style="713" customWidth="1"/>
    <col min="10228" max="10228" width="15.140625" style="713" bestFit="1" customWidth="1"/>
    <col min="10229" max="10229" width="15.42578125" style="713" customWidth="1"/>
    <col min="10230" max="10230" width="16.28515625" style="713" customWidth="1"/>
    <col min="10231" max="10231" width="16.42578125" style="713" customWidth="1"/>
    <col min="10232" max="10232" width="16.5703125" style="713" bestFit="1" customWidth="1"/>
    <col min="10233" max="10233" width="14.7109375" style="713" customWidth="1"/>
    <col min="10234" max="10235" width="11.42578125" style="713"/>
    <col min="10236" max="10236" width="13.85546875" style="713" customWidth="1"/>
    <col min="10237" max="10240" width="11.42578125" style="713"/>
    <col min="10241" max="10241" width="4.140625" style="713" customWidth="1"/>
    <col min="10242" max="10242" width="9.42578125" style="713" customWidth="1"/>
    <col min="10243" max="10243" width="35.5703125" style="713" customWidth="1"/>
    <col min="10244" max="10244" width="12.7109375" style="713" customWidth="1"/>
    <col min="10245" max="10245" width="13.85546875" style="713" customWidth="1"/>
    <col min="10246" max="10247" width="11.42578125" style="713" customWidth="1"/>
    <col min="10248" max="10248" width="11.7109375" style="713" customWidth="1"/>
    <col min="10249" max="10249" width="12" style="713" customWidth="1"/>
    <col min="10250" max="10250" width="11.42578125" style="713" customWidth="1"/>
    <col min="10251" max="10251" width="11" style="713" customWidth="1"/>
    <col min="10252" max="10480" width="11.42578125" style="713"/>
    <col min="10481" max="10481" width="50.5703125" style="713" customWidth="1"/>
    <col min="10482" max="10482" width="15.28515625" style="713" bestFit="1" customWidth="1"/>
    <col min="10483" max="10483" width="16.7109375" style="713" customWidth="1"/>
    <col min="10484" max="10484" width="15.140625" style="713" bestFit="1" customWidth="1"/>
    <col min="10485" max="10485" width="15.42578125" style="713" customWidth="1"/>
    <col min="10486" max="10486" width="16.28515625" style="713" customWidth="1"/>
    <col min="10487" max="10487" width="16.42578125" style="713" customWidth="1"/>
    <col min="10488" max="10488" width="16.5703125" style="713" bestFit="1" customWidth="1"/>
    <col min="10489" max="10489" width="14.7109375" style="713" customWidth="1"/>
    <col min="10490" max="10491" width="11.42578125" style="713"/>
    <col min="10492" max="10492" width="13.85546875" style="713" customWidth="1"/>
    <col min="10493" max="10496" width="11.42578125" style="713"/>
    <col min="10497" max="10497" width="4.140625" style="713" customWidth="1"/>
    <col min="10498" max="10498" width="9.42578125" style="713" customWidth="1"/>
    <col min="10499" max="10499" width="35.5703125" style="713" customWidth="1"/>
    <col min="10500" max="10500" width="12.7109375" style="713" customWidth="1"/>
    <col min="10501" max="10501" width="13.85546875" style="713" customWidth="1"/>
    <col min="10502" max="10503" width="11.42578125" style="713" customWidth="1"/>
    <col min="10504" max="10504" width="11.7109375" style="713" customWidth="1"/>
    <col min="10505" max="10505" width="12" style="713" customWidth="1"/>
    <col min="10506" max="10506" width="11.42578125" style="713" customWidth="1"/>
    <col min="10507" max="10507" width="11" style="713" customWidth="1"/>
    <col min="10508" max="10736" width="11.42578125" style="713"/>
    <col min="10737" max="10737" width="50.5703125" style="713" customWidth="1"/>
    <col min="10738" max="10738" width="15.28515625" style="713" bestFit="1" customWidth="1"/>
    <col min="10739" max="10739" width="16.7109375" style="713" customWidth="1"/>
    <col min="10740" max="10740" width="15.140625" style="713" bestFit="1" customWidth="1"/>
    <col min="10741" max="10741" width="15.42578125" style="713" customWidth="1"/>
    <col min="10742" max="10742" width="16.28515625" style="713" customWidth="1"/>
    <col min="10743" max="10743" width="16.42578125" style="713" customWidth="1"/>
    <col min="10744" max="10744" width="16.5703125" style="713" bestFit="1" customWidth="1"/>
    <col min="10745" max="10745" width="14.7109375" style="713" customWidth="1"/>
    <col min="10746" max="10747" width="11.42578125" style="713"/>
    <col min="10748" max="10748" width="13.85546875" style="713" customWidth="1"/>
    <col min="10749" max="10752" width="11.42578125" style="713"/>
    <col min="10753" max="10753" width="4.140625" style="713" customWidth="1"/>
    <col min="10754" max="10754" width="9.42578125" style="713" customWidth="1"/>
    <col min="10755" max="10755" width="35.5703125" style="713" customWidth="1"/>
    <col min="10756" max="10756" width="12.7109375" style="713" customWidth="1"/>
    <col min="10757" max="10757" width="13.85546875" style="713" customWidth="1"/>
    <col min="10758" max="10759" width="11.42578125" style="713" customWidth="1"/>
    <col min="10760" max="10760" width="11.7109375" style="713" customWidth="1"/>
    <col min="10761" max="10761" width="12" style="713" customWidth="1"/>
    <col min="10762" max="10762" width="11.42578125" style="713" customWidth="1"/>
    <col min="10763" max="10763" width="11" style="713" customWidth="1"/>
    <col min="10764" max="10992" width="11.42578125" style="713"/>
    <col min="10993" max="10993" width="50.5703125" style="713" customWidth="1"/>
    <col min="10994" max="10994" width="15.28515625" style="713" bestFit="1" customWidth="1"/>
    <col min="10995" max="10995" width="16.7109375" style="713" customWidth="1"/>
    <col min="10996" max="10996" width="15.140625" style="713" bestFit="1" customWidth="1"/>
    <col min="10997" max="10997" width="15.42578125" style="713" customWidth="1"/>
    <col min="10998" max="10998" width="16.28515625" style="713" customWidth="1"/>
    <col min="10999" max="10999" width="16.42578125" style="713" customWidth="1"/>
    <col min="11000" max="11000" width="16.5703125" style="713" bestFit="1" customWidth="1"/>
    <col min="11001" max="11001" width="14.7109375" style="713" customWidth="1"/>
    <col min="11002" max="11003" width="11.42578125" style="713"/>
    <col min="11004" max="11004" width="13.85546875" style="713" customWidth="1"/>
    <col min="11005" max="11008" width="11.42578125" style="713"/>
    <col min="11009" max="11009" width="4.140625" style="713" customWidth="1"/>
    <col min="11010" max="11010" width="9.42578125" style="713" customWidth="1"/>
    <col min="11011" max="11011" width="35.5703125" style="713" customWidth="1"/>
    <col min="11012" max="11012" width="12.7109375" style="713" customWidth="1"/>
    <col min="11013" max="11013" width="13.85546875" style="713" customWidth="1"/>
    <col min="11014" max="11015" width="11.42578125" style="713" customWidth="1"/>
    <col min="11016" max="11016" width="11.7109375" style="713" customWidth="1"/>
    <col min="11017" max="11017" width="12" style="713" customWidth="1"/>
    <col min="11018" max="11018" width="11.42578125" style="713" customWidth="1"/>
    <col min="11019" max="11019" width="11" style="713" customWidth="1"/>
    <col min="11020" max="11248" width="11.42578125" style="713"/>
    <col min="11249" max="11249" width="50.5703125" style="713" customWidth="1"/>
    <col min="11250" max="11250" width="15.28515625" style="713" bestFit="1" customWidth="1"/>
    <col min="11251" max="11251" width="16.7109375" style="713" customWidth="1"/>
    <col min="11252" max="11252" width="15.140625" style="713" bestFit="1" customWidth="1"/>
    <col min="11253" max="11253" width="15.42578125" style="713" customWidth="1"/>
    <col min="11254" max="11254" width="16.28515625" style="713" customWidth="1"/>
    <col min="11255" max="11255" width="16.42578125" style="713" customWidth="1"/>
    <col min="11256" max="11256" width="16.5703125" style="713" bestFit="1" customWidth="1"/>
    <col min="11257" max="11257" width="14.7109375" style="713" customWidth="1"/>
    <col min="11258" max="11259" width="11.42578125" style="713"/>
    <col min="11260" max="11260" width="13.85546875" style="713" customWidth="1"/>
    <col min="11261" max="11264" width="11.42578125" style="713"/>
    <col min="11265" max="11265" width="4.140625" style="713" customWidth="1"/>
    <col min="11266" max="11266" width="9.42578125" style="713" customWidth="1"/>
    <col min="11267" max="11267" width="35.5703125" style="713" customWidth="1"/>
    <col min="11268" max="11268" width="12.7109375" style="713" customWidth="1"/>
    <col min="11269" max="11269" width="13.85546875" style="713" customWidth="1"/>
    <col min="11270" max="11271" width="11.42578125" style="713" customWidth="1"/>
    <col min="11272" max="11272" width="11.7109375" style="713" customWidth="1"/>
    <col min="11273" max="11273" width="12" style="713" customWidth="1"/>
    <col min="11274" max="11274" width="11.42578125" style="713" customWidth="1"/>
    <col min="11275" max="11275" width="11" style="713" customWidth="1"/>
    <col min="11276" max="11504" width="11.42578125" style="713"/>
    <col min="11505" max="11505" width="50.5703125" style="713" customWidth="1"/>
    <col min="11506" max="11506" width="15.28515625" style="713" bestFit="1" customWidth="1"/>
    <col min="11507" max="11507" width="16.7109375" style="713" customWidth="1"/>
    <col min="11508" max="11508" width="15.140625" style="713" bestFit="1" customWidth="1"/>
    <col min="11509" max="11509" width="15.42578125" style="713" customWidth="1"/>
    <col min="11510" max="11510" width="16.28515625" style="713" customWidth="1"/>
    <col min="11511" max="11511" width="16.42578125" style="713" customWidth="1"/>
    <col min="11512" max="11512" width="16.5703125" style="713" bestFit="1" customWidth="1"/>
    <col min="11513" max="11513" width="14.7109375" style="713" customWidth="1"/>
    <col min="11514" max="11515" width="11.42578125" style="713"/>
    <col min="11516" max="11516" width="13.85546875" style="713" customWidth="1"/>
    <col min="11517" max="11520" width="11.42578125" style="713"/>
    <col min="11521" max="11521" width="4.140625" style="713" customWidth="1"/>
    <col min="11522" max="11522" width="9.42578125" style="713" customWidth="1"/>
    <col min="11523" max="11523" width="35.5703125" style="713" customWidth="1"/>
    <col min="11524" max="11524" width="12.7109375" style="713" customWidth="1"/>
    <col min="11525" max="11525" width="13.85546875" style="713" customWidth="1"/>
    <col min="11526" max="11527" width="11.42578125" style="713" customWidth="1"/>
    <col min="11528" max="11528" width="11.7109375" style="713" customWidth="1"/>
    <col min="11529" max="11529" width="12" style="713" customWidth="1"/>
    <col min="11530" max="11530" width="11.42578125" style="713" customWidth="1"/>
    <col min="11531" max="11531" width="11" style="713" customWidth="1"/>
    <col min="11532" max="11760" width="11.42578125" style="713"/>
    <col min="11761" max="11761" width="50.5703125" style="713" customWidth="1"/>
    <col min="11762" max="11762" width="15.28515625" style="713" bestFit="1" customWidth="1"/>
    <col min="11763" max="11763" width="16.7109375" style="713" customWidth="1"/>
    <col min="11764" max="11764" width="15.140625" style="713" bestFit="1" customWidth="1"/>
    <col min="11765" max="11765" width="15.42578125" style="713" customWidth="1"/>
    <col min="11766" max="11766" width="16.28515625" style="713" customWidth="1"/>
    <col min="11767" max="11767" width="16.42578125" style="713" customWidth="1"/>
    <col min="11768" max="11768" width="16.5703125" style="713" bestFit="1" customWidth="1"/>
    <col min="11769" max="11769" width="14.7109375" style="713" customWidth="1"/>
    <col min="11770" max="11771" width="11.42578125" style="713"/>
    <col min="11772" max="11772" width="13.85546875" style="713" customWidth="1"/>
    <col min="11773" max="11776" width="11.42578125" style="713"/>
    <col min="11777" max="11777" width="4.140625" style="713" customWidth="1"/>
    <col min="11778" max="11778" width="9.42578125" style="713" customWidth="1"/>
    <col min="11779" max="11779" width="35.5703125" style="713" customWidth="1"/>
    <col min="11780" max="11780" width="12.7109375" style="713" customWidth="1"/>
    <col min="11781" max="11781" width="13.85546875" style="713" customWidth="1"/>
    <col min="11782" max="11783" width="11.42578125" style="713" customWidth="1"/>
    <col min="11784" max="11784" width="11.7109375" style="713" customWidth="1"/>
    <col min="11785" max="11785" width="12" style="713" customWidth="1"/>
    <col min="11786" max="11786" width="11.42578125" style="713" customWidth="1"/>
    <col min="11787" max="11787" width="11" style="713" customWidth="1"/>
    <col min="11788" max="12016" width="11.42578125" style="713"/>
    <col min="12017" max="12017" width="50.5703125" style="713" customWidth="1"/>
    <col min="12018" max="12018" width="15.28515625" style="713" bestFit="1" customWidth="1"/>
    <col min="12019" max="12019" width="16.7109375" style="713" customWidth="1"/>
    <col min="12020" max="12020" width="15.140625" style="713" bestFit="1" customWidth="1"/>
    <col min="12021" max="12021" width="15.42578125" style="713" customWidth="1"/>
    <col min="12022" max="12022" width="16.28515625" style="713" customWidth="1"/>
    <col min="12023" max="12023" width="16.42578125" style="713" customWidth="1"/>
    <col min="12024" max="12024" width="16.5703125" style="713" bestFit="1" customWidth="1"/>
    <col min="12025" max="12025" width="14.7109375" style="713" customWidth="1"/>
    <col min="12026" max="12027" width="11.42578125" style="713"/>
    <col min="12028" max="12028" width="13.85546875" style="713" customWidth="1"/>
    <col min="12029" max="12032" width="11.42578125" style="713"/>
    <col min="12033" max="12033" width="4.140625" style="713" customWidth="1"/>
    <col min="12034" max="12034" width="9.42578125" style="713" customWidth="1"/>
    <col min="12035" max="12035" width="35.5703125" style="713" customWidth="1"/>
    <col min="12036" max="12036" width="12.7109375" style="713" customWidth="1"/>
    <col min="12037" max="12037" width="13.85546875" style="713" customWidth="1"/>
    <col min="12038" max="12039" width="11.42578125" style="713" customWidth="1"/>
    <col min="12040" max="12040" width="11.7109375" style="713" customWidth="1"/>
    <col min="12041" max="12041" width="12" style="713" customWidth="1"/>
    <col min="12042" max="12042" width="11.42578125" style="713" customWidth="1"/>
    <col min="12043" max="12043" width="11" style="713" customWidth="1"/>
    <col min="12044" max="12272" width="11.42578125" style="713"/>
    <col min="12273" max="12273" width="50.5703125" style="713" customWidth="1"/>
    <col min="12274" max="12274" width="15.28515625" style="713" bestFit="1" customWidth="1"/>
    <col min="12275" max="12275" width="16.7109375" style="713" customWidth="1"/>
    <col min="12276" max="12276" width="15.140625" style="713" bestFit="1" customWidth="1"/>
    <col min="12277" max="12277" width="15.42578125" style="713" customWidth="1"/>
    <col min="12278" max="12278" width="16.28515625" style="713" customWidth="1"/>
    <col min="12279" max="12279" width="16.42578125" style="713" customWidth="1"/>
    <col min="12280" max="12280" width="16.5703125" style="713" bestFit="1" customWidth="1"/>
    <col min="12281" max="12281" width="14.7109375" style="713" customWidth="1"/>
    <col min="12282" max="12283" width="11.42578125" style="713"/>
    <col min="12284" max="12284" width="13.85546875" style="713" customWidth="1"/>
    <col min="12285" max="12288" width="11.42578125" style="713"/>
    <col min="12289" max="12289" width="4.140625" style="713" customWidth="1"/>
    <col min="12290" max="12290" width="9.42578125" style="713" customWidth="1"/>
    <col min="12291" max="12291" width="35.5703125" style="713" customWidth="1"/>
    <col min="12292" max="12292" width="12.7109375" style="713" customWidth="1"/>
    <col min="12293" max="12293" width="13.85546875" style="713" customWidth="1"/>
    <col min="12294" max="12295" width="11.42578125" style="713" customWidth="1"/>
    <col min="12296" max="12296" width="11.7109375" style="713" customWidth="1"/>
    <col min="12297" max="12297" width="12" style="713" customWidth="1"/>
    <col min="12298" max="12298" width="11.42578125" style="713" customWidth="1"/>
    <col min="12299" max="12299" width="11" style="713" customWidth="1"/>
    <col min="12300" max="12528" width="11.42578125" style="713"/>
    <col min="12529" max="12529" width="50.5703125" style="713" customWidth="1"/>
    <col min="12530" max="12530" width="15.28515625" style="713" bestFit="1" customWidth="1"/>
    <col min="12531" max="12531" width="16.7109375" style="713" customWidth="1"/>
    <col min="12532" max="12532" width="15.140625" style="713" bestFit="1" customWidth="1"/>
    <col min="12533" max="12533" width="15.42578125" style="713" customWidth="1"/>
    <col min="12534" max="12534" width="16.28515625" style="713" customWidth="1"/>
    <col min="12535" max="12535" width="16.42578125" style="713" customWidth="1"/>
    <col min="12536" max="12536" width="16.5703125" style="713" bestFit="1" customWidth="1"/>
    <col min="12537" max="12537" width="14.7109375" style="713" customWidth="1"/>
    <col min="12538" max="12539" width="11.42578125" style="713"/>
    <col min="12540" max="12540" width="13.85546875" style="713" customWidth="1"/>
    <col min="12541" max="12544" width="11.42578125" style="713"/>
    <col min="12545" max="12545" width="4.140625" style="713" customWidth="1"/>
    <col min="12546" max="12546" width="9.42578125" style="713" customWidth="1"/>
    <col min="12547" max="12547" width="35.5703125" style="713" customWidth="1"/>
    <col min="12548" max="12548" width="12.7109375" style="713" customWidth="1"/>
    <col min="12549" max="12549" width="13.85546875" style="713" customWidth="1"/>
    <col min="12550" max="12551" width="11.42578125" style="713" customWidth="1"/>
    <col min="12552" max="12552" width="11.7109375" style="713" customWidth="1"/>
    <col min="12553" max="12553" width="12" style="713" customWidth="1"/>
    <col min="12554" max="12554" width="11.42578125" style="713" customWidth="1"/>
    <col min="12555" max="12555" width="11" style="713" customWidth="1"/>
    <col min="12556" max="12784" width="11.42578125" style="713"/>
    <col min="12785" max="12785" width="50.5703125" style="713" customWidth="1"/>
    <col min="12786" max="12786" width="15.28515625" style="713" bestFit="1" customWidth="1"/>
    <col min="12787" max="12787" width="16.7109375" style="713" customWidth="1"/>
    <col min="12788" max="12788" width="15.140625" style="713" bestFit="1" customWidth="1"/>
    <col min="12789" max="12789" width="15.42578125" style="713" customWidth="1"/>
    <col min="12790" max="12790" width="16.28515625" style="713" customWidth="1"/>
    <col min="12791" max="12791" width="16.42578125" style="713" customWidth="1"/>
    <col min="12792" max="12792" width="16.5703125" style="713" bestFit="1" customWidth="1"/>
    <col min="12793" max="12793" width="14.7109375" style="713" customWidth="1"/>
    <col min="12794" max="12795" width="11.42578125" style="713"/>
    <col min="12796" max="12796" width="13.85546875" style="713" customWidth="1"/>
    <col min="12797" max="12800" width="11.42578125" style="713"/>
    <col min="12801" max="12801" width="4.140625" style="713" customWidth="1"/>
    <col min="12802" max="12802" width="9.42578125" style="713" customWidth="1"/>
    <col min="12803" max="12803" width="35.5703125" style="713" customWidth="1"/>
    <col min="12804" max="12804" width="12.7109375" style="713" customWidth="1"/>
    <col min="12805" max="12805" width="13.85546875" style="713" customWidth="1"/>
    <col min="12806" max="12807" width="11.42578125" style="713" customWidth="1"/>
    <col min="12808" max="12808" width="11.7109375" style="713" customWidth="1"/>
    <col min="12809" max="12809" width="12" style="713" customWidth="1"/>
    <col min="12810" max="12810" width="11.42578125" style="713" customWidth="1"/>
    <col min="12811" max="12811" width="11" style="713" customWidth="1"/>
    <col min="12812" max="13040" width="11.42578125" style="713"/>
    <col min="13041" max="13041" width="50.5703125" style="713" customWidth="1"/>
    <col min="13042" max="13042" width="15.28515625" style="713" bestFit="1" customWidth="1"/>
    <col min="13043" max="13043" width="16.7109375" style="713" customWidth="1"/>
    <col min="13044" max="13044" width="15.140625" style="713" bestFit="1" customWidth="1"/>
    <col min="13045" max="13045" width="15.42578125" style="713" customWidth="1"/>
    <col min="13046" max="13046" width="16.28515625" style="713" customWidth="1"/>
    <col min="13047" max="13047" width="16.42578125" style="713" customWidth="1"/>
    <col min="13048" max="13048" width="16.5703125" style="713" bestFit="1" customWidth="1"/>
    <col min="13049" max="13049" width="14.7109375" style="713" customWidth="1"/>
    <col min="13050" max="13051" width="11.42578125" style="713"/>
    <col min="13052" max="13052" width="13.85546875" style="713" customWidth="1"/>
    <col min="13053" max="13056" width="11.42578125" style="713"/>
    <col min="13057" max="13057" width="4.140625" style="713" customWidth="1"/>
    <col min="13058" max="13058" width="9.42578125" style="713" customWidth="1"/>
    <col min="13059" max="13059" width="35.5703125" style="713" customWidth="1"/>
    <col min="13060" max="13060" width="12.7109375" style="713" customWidth="1"/>
    <col min="13061" max="13061" width="13.85546875" style="713" customWidth="1"/>
    <col min="13062" max="13063" width="11.42578125" style="713" customWidth="1"/>
    <col min="13064" max="13064" width="11.7109375" style="713" customWidth="1"/>
    <col min="13065" max="13065" width="12" style="713" customWidth="1"/>
    <col min="13066" max="13066" width="11.42578125" style="713" customWidth="1"/>
    <col min="13067" max="13067" width="11" style="713" customWidth="1"/>
    <col min="13068" max="13296" width="11.42578125" style="713"/>
    <col min="13297" max="13297" width="50.5703125" style="713" customWidth="1"/>
    <col min="13298" max="13298" width="15.28515625" style="713" bestFit="1" customWidth="1"/>
    <col min="13299" max="13299" width="16.7109375" style="713" customWidth="1"/>
    <col min="13300" max="13300" width="15.140625" style="713" bestFit="1" customWidth="1"/>
    <col min="13301" max="13301" width="15.42578125" style="713" customWidth="1"/>
    <col min="13302" max="13302" width="16.28515625" style="713" customWidth="1"/>
    <col min="13303" max="13303" width="16.42578125" style="713" customWidth="1"/>
    <col min="13304" max="13304" width="16.5703125" style="713" bestFit="1" customWidth="1"/>
    <col min="13305" max="13305" width="14.7109375" style="713" customWidth="1"/>
    <col min="13306" max="13307" width="11.42578125" style="713"/>
    <col min="13308" max="13308" width="13.85546875" style="713" customWidth="1"/>
    <col min="13309" max="13312" width="11.42578125" style="713"/>
    <col min="13313" max="13313" width="4.140625" style="713" customWidth="1"/>
    <col min="13314" max="13314" width="9.42578125" style="713" customWidth="1"/>
    <col min="13315" max="13315" width="35.5703125" style="713" customWidth="1"/>
    <col min="13316" max="13316" width="12.7109375" style="713" customWidth="1"/>
    <col min="13317" max="13317" width="13.85546875" style="713" customWidth="1"/>
    <col min="13318" max="13319" width="11.42578125" style="713" customWidth="1"/>
    <col min="13320" max="13320" width="11.7109375" style="713" customWidth="1"/>
    <col min="13321" max="13321" width="12" style="713" customWidth="1"/>
    <col min="13322" max="13322" width="11.42578125" style="713" customWidth="1"/>
    <col min="13323" max="13323" width="11" style="713" customWidth="1"/>
    <col min="13324" max="13552" width="11.42578125" style="713"/>
    <col min="13553" max="13553" width="50.5703125" style="713" customWidth="1"/>
    <col min="13554" max="13554" width="15.28515625" style="713" bestFit="1" customWidth="1"/>
    <col min="13555" max="13555" width="16.7109375" style="713" customWidth="1"/>
    <col min="13556" max="13556" width="15.140625" style="713" bestFit="1" customWidth="1"/>
    <col min="13557" max="13557" width="15.42578125" style="713" customWidth="1"/>
    <col min="13558" max="13558" width="16.28515625" style="713" customWidth="1"/>
    <col min="13559" max="13559" width="16.42578125" style="713" customWidth="1"/>
    <col min="13560" max="13560" width="16.5703125" style="713" bestFit="1" customWidth="1"/>
    <col min="13561" max="13561" width="14.7109375" style="713" customWidth="1"/>
    <col min="13562" max="13563" width="11.42578125" style="713"/>
    <col min="13564" max="13564" width="13.85546875" style="713" customWidth="1"/>
    <col min="13565" max="13568" width="11.42578125" style="713"/>
    <col min="13569" max="13569" width="4.140625" style="713" customWidth="1"/>
    <col min="13570" max="13570" width="9.42578125" style="713" customWidth="1"/>
    <col min="13571" max="13571" width="35.5703125" style="713" customWidth="1"/>
    <col min="13572" max="13572" width="12.7109375" style="713" customWidth="1"/>
    <col min="13573" max="13573" width="13.85546875" style="713" customWidth="1"/>
    <col min="13574" max="13575" width="11.42578125" style="713" customWidth="1"/>
    <col min="13576" max="13576" width="11.7109375" style="713" customWidth="1"/>
    <col min="13577" max="13577" width="12" style="713" customWidth="1"/>
    <col min="13578" max="13578" width="11.42578125" style="713" customWidth="1"/>
    <col min="13579" max="13579" width="11" style="713" customWidth="1"/>
    <col min="13580" max="13808" width="11.42578125" style="713"/>
    <col min="13809" max="13809" width="50.5703125" style="713" customWidth="1"/>
    <col min="13810" max="13810" width="15.28515625" style="713" bestFit="1" customWidth="1"/>
    <col min="13811" max="13811" width="16.7109375" style="713" customWidth="1"/>
    <col min="13812" max="13812" width="15.140625" style="713" bestFit="1" customWidth="1"/>
    <col min="13813" max="13813" width="15.42578125" style="713" customWidth="1"/>
    <col min="13814" max="13814" width="16.28515625" style="713" customWidth="1"/>
    <col min="13815" max="13815" width="16.42578125" style="713" customWidth="1"/>
    <col min="13816" max="13816" width="16.5703125" style="713" bestFit="1" customWidth="1"/>
    <col min="13817" max="13817" width="14.7109375" style="713" customWidth="1"/>
    <col min="13818" max="13819" width="11.42578125" style="713"/>
    <col min="13820" max="13820" width="13.85546875" style="713" customWidth="1"/>
    <col min="13821" max="13824" width="11.42578125" style="713"/>
    <col min="13825" max="13825" width="4.140625" style="713" customWidth="1"/>
    <col min="13826" max="13826" width="9.42578125" style="713" customWidth="1"/>
    <col min="13827" max="13827" width="35.5703125" style="713" customWidth="1"/>
    <col min="13828" max="13828" width="12.7109375" style="713" customWidth="1"/>
    <col min="13829" max="13829" width="13.85546875" style="713" customWidth="1"/>
    <col min="13830" max="13831" width="11.42578125" style="713" customWidth="1"/>
    <col min="13832" max="13832" width="11.7109375" style="713" customWidth="1"/>
    <col min="13833" max="13833" width="12" style="713" customWidth="1"/>
    <col min="13834" max="13834" width="11.42578125" style="713" customWidth="1"/>
    <col min="13835" max="13835" width="11" style="713" customWidth="1"/>
    <col min="13836" max="14064" width="11.42578125" style="713"/>
    <col min="14065" max="14065" width="50.5703125" style="713" customWidth="1"/>
    <col min="14066" max="14066" width="15.28515625" style="713" bestFit="1" customWidth="1"/>
    <col min="14067" max="14067" width="16.7109375" style="713" customWidth="1"/>
    <col min="14068" max="14068" width="15.140625" style="713" bestFit="1" customWidth="1"/>
    <col min="14069" max="14069" width="15.42578125" style="713" customWidth="1"/>
    <col min="14070" max="14070" width="16.28515625" style="713" customWidth="1"/>
    <col min="14071" max="14071" width="16.42578125" style="713" customWidth="1"/>
    <col min="14072" max="14072" width="16.5703125" style="713" bestFit="1" customWidth="1"/>
    <col min="14073" max="14073" width="14.7109375" style="713" customWidth="1"/>
    <col min="14074" max="14075" width="11.42578125" style="713"/>
    <col min="14076" max="14076" width="13.85546875" style="713" customWidth="1"/>
    <col min="14077" max="14080" width="11.42578125" style="713"/>
    <col min="14081" max="14081" width="4.140625" style="713" customWidth="1"/>
    <col min="14082" max="14082" width="9.42578125" style="713" customWidth="1"/>
    <col min="14083" max="14083" width="35.5703125" style="713" customWidth="1"/>
    <col min="14084" max="14084" width="12.7109375" style="713" customWidth="1"/>
    <col min="14085" max="14085" width="13.85546875" style="713" customWidth="1"/>
    <col min="14086" max="14087" width="11.42578125" style="713" customWidth="1"/>
    <col min="14088" max="14088" width="11.7109375" style="713" customWidth="1"/>
    <col min="14089" max="14089" width="12" style="713" customWidth="1"/>
    <col min="14090" max="14090" width="11.42578125" style="713" customWidth="1"/>
    <col min="14091" max="14091" width="11" style="713" customWidth="1"/>
    <col min="14092" max="14320" width="11.42578125" style="713"/>
    <col min="14321" max="14321" width="50.5703125" style="713" customWidth="1"/>
    <col min="14322" max="14322" width="15.28515625" style="713" bestFit="1" customWidth="1"/>
    <col min="14323" max="14323" width="16.7109375" style="713" customWidth="1"/>
    <col min="14324" max="14324" width="15.140625" style="713" bestFit="1" customWidth="1"/>
    <col min="14325" max="14325" width="15.42578125" style="713" customWidth="1"/>
    <col min="14326" max="14326" width="16.28515625" style="713" customWidth="1"/>
    <col min="14327" max="14327" width="16.42578125" style="713" customWidth="1"/>
    <col min="14328" max="14328" width="16.5703125" style="713" bestFit="1" customWidth="1"/>
    <col min="14329" max="14329" width="14.7109375" style="713" customWidth="1"/>
    <col min="14330" max="14331" width="11.42578125" style="713"/>
    <col min="14332" max="14332" width="13.85546875" style="713" customWidth="1"/>
    <col min="14333" max="14336" width="11.42578125" style="713"/>
    <col min="14337" max="14337" width="4.140625" style="713" customWidth="1"/>
    <col min="14338" max="14338" width="9.42578125" style="713" customWidth="1"/>
    <col min="14339" max="14339" width="35.5703125" style="713" customWidth="1"/>
    <col min="14340" max="14340" width="12.7109375" style="713" customWidth="1"/>
    <col min="14341" max="14341" width="13.85546875" style="713" customWidth="1"/>
    <col min="14342" max="14343" width="11.42578125" style="713" customWidth="1"/>
    <col min="14344" max="14344" width="11.7109375" style="713" customWidth="1"/>
    <col min="14345" max="14345" width="12" style="713" customWidth="1"/>
    <col min="14346" max="14346" width="11.42578125" style="713" customWidth="1"/>
    <col min="14347" max="14347" width="11" style="713" customWidth="1"/>
    <col min="14348" max="14576" width="11.42578125" style="713"/>
    <col min="14577" max="14577" width="50.5703125" style="713" customWidth="1"/>
    <col min="14578" max="14578" width="15.28515625" style="713" bestFit="1" customWidth="1"/>
    <col min="14579" max="14579" width="16.7109375" style="713" customWidth="1"/>
    <col min="14580" max="14580" width="15.140625" style="713" bestFit="1" customWidth="1"/>
    <col min="14581" max="14581" width="15.42578125" style="713" customWidth="1"/>
    <col min="14582" max="14582" width="16.28515625" style="713" customWidth="1"/>
    <col min="14583" max="14583" width="16.42578125" style="713" customWidth="1"/>
    <col min="14584" max="14584" width="16.5703125" style="713" bestFit="1" customWidth="1"/>
    <col min="14585" max="14585" width="14.7109375" style="713" customWidth="1"/>
    <col min="14586" max="14587" width="11.42578125" style="713"/>
    <col min="14588" max="14588" width="13.85546875" style="713" customWidth="1"/>
    <col min="14589" max="14592" width="11.42578125" style="713"/>
    <col min="14593" max="14593" width="4.140625" style="713" customWidth="1"/>
    <col min="14594" max="14594" width="9.42578125" style="713" customWidth="1"/>
    <col min="14595" max="14595" width="35.5703125" style="713" customWidth="1"/>
    <col min="14596" max="14596" width="12.7109375" style="713" customWidth="1"/>
    <col min="14597" max="14597" width="13.85546875" style="713" customWidth="1"/>
    <col min="14598" max="14599" width="11.42578125" style="713" customWidth="1"/>
    <col min="14600" max="14600" width="11.7109375" style="713" customWidth="1"/>
    <col min="14601" max="14601" width="12" style="713" customWidth="1"/>
    <col min="14602" max="14602" width="11.42578125" style="713" customWidth="1"/>
    <col min="14603" max="14603" width="11" style="713" customWidth="1"/>
    <col min="14604" max="14832" width="11.42578125" style="713"/>
    <col min="14833" max="14833" width="50.5703125" style="713" customWidth="1"/>
    <col min="14834" max="14834" width="15.28515625" style="713" bestFit="1" customWidth="1"/>
    <col min="14835" max="14835" width="16.7109375" style="713" customWidth="1"/>
    <col min="14836" max="14836" width="15.140625" style="713" bestFit="1" customWidth="1"/>
    <col min="14837" max="14837" width="15.42578125" style="713" customWidth="1"/>
    <col min="14838" max="14838" width="16.28515625" style="713" customWidth="1"/>
    <col min="14839" max="14839" width="16.42578125" style="713" customWidth="1"/>
    <col min="14840" max="14840" width="16.5703125" style="713" bestFit="1" customWidth="1"/>
    <col min="14841" max="14841" width="14.7109375" style="713" customWidth="1"/>
    <col min="14842" max="14843" width="11.42578125" style="713"/>
    <col min="14844" max="14844" width="13.85546875" style="713" customWidth="1"/>
    <col min="14845" max="14848" width="11.42578125" style="713"/>
    <col min="14849" max="14849" width="4.140625" style="713" customWidth="1"/>
    <col min="14850" max="14850" width="9.42578125" style="713" customWidth="1"/>
    <col min="14851" max="14851" width="35.5703125" style="713" customWidth="1"/>
    <col min="14852" max="14852" width="12.7109375" style="713" customWidth="1"/>
    <col min="14853" max="14853" width="13.85546875" style="713" customWidth="1"/>
    <col min="14854" max="14855" width="11.42578125" style="713" customWidth="1"/>
    <col min="14856" max="14856" width="11.7109375" style="713" customWidth="1"/>
    <col min="14857" max="14857" width="12" style="713" customWidth="1"/>
    <col min="14858" max="14858" width="11.42578125" style="713" customWidth="1"/>
    <col min="14859" max="14859" width="11" style="713" customWidth="1"/>
    <col min="14860" max="15088" width="11.42578125" style="713"/>
    <col min="15089" max="15089" width="50.5703125" style="713" customWidth="1"/>
    <col min="15090" max="15090" width="15.28515625" style="713" bestFit="1" customWidth="1"/>
    <col min="15091" max="15091" width="16.7109375" style="713" customWidth="1"/>
    <col min="15092" max="15092" width="15.140625" style="713" bestFit="1" customWidth="1"/>
    <col min="15093" max="15093" width="15.42578125" style="713" customWidth="1"/>
    <col min="15094" max="15094" width="16.28515625" style="713" customWidth="1"/>
    <col min="15095" max="15095" width="16.42578125" style="713" customWidth="1"/>
    <col min="15096" max="15096" width="16.5703125" style="713" bestFit="1" customWidth="1"/>
    <col min="15097" max="15097" width="14.7109375" style="713" customWidth="1"/>
    <col min="15098" max="15099" width="11.42578125" style="713"/>
    <col min="15100" max="15100" width="13.85546875" style="713" customWidth="1"/>
    <col min="15101" max="15104" width="11.42578125" style="713"/>
    <col min="15105" max="15105" width="4.140625" style="713" customWidth="1"/>
    <col min="15106" max="15106" width="9.42578125" style="713" customWidth="1"/>
    <col min="15107" max="15107" width="35.5703125" style="713" customWidth="1"/>
    <col min="15108" max="15108" width="12.7109375" style="713" customWidth="1"/>
    <col min="15109" max="15109" width="13.85546875" style="713" customWidth="1"/>
    <col min="15110" max="15111" width="11.42578125" style="713" customWidth="1"/>
    <col min="15112" max="15112" width="11.7109375" style="713" customWidth="1"/>
    <col min="15113" max="15113" width="12" style="713" customWidth="1"/>
    <col min="15114" max="15114" width="11.42578125" style="713" customWidth="1"/>
    <col min="15115" max="15115" width="11" style="713" customWidth="1"/>
    <col min="15116" max="15344" width="11.42578125" style="713"/>
    <col min="15345" max="15345" width="50.5703125" style="713" customWidth="1"/>
    <col min="15346" max="15346" width="15.28515625" style="713" bestFit="1" customWidth="1"/>
    <col min="15347" max="15347" width="16.7109375" style="713" customWidth="1"/>
    <col min="15348" max="15348" width="15.140625" style="713" bestFit="1" customWidth="1"/>
    <col min="15349" max="15349" width="15.42578125" style="713" customWidth="1"/>
    <col min="15350" max="15350" width="16.28515625" style="713" customWidth="1"/>
    <col min="15351" max="15351" width="16.42578125" style="713" customWidth="1"/>
    <col min="15352" max="15352" width="16.5703125" style="713" bestFit="1" customWidth="1"/>
    <col min="15353" max="15353" width="14.7109375" style="713" customWidth="1"/>
    <col min="15354" max="15355" width="11.42578125" style="713"/>
    <col min="15356" max="15356" width="13.85546875" style="713" customWidth="1"/>
    <col min="15357" max="15360" width="11.42578125" style="713"/>
    <col min="15361" max="15361" width="4.140625" style="713" customWidth="1"/>
    <col min="15362" max="15362" width="9.42578125" style="713" customWidth="1"/>
    <col min="15363" max="15363" width="35.5703125" style="713" customWidth="1"/>
    <col min="15364" max="15364" width="12.7109375" style="713" customWidth="1"/>
    <col min="15365" max="15365" width="13.85546875" style="713" customWidth="1"/>
    <col min="15366" max="15367" width="11.42578125" style="713" customWidth="1"/>
    <col min="15368" max="15368" width="11.7109375" style="713" customWidth="1"/>
    <col min="15369" max="15369" width="12" style="713" customWidth="1"/>
    <col min="15370" max="15370" width="11.42578125" style="713" customWidth="1"/>
    <col min="15371" max="15371" width="11" style="713" customWidth="1"/>
    <col min="15372" max="15600" width="11.42578125" style="713"/>
    <col min="15601" max="15601" width="50.5703125" style="713" customWidth="1"/>
    <col min="15602" max="15602" width="15.28515625" style="713" bestFit="1" customWidth="1"/>
    <col min="15603" max="15603" width="16.7109375" style="713" customWidth="1"/>
    <col min="15604" max="15604" width="15.140625" style="713" bestFit="1" customWidth="1"/>
    <col min="15605" max="15605" width="15.42578125" style="713" customWidth="1"/>
    <col min="15606" max="15606" width="16.28515625" style="713" customWidth="1"/>
    <col min="15607" max="15607" width="16.42578125" style="713" customWidth="1"/>
    <col min="15608" max="15608" width="16.5703125" style="713" bestFit="1" customWidth="1"/>
    <col min="15609" max="15609" width="14.7109375" style="713" customWidth="1"/>
    <col min="15610" max="15611" width="11.42578125" style="713"/>
    <col min="15612" max="15612" width="13.85546875" style="713" customWidth="1"/>
    <col min="15613" max="15616" width="11.42578125" style="713"/>
    <col min="15617" max="15617" width="4.140625" style="713" customWidth="1"/>
    <col min="15618" max="15618" width="9.42578125" style="713" customWidth="1"/>
    <col min="15619" max="15619" width="35.5703125" style="713" customWidth="1"/>
    <col min="15620" max="15620" width="12.7109375" style="713" customWidth="1"/>
    <col min="15621" max="15621" width="13.85546875" style="713" customWidth="1"/>
    <col min="15622" max="15623" width="11.42578125" style="713" customWidth="1"/>
    <col min="15624" max="15624" width="11.7109375" style="713" customWidth="1"/>
    <col min="15625" max="15625" width="12" style="713" customWidth="1"/>
    <col min="15626" max="15626" width="11.42578125" style="713" customWidth="1"/>
    <col min="15627" max="15627" width="11" style="713" customWidth="1"/>
    <col min="15628" max="15856" width="11.42578125" style="713"/>
    <col min="15857" max="15857" width="50.5703125" style="713" customWidth="1"/>
    <col min="15858" max="15858" width="15.28515625" style="713" bestFit="1" customWidth="1"/>
    <col min="15859" max="15859" width="16.7109375" style="713" customWidth="1"/>
    <col min="15860" max="15860" width="15.140625" style="713" bestFit="1" customWidth="1"/>
    <col min="15861" max="15861" width="15.42578125" style="713" customWidth="1"/>
    <col min="15862" max="15862" width="16.28515625" style="713" customWidth="1"/>
    <col min="15863" max="15863" width="16.42578125" style="713" customWidth="1"/>
    <col min="15864" max="15864" width="16.5703125" style="713" bestFit="1" customWidth="1"/>
    <col min="15865" max="15865" width="14.7109375" style="713" customWidth="1"/>
    <col min="15866" max="15867" width="11.42578125" style="713"/>
    <col min="15868" max="15868" width="13.85546875" style="713" customWidth="1"/>
    <col min="15869" max="15872" width="11.42578125" style="713"/>
    <col min="15873" max="15873" width="4.140625" style="713" customWidth="1"/>
    <col min="15874" max="15874" width="9.42578125" style="713" customWidth="1"/>
    <col min="15875" max="15875" width="35.5703125" style="713" customWidth="1"/>
    <col min="15876" max="15876" width="12.7109375" style="713" customWidth="1"/>
    <col min="15877" max="15877" width="13.85546875" style="713" customWidth="1"/>
    <col min="15878" max="15879" width="11.42578125" style="713" customWidth="1"/>
    <col min="15880" max="15880" width="11.7109375" style="713" customWidth="1"/>
    <col min="15881" max="15881" width="12" style="713" customWidth="1"/>
    <col min="15882" max="15882" width="11.42578125" style="713" customWidth="1"/>
    <col min="15883" max="15883" width="11" style="713" customWidth="1"/>
    <col min="15884" max="16112" width="11.42578125" style="713"/>
    <col min="16113" max="16113" width="50.5703125" style="713" customWidth="1"/>
    <col min="16114" max="16114" width="15.28515625" style="713" bestFit="1" customWidth="1"/>
    <col min="16115" max="16115" width="16.7109375" style="713" customWidth="1"/>
    <col min="16116" max="16116" width="15.140625" style="713" bestFit="1" customWidth="1"/>
    <col min="16117" max="16117" width="15.42578125" style="713" customWidth="1"/>
    <col min="16118" max="16118" width="16.28515625" style="713" customWidth="1"/>
    <col min="16119" max="16119" width="16.42578125" style="713" customWidth="1"/>
    <col min="16120" max="16120" width="16.5703125" style="713" bestFit="1" customWidth="1"/>
    <col min="16121" max="16121" width="14.7109375" style="713" customWidth="1"/>
    <col min="16122" max="16123" width="11.42578125" style="713"/>
    <col min="16124" max="16124" width="13.85546875" style="713" customWidth="1"/>
    <col min="16125" max="16128" width="11.42578125" style="713"/>
    <col min="16129" max="16129" width="4.140625" style="713" customWidth="1"/>
    <col min="16130" max="16130" width="9.42578125" style="713" customWidth="1"/>
    <col min="16131" max="16131" width="35.5703125" style="713" customWidth="1"/>
    <col min="16132" max="16132" width="12.7109375" style="713" customWidth="1"/>
    <col min="16133" max="16133" width="13.85546875" style="713" customWidth="1"/>
    <col min="16134" max="16135" width="11.42578125" style="713" customWidth="1"/>
    <col min="16136" max="16136" width="11.7109375" style="713" customWidth="1"/>
    <col min="16137" max="16137" width="12" style="713" customWidth="1"/>
    <col min="16138" max="16138" width="11.42578125" style="713" customWidth="1"/>
    <col min="16139" max="16139" width="11" style="713" customWidth="1"/>
    <col min="16140" max="16368" width="11.42578125" style="713"/>
    <col min="16369" max="16369" width="50.5703125" style="713" customWidth="1"/>
    <col min="16370" max="16370" width="15.28515625" style="713" bestFit="1" customWidth="1"/>
    <col min="16371" max="16371" width="16.7109375" style="713" customWidth="1"/>
    <col min="16372" max="16372" width="15.140625" style="713" bestFit="1" customWidth="1"/>
    <col min="16373" max="16373" width="15.42578125" style="713" customWidth="1"/>
    <col min="16374" max="16374" width="16.28515625" style="713" customWidth="1"/>
    <col min="16375" max="16375" width="16.42578125" style="713" customWidth="1"/>
    <col min="16376" max="16376" width="16.5703125" style="713" bestFit="1" customWidth="1"/>
    <col min="16377" max="16377" width="14.7109375" style="713" customWidth="1"/>
    <col min="16378" max="16379" width="11.42578125" style="713"/>
    <col min="16380" max="16380" width="13.85546875" style="713" customWidth="1"/>
    <col min="16381" max="16384" width="11.42578125" style="713"/>
  </cols>
  <sheetData>
    <row r="1" spans="2:11" ht="15.75">
      <c r="C1" s="712" t="s">
        <v>1754</v>
      </c>
    </row>
    <row r="2" spans="2:11" ht="15.75">
      <c r="C2" s="712" t="s">
        <v>1755</v>
      </c>
    </row>
    <row r="3" spans="2:11" ht="27">
      <c r="E3" s="714" t="s">
        <v>1584</v>
      </c>
    </row>
    <row r="4" spans="2:11" ht="15.75">
      <c r="E4" s="715" t="s">
        <v>1747</v>
      </c>
    </row>
    <row r="6" spans="2:11" ht="13.5" thickBot="1"/>
    <row r="7" spans="2:11" ht="13.5">
      <c r="B7" s="801" t="s">
        <v>1585</v>
      </c>
      <c r="C7" s="801" t="s">
        <v>1586</v>
      </c>
      <c r="D7" s="799" t="s">
        <v>1587</v>
      </c>
      <c r="E7" s="803"/>
      <c r="F7" s="799" t="s">
        <v>1588</v>
      </c>
      <c r="G7" s="800"/>
      <c r="H7" s="804" t="s">
        <v>1589</v>
      </c>
      <c r="I7" s="803"/>
      <c r="J7" s="799" t="s">
        <v>1590</v>
      </c>
      <c r="K7" s="800"/>
    </row>
    <row r="8" spans="2:11" ht="14.25" thickBot="1">
      <c r="B8" s="802"/>
      <c r="C8" s="802"/>
      <c r="D8" s="716" t="s">
        <v>1591</v>
      </c>
      <c r="E8" s="717" t="s">
        <v>1592</v>
      </c>
      <c r="F8" s="716" t="s">
        <v>1593</v>
      </c>
      <c r="G8" s="718" t="s">
        <v>1594</v>
      </c>
      <c r="H8" s="719" t="s">
        <v>1595</v>
      </c>
      <c r="I8" s="717" t="s">
        <v>1596</v>
      </c>
      <c r="J8" s="716" t="s">
        <v>1597</v>
      </c>
      <c r="K8" s="718" t="s">
        <v>1598</v>
      </c>
    </row>
    <row r="9" spans="2:11">
      <c r="B9" s="724">
        <v>101001</v>
      </c>
      <c r="C9" s="720" t="s">
        <v>1599</v>
      </c>
      <c r="D9" s="721">
        <v>18551235</v>
      </c>
      <c r="E9" s="721">
        <v>11391301</v>
      </c>
      <c r="F9" s="721">
        <f>IF(D9&gt;E9,(D9-E9),0)</f>
        <v>7159934</v>
      </c>
      <c r="G9" s="721">
        <f>IF(E9&gt;D9,E9-D9,0)</f>
        <v>0</v>
      </c>
      <c r="H9" s="721">
        <f>IF(F9&gt;G9,F9,0)</f>
        <v>7159934</v>
      </c>
      <c r="I9" s="721">
        <f>IF(G9&gt;F9,G9,0)</f>
        <v>0</v>
      </c>
      <c r="J9" s="721"/>
      <c r="K9" s="742"/>
    </row>
    <row r="10" spans="2:11" hidden="1">
      <c r="B10" s="724">
        <v>103001</v>
      </c>
      <c r="C10" s="720" t="s">
        <v>1600</v>
      </c>
      <c r="D10" s="722"/>
      <c r="E10" s="722"/>
      <c r="F10" s="721">
        <f t="shared" ref="F10:F43" si="0">IF(D10&gt;E10,(D10-E10),0)</f>
        <v>0</v>
      </c>
      <c r="G10" s="721">
        <f t="shared" ref="G10:G43" si="1">IF(E10&gt;D10,E10-D10,0)</f>
        <v>0</v>
      </c>
      <c r="H10" s="721">
        <f t="shared" ref="H10:H43" si="2">IF(F10&gt;G10,F10,0)</f>
        <v>0</v>
      </c>
      <c r="I10" s="721">
        <f t="shared" ref="I10:I43" si="3">IF(G10&gt;F10,G10,0)</f>
        <v>0</v>
      </c>
      <c r="J10" s="722"/>
      <c r="K10" s="725"/>
    </row>
    <row r="11" spans="2:11" hidden="1">
      <c r="B11" s="724">
        <v>105005</v>
      </c>
      <c r="C11" s="723" t="s">
        <v>1601</v>
      </c>
      <c r="D11" s="722"/>
      <c r="E11" s="722"/>
      <c r="F11" s="721">
        <f t="shared" si="0"/>
        <v>0</v>
      </c>
      <c r="G11" s="721">
        <f t="shared" si="1"/>
        <v>0</v>
      </c>
      <c r="H11" s="721">
        <f t="shared" si="2"/>
        <v>0</v>
      </c>
      <c r="I11" s="721">
        <f t="shared" si="3"/>
        <v>0</v>
      </c>
      <c r="J11" s="722"/>
      <c r="K11" s="725"/>
    </row>
    <row r="12" spans="2:11">
      <c r="B12" s="724">
        <v>106001</v>
      </c>
      <c r="C12" s="723" t="s">
        <v>1602</v>
      </c>
      <c r="D12" s="722">
        <v>91298</v>
      </c>
      <c r="E12" s="722"/>
      <c r="F12" s="721">
        <f t="shared" si="0"/>
        <v>91298</v>
      </c>
      <c r="G12" s="721">
        <f t="shared" si="1"/>
        <v>0</v>
      </c>
      <c r="H12" s="721">
        <f t="shared" si="2"/>
        <v>91298</v>
      </c>
      <c r="I12" s="721">
        <f t="shared" si="3"/>
        <v>0</v>
      </c>
      <c r="J12" s="722"/>
      <c r="K12" s="725"/>
    </row>
    <row r="13" spans="2:11">
      <c r="B13" s="724">
        <v>106002</v>
      </c>
      <c r="C13" s="723" t="s">
        <v>1603</v>
      </c>
      <c r="D13" s="722"/>
      <c r="E13" s="722"/>
      <c r="F13" s="721">
        <f t="shared" si="0"/>
        <v>0</v>
      </c>
      <c r="G13" s="721">
        <f t="shared" si="1"/>
        <v>0</v>
      </c>
      <c r="H13" s="721">
        <f t="shared" si="2"/>
        <v>0</v>
      </c>
      <c r="I13" s="721">
        <f t="shared" si="3"/>
        <v>0</v>
      </c>
      <c r="J13" s="722"/>
      <c r="K13" s="725"/>
    </row>
    <row r="14" spans="2:11" hidden="1">
      <c r="B14" s="724">
        <v>106006</v>
      </c>
      <c r="C14" s="723" t="s">
        <v>1604</v>
      </c>
      <c r="D14" s="722"/>
      <c r="E14" s="722"/>
      <c r="F14" s="721">
        <f t="shared" si="0"/>
        <v>0</v>
      </c>
      <c r="G14" s="721">
        <f t="shared" si="1"/>
        <v>0</v>
      </c>
      <c r="H14" s="721">
        <f t="shared" si="2"/>
        <v>0</v>
      </c>
      <c r="I14" s="721">
        <f t="shared" si="3"/>
        <v>0</v>
      </c>
      <c r="J14" s="722"/>
      <c r="K14" s="725"/>
    </row>
    <row r="15" spans="2:11" hidden="1">
      <c r="B15" s="724">
        <v>106007</v>
      </c>
      <c r="C15" s="723" t="s">
        <v>1605</v>
      </c>
      <c r="D15" s="722"/>
      <c r="E15" s="722"/>
      <c r="F15" s="721">
        <f t="shared" si="0"/>
        <v>0</v>
      </c>
      <c r="G15" s="721">
        <f t="shared" si="1"/>
        <v>0</v>
      </c>
      <c r="H15" s="721">
        <f t="shared" si="2"/>
        <v>0</v>
      </c>
      <c r="I15" s="721">
        <f t="shared" si="3"/>
        <v>0</v>
      </c>
      <c r="J15" s="722"/>
      <c r="K15" s="725"/>
    </row>
    <row r="16" spans="2:11" hidden="1">
      <c r="B16" s="724">
        <v>107001</v>
      </c>
      <c r="C16" s="723" t="s">
        <v>1739</v>
      </c>
      <c r="D16" s="722"/>
      <c r="E16" s="722"/>
      <c r="F16" s="721">
        <f t="shared" si="0"/>
        <v>0</v>
      </c>
      <c r="G16" s="721">
        <f t="shared" si="1"/>
        <v>0</v>
      </c>
      <c r="H16" s="721">
        <f t="shared" si="2"/>
        <v>0</v>
      </c>
      <c r="I16" s="721">
        <f t="shared" si="3"/>
        <v>0</v>
      </c>
      <c r="J16" s="722"/>
      <c r="K16" s="725"/>
    </row>
    <row r="17" spans="2:11" hidden="1">
      <c r="B17" s="724">
        <v>107002</v>
      </c>
      <c r="C17" s="723" t="s">
        <v>1740</v>
      </c>
      <c r="D17" s="722"/>
      <c r="E17" s="722"/>
      <c r="F17" s="721">
        <f t="shared" si="0"/>
        <v>0</v>
      </c>
      <c r="G17" s="721">
        <f t="shared" si="1"/>
        <v>0</v>
      </c>
      <c r="H17" s="721">
        <f t="shared" si="2"/>
        <v>0</v>
      </c>
      <c r="I17" s="721">
        <f t="shared" si="3"/>
        <v>0</v>
      </c>
      <c r="J17" s="722"/>
      <c r="K17" s="725"/>
    </row>
    <row r="18" spans="2:11" hidden="1">
      <c r="B18" s="724">
        <v>108001</v>
      </c>
      <c r="C18" s="723" t="s">
        <v>1606</v>
      </c>
      <c r="D18" s="722"/>
      <c r="E18" s="722"/>
      <c r="F18" s="721">
        <f t="shared" si="0"/>
        <v>0</v>
      </c>
      <c r="G18" s="721">
        <f t="shared" si="1"/>
        <v>0</v>
      </c>
      <c r="H18" s="721">
        <f t="shared" si="2"/>
        <v>0</v>
      </c>
      <c r="I18" s="721">
        <f t="shared" si="3"/>
        <v>0</v>
      </c>
      <c r="J18" s="722"/>
      <c r="K18" s="725"/>
    </row>
    <row r="19" spans="2:11">
      <c r="B19" s="724">
        <v>108004</v>
      </c>
      <c r="C19" s="723" t="s">
        <v>1607</v>
      </c>
      <c r="D19" s="722">
        <v>2690000</v>
      </c>
      <c r="E19" s="722"/>
      <c r="F19" s="721">
        <f t="shared" si="0"/>
        <v>2690000</v>
      </c>
      <c r="G19" s="721">
        <f t="shared" si="1"/>
        <v>0</v>
      </c>
      <c r="H19" s="721">
        <f t="shared" si="2"/>
        <v>2690000</v>
      </c>
      <c r="I19" s="721">
        <f t="shared" si="3"/>
        <v>0</v>
      </c>
      <c r="J19" s="722"/>
      <c r="K19" s="725"/>
    </row>
    <row r="20" spans="2:11" hidden="1">
      <c r="B20" s="724">
        <v>108005</v>
      </c>
      <c r="C20" s="723" t="s">
        <v>1608</v>
      </c>
      <c r="D20" s="722"/>
      <c r="E20" s="722"/>
      <c r="F20" s="721">
        <f t="shared" si="0"/>
        <v>0</v>
      </c>
      <c r="G20" s="721">
        <f t="shared" si="1"/>
        <v>0</v>
      </c>
      <c r="H20" s="721">
        <f t="shared" si="2"/>
        <v>0</v>
      </c>
      <c r="I20" s="721">
        <f t="shared" si="3"/>
        <v>0</v>
      </c>
      <c r="J20" s="722"/>
      <c r="K20" s="725"/>
    </row>
    <row r="21" spans="2:11" hidden="1">
      <c r="B21" s="724">
        <v>108006</v>
      </c>
      <c r="C21" s="723" t="s">
        <v>1609</v>
      </c>
      <c r="D21" s="722"/>
      <c r="E21" s="722"/>
      <c r="F21" s="721">
        <f t="shared" si="0"/>
        <v>0</v>
      </c>
      <c r="G21" s="721">
        <f t="shared" si="1"/>
        <v>0</v>
      </c>
      <c r="H21" s="721">
        <f t="shared" si="2"/>
        <v>0</v>
      </c>
      <c r="I21" s="721">
        <f t="shared" si="3"/>
        <v>0</v>
      </c>
      <c r="J21" s="722"/>
      <c r="K21" s="725"/>
    </row>
    <row r="22" spans="2:11" hidden="1">
      <c r="B22" s="724">
        <v>108010</v>
      </c>
      <c r="C22" s="723" t="s">
        <v>1610</v>
      </c>
      <c r="D22" s="722"/>
      <c r="E22" s="722"/>
      <c r="F22" s="721">
        <f t="shared" si="0"/>
        <v>0</v>
      </c>
      <c r="G22" s="721">
        <f t="shared" si="1"/>
        <v>0</v>
      </c>
      <c r="H22" s="721">
        <f t="shared" si="2"/>
        <v>0</v>
      </c>
      <c r="I22" s="721">
        <f t="shared" si="3"/>
        <v>0</v>
      </c>
      <c r="J22" s="722"/>
      <c r="K22" s="725"/>
    </row>
    <row r="23" spans="2:11" hidden="1">
      <c r="B23" s="724">
        <v>108011</v>
      </c>
      <c r="C23" s="723" t="s">
        <v>1611</v>
      </c>
      <c r="D23" s="722"/>
      <c r="E23" s="722"/>
      <c r="F23" s="721">
        <f t="shared" si="0"/>
        <v>0</v>
      </c>
      <c r="G23" s="721">
        <f t="shared" si="1"/>
        <v>0</v>
      </c>
      <c r="H23" s="721">
        <f t="shared" si="2"/>
        <v>0</v>
      </c>
      <c r="I23" s="721">
        <f t="shared" si="3"/>
        <v>0</v>
      </c>
      <c r="J23" s="722"/>
      <c r="K23" s="725"/>
    </row>
    <row r="24" spans="2:11" hidden="1">
      <c r="B24" s="724">
        <v>109001</v>
      </c>
      <c r="C24" s="723" t="s">
        <v>1612</v>
      </c>
      <c r="D24" s="722"/>
      <c r="E24" s="722"/>
      <c r="F24" s="721">
        <f t="shared" si="0"/>
        <v>0</v>
      </c>
      <c r="G24" s="721">
        <f t="shared" si="1"/>
        <v>0</v>
      </c>
      <c r="H24" s="721">
        <f t="shared" si="2"/>
        <v>0</v>
      </c>
      <c r="I24" s="721">
        <f t="shared" si="3"/>
        <v>0</v>
      </c>
      <c r="J24" s="722"/>
      <c r="K24" s="725"/>
    </row>
    <row r="25" spans="2:11" hidden="1">
      <c r="B25" s="724">
        <v>110001</v>
      </c>
      <c r="C25" s="723" t="s">
        <v>1691</v>
      </c>
      <c r="D25" s="722"/>
      <c r="E25" s="722"/>
      <c r="F25" s="721">
        <f t="shared" si="0"/>
        <v>0</v>
      </c>
      <c r="G25" s="721">
        <f t="shared" si="1"/>
        <v>0</v>
      </c>
      <c r="H25" s="721">
        <f t="shared" si="2"/>
        <v>0</v>
      </c>
      <c r="I25" s="721">
        <f t="shared" si="3"/>
        <v>0</v>
      </c>
      <c r="J25" s="722"/>
      <c r="K25" s="725"/>
    </row>
    <row r="26" spans="2:11" hidden="1">
      <c r="B26" s="724">
        <v>110002</v>
      </c>
      <c r="C26" s="723" t="s">
        <v>1692</v>
      </c>
      <c r="D26" s="722"/>
      <c r="E26" s="722"/>
      <c r="F26" s="721">
        <f t="shared" si="0"/>
        <v>0</v>
      </c>
      <c r="G26" s="721">
        <f t="shared" si="1"/>
        <v>0</v>
      </c>
      <c r="H26" s="721">
        <f t="shared" si="2"/>
        <v>0</v>
      </c>
      <c r="I26" s="721">
        <f t="shared" si="3"/>
        <v>0</v>
      </c>
      <c r="J26" s="722"/>
      <c r="K26" s="725"/>
    </row>
    <row r="27" spans="2:11" hidden="1">
      <c r="B27" s="724">
        <v>201003</v>
      </c>
      <c r="C27" s="723" t="s">
        <v>1613</v>
      </c>
      <c r="D27" s="722"/>
      <c r="E27" s="722"/>
      <c r="F27" s="721">
        <f t="shared" si="0"/>
        <v>0</v>
      </c>
      <c r="G27" s="721">
        <f t="shared" si="1"/>
        <v>0</v>
      </c>
      <c r="H27" s="721">
        <f t="shared" si="2"/>
        <v>0</v>
      </c>
      <c r="I27" s="721">
        <f t="shared" si="3"/>
        <v>0</v>
      </c>
      <c r="J27" s="722"/>
      <c r="K27" s="725"/>
    </row>
    <row r="28" spans="2:11" hidden="1">
      <c r="B28" s="785">
        <v>202001</v>
      </c>
      <c r="C28" s="786" t="s">
        <v>1614</v>
      </c>
      <c r="D28" s="787">
        <v>0</v>
      </c>
      <c r="E28" s="787">
        <v>0</v>
      </c>
      <c r="F28" s="788">
        <f t="shared" si="0"/>
        <v>0</v>
      </c>
      <c r="G28" s="788">
        <f t="shared" si="1"/>
        <v>0</v>
      </c>
      <c r="H28" s="788">
        <f t="shared" si="2"/>
        <v>0</v>
      </c>
      <c r="I28" s="788">
        <f t="shared" si="3"/>
        <v>0</v>
      </c>
      <c r="J28" s="787"/>
      <c r="K28" s="789"/>
    </row>
    <row r="29" spans="2:11" hidden="1">
      <c r="B29" s="785">
        <v>202004</v>
      </c>
      <c r="C29" s="786" t="s">
        <v>1615</v>
      </c>
      <c r="D29" s="787">
        <v>0</v>
      </c>
      <c r="E29" s="787">
        <v>0</v>
      </c>
      <c r="F29" s="788">
        <f t="shared" si="0"/>
        <v>0</v>
      </c>
      <c r="G29" s="788">
        <f t="shared" si="1"/>
        <v>0</v>
      </c>
      <c r="H29" s="788">
        <f t="shared" si="2"/>
        <v>0</v>
      </c>
      <c r="I29" s="788">
        <f t="shared" si="3"/>
        <v>0</v>
      </c>
      <c r="J29" s="787"/>
      <c r="K29" s="789"/>
    </row>
    <row r="30" spans="2:11" hidden="1">
      <c r="B30" s="724">
        <v>202005</v>
      </c>
      <c r="C30" s="723" t="s">
        <v>1616</v>
      </c>
      <c r="D30" s="722"/>
      <c r="E30" s="722"/>
      <c r="F30" s="721">
        <f t="shared" si="0"/>
        <v>0</v>
      </c>
      <c r="G30" s="721">
        <f t="shared" si="1"/>
        <v>0</v>
      </c>
      <c r="H30" s="721">
        <f t="shared" si="2"/>
        <v>0</v>
      </c>
      <c r="I30" s="721">
        <f t="shared" si="3"/>
        <v>0</v>
      </c>
      <c r="J30" s="722"/>
      <c r="K30" s="725"/>
    </row>
    <row r="31" spans="2:11">
      <c r="B31" s="724">
        <v>201002</v>
      </c>
      <c r="C31" s="723" t="s">
        <v>1751</v>
      </c>
      <c r="D31" s="722"/>
      <c r="E31" s="722">
        <v>7150708</v>
      </c>
      <c r="F31" s="721">
        <f t="shared" ref="F31:F32" si="4">IF(D31&gt;E31,(D31-E31),0)</f>
        <v>0</v>
      </c>
      <c r="G31" s="721">
        <f t="shared" ref="G31:G32" si="5">IF(E31&gt;D31,E31-D31,0)</f>
        <v>7150708</v>
      </c>
      <c r="H31" s="721">
        <f t="shared" ref="H31:H32" si="6">IF(F31&gt;G31,F31,0)</f>
        <v>0</v>
      </c>
      <c r="I31" s="721">
        <f t="shared" ref="I31:I32" si="7">IF(G31&gt;F31,G31,0)</f>
        <v>7150708</v>
      </c>
      <c r="J31" s="722"/>
      <c r="K31" s="725"/>
    </row>
    <row r="32" spans="2:11">
      <c r="B32" s="724">
        <v>201003</v>
      </c>
      <c r="C32" s="723" t="s">
        <v>1742</v>
      </c>
      <c r="D32" s="722"/>
      <c r="E32" s="722"/>
      <c r="F32" s="721">
        <f t="shared" si="4"/>
        <v>0</v>
      </c>
      <c r="G32" s="721">
        <f t="shared" si="5"/>
        <v>0</v>
      </c>
      <c r="H32" s="721">
        <f t="shared" si="6"/>
        <v>0</v>
      </c>
      <c r="I32" s="721">
        <f t="shared" si="7"/>
        <v>0</v>
      </c>
      <c r="J32" s="722"/>
      <c r="K32" s="725"/>
    </row>
    <row r="33" spans="2:12">
      <c r="B33" s="724">
        <v>201003</v>
      </c>
      <c r="C33" s="723" t="s">
        <v>1752</v>
      </c>
      <c r="D33" s="722"/>
      <c r="E33" s="722">
        <v>366204</v>
      </c>
      <c r="F33" s="721">
        <f t="shared" ref="F33" si="8">IF(D33&gt;E33,(D33-E33),0)</f>
        <v>0</v>
      </c>
      <c r="G33" s="721">
        <f t="shared" ref="G33" si="9">IF(E33&gt;D33,E33-D33,0)</f>
        <v>366204</v>
      </c>
      <c r="H33" s="721">
        <f t="shared" ref="H33" si="10">IF(F33&gt;G33,F33,0)</f>
        <v>0</v>
      </c>
      <c r="I33" s="721">
        <f t="shared" ref="I33" si="11">IF(G33&gt;F33,G33,0)</f>
        <v>366204</v>
      </c>
      <c r="J33" s="722"/>
      <c r="K33" s="725"/>
    </row>
    <row r="34" spans="2:12">
      <c r="B34" s="724">
        <v>202007</v>
      </c>
      <c r="C34" s="723" t="s">
        <v>1617</v>
      </c>
      <c r="D34" s="722"/>
      <c r="E34" s="722">
        <f>291429+69678</f>
        <v>361107</v>
      </c>
      <c r="F34" s="721">
        <f t="shared" si="0"/>
        <v>0</v>
      </c>
      <c r="G34" s="721">
        <f t="shared" si="1"/>
        <v>361107</v>
      </c>
      <c r="H34" s="721">
        <f t="shared" si="2"/>
        <v>0</v>
      </c>
      <c r="I34" s="721">
        <f t="shared" si="3"/>
        <v>361107</v>
      </c>
      <c r="J34" s="722"/>
      <c r="K34" s="725"/>
    </row>
    <row r="35" spans="2:12">
      <c r="B35" s="724">
        <v>202008</v>
      </c>
      <c r="C35" s="723" t="s">
        <v>1618</v>
      </c>
      <c r="D35" s="722"/>
      <c r="E35" s="722">
        <f>126903+6606</f>
        <v>133509</v>
      </c>
      <c r="F35" s="721">
        <f t="shared" si="0"/>
        <v>0</v>
      </c>
      <c r="G35" s="721">
        <f t="shared" si="1"/>
        <v>133509</v>
      </c>
      <c r="H35" s="721">
        <f t="shared" si="2"/>
        <v>0</v>
      </c>
      <c r="I35" s="721">
        <f t="shared" si="3"/>
        <v>133509</v>
      </c>
      <c r="J35" s="722"/>
      <c r="K35" s="725"/>
    </row>
    <row r="36" spans="2:12">
      <c r="B36" s="724">
        <v>203001</v>
      </c>
      <c r="C36" s="723" t="s">
        <v>1619</v>
      </c>
      <c r="D36" s="722"/>
      <c r="E36" s="722"/>
      <c r="F36" s="721">
        <f t="shared" si="0"/>
        <v>0</v>
      </c>
      <c r="G36" s="721">
        <f t="shared" si="1"/>
        <v>0</v>
      </c>
      <c r="H36" s="721">
        <f t="shared" si="2"/>
        <v>0</v>
      </c>
      <c r="I36" s="721">
        <f t="shared" si="3"/>
        <v>0</v>
      </c>
      <c r="J36" s="722"/>
      <c r="K36" s="725"/>
    </row>
    <row r="37" spans="2:12">
      <c r="B37" s="724">
        <v>204001</v>
      </c>
      <c r="C37" s="723" t="s">
        <v>1620</v>
      </c>
      <c r="D37" s="722"/>
      <c r="E37" s="722"/>
      <c r="F37" s="721">
        <f t="shared" si="0"/>
        <v>0</v>
      </c>
      <c r="G37" s="721">
        <f t="shared" si="1"/>
        <v>0</v>
      </c>
      <c r="H37" s="721">
        <f t="shared" si="2"/>
        <v>0</v>
      </c>
      <c r="I37" s="721">
        <f t="shared" si="3"/>
        <v>0</v>
      </c>
      <c r="J37" s="722"/>
      <c r="K37" s="725"/>
    </row>
    <row r="38" spans="2:12">
      <c r="B38" s="724">
        <v>204002</v>
      </c>
      <c r="C38" s="723" t="s">
        <v>1621</v>
      </c>
      <c r="D38" s="722"/>
      <c r="E38" s="722"/>
      <c r="F38" s="721">
        <f t="shared" si="0"/>
        <v>0</v>
      </c>
      <c r="G38" s="721">
        <f t="shared" si="1"/>
        <v>0</v>
      </c>
      <c r="H38" s="721">
        <f t="shared" si="2"/>
        <v>0</v>
      </c>
      <c r="I38" s="721">
        <f t="shared" si="3"/>
        <v>0</v>
      </c>
      <c r="J38" s="722"/>
      <c r="K38" s="725"/>
    </row>
    <row r="39" spans="2:12">
      <c r="B39" s="724">
        <v>204003</v>
      </c>
      <c r="C39" s="723" t="s">
        <v>1622</v>
      </c>
      <c r="D39" s="722"/>
      <c r="E39" s="722">
        <v>6497</v>
      </c>
      <c r="F39" s="721">
        <f t="shared" si="0"/>
        <v>0</v>
      </c>
      <c r="G39" s="721">
        <f t="shared" si="1"/>
        <v>6497</v>
      </c>
      <c r="H39" s="721">
        <f t="shared" si="2"/>
        <v>0</v>
      </c>
      <c r="I39" s="721">
        <f t="shared" si="3"/>
        <v>6497</v>
      </c>
      <c r="J39" s="722"/>
      <c r="K39" s="725"/>
      <c r="L39" s="734"/>
    </row>
    <row r="40" spans="2:12">
      <c r="B40" s="724">
        <v>301001</v>
      </c>
      <c r="C40" s="723" t="s">
        <v>1623</v>
      </c>
      <c r="D40" s="722"/>
      <c r="E40" s="722">
        <v>6000000</v>
      </c>
      <c r="F40" s="721">
        <f t="shared" si="0"/>
        <v>0</v>
      </c>
      <c r="G40" s="721">
        <f t="shared" si="1"/>
        <v>6000000</v>
      </c>
      <c r="H40" s="721">
        <f t="shared" si="2"/>
        <v>0</v>
      </c>
      <c r="I40" s="721">
        <f t="shared" si="3"/>
        <v>6000000</v>
      </c>
      <c r="J40" s="722"/>
      <c r="K40" s="725"/>
    </row>
    <row r="41" spans="2:12">
      <c r="B41" s="724">
        <v>340002</v>
      </c>
      <c r="C41" s="723" t="s">
        <v>1624</v>
      </c>
      <c r="D41" s="797">
        <v>0</v>
      </c>
      <c r="E41" s="722">
        <v>0</v>
      </c>
      <c r="F41" s="721">
        <f t="shared" si="0"/>
        <v>0</v>
      </c>
      <c r="G41" s="721">
        <f t="shared" si="1"/>
        <v>0</v>
      </c>
      <c r="H41" s="721">
        <f t="shared" si="2"/>
        <v>0</v>
      </c>
      <c r="I41" s="721">
        <f t="shared" si="3"/>
        <v>0</v>
      </c>
      <c r="J41" s="722"/>
      <c r="K41" s="725"/>
    </row>
    <row r="42" spans="2:12">
      <c r="B42" s="724">
        <v>340003</v>
      </c>
      <c r="C42" s="723" t="s">
        <v>1744</v>
      </c>
      <c r="D42" s="798">
        <v>21153587</v>
      </c>
      <c r="E42" s="722">
        <v>0</v>
      </c>
      <c r="F42" s="721">
        <f t="shared" si="0"/>
        <v>21153587</v>
      </c>
      <c r="G42" s="721">
        <f t="shared" si="1"/>
        <v>0</v>
      </c>
      <c r="H42" s="721">
        <f t="shared" si="2"/>
        <v>21153587</v>
      </c>
      <c r="I42" s="721">
        <f t="shared" si="3"/>
        <v>0</v>
      </c>
      <c r="J42" s="722"/>
      <c r="K42" s="725"/>
    </row>
    <row r="43" spans="2:12">
      <c r="B43" s="724">
        <v>340004</v>
      </c>
      <c r="C43" s="723" t="s">
        <v>1625</v>
      </c>
      <c r="D43" s="722"/>
      <c r="E43" s="722"/>
      <c r="F43" s="721">
        <f t="shared" si="0"/>
        <v>0</v>
      </c>
      <c r="G43" s="721">
        <f t="shared" si="1"/>
        <v>0</v>
      </c>
      <c r="H43" s="721">
        <f t="shared" si="2"/>
        <v>0</v>
      </c>
      <c r="I43" s="721">
        <f t="shared" si="3"/>
        <v>0</v>
      </c>
      <c r="J43" s="722"/>
      <c r="K43" s="725"/>
    </row>
    <row r="44" spans="2:12">
      <c r="B44" s="790">
        <v>501001</v>
      </c>
      <c r="C44" s="791" t="s">
        <v>1626</v>
      </c>
      <c r="D44" s="792"/>
      <c r="E44" s="792">
        <v>70639053</v>
      </c>
      <c r="F44" s="792">
        <f>IF(D44&gt;E44,(D44-E44),0)</f>
        <v>0</v>
      </c>
      <c r="G44" s="792">
        <f>IF(E44&gt;D44,E44-D44,0)</f>
        <v>70639053</v>
      </c>
      <c r="H44" s="792"/>
      <c r="I44" s="792"/>
      <c r="J44" s="792">
        <f>IF(F44&gt;G44,F44,0)</f>
        <v>0</v>
      </c>
      <c r="K44" s="793">
        <v>70639053</v>
      </c>
    </row>
    <row r="45" spans="2:12" hidden="1">
      <c r="B45" s="790">
        <v>502001</v>
      </c>
      <c r="C45" s="791" t="s">
        <v>1627</v>
      </c>
      <c r="D45" s="792"/>
      <c r="E45" s="792"/>
      <c r="F45" s="792">
        <f>IF(D45&gt;E45,(D45-E45),0)</f>
        <v>0</v>
      </c>
      <c r="G45" s="792">
        <f>IF(E45&gt;D45,E45-D45,0)</f>
        <v>0</v>
      </c>
      <c r="H45" s="792"/>
      <c r="I45" s="792"/>
      <c r="J45" s="792">
        <f>IF(F45&gt;G45,F45,0)</f>
        <v>0</v>
      </c>
      <c r="K45" s="793">
        <f>IF(G45&gt;F45,G45,0)</f>
        <v>0</v>
      </c>
    </row>
    <row r="46" spans="2:12">
      <c r="B46" s="790">
        <v>503004</v>
      </c>
      <c r="C46" s="791" t="s">
        <v>1628</v>
      </c>
      <c r="D46" s="792"/>
      <c r="E46" s="792">
        <v>2925</v>
      </c>
      <c r="F46" s="792">
        <f>IF(D46&gt;E46,(D46-E46),0)</f>
        <v>0</v>
      </c>
      <c r="G46" s="792">
        <f>IF(E46&gt;D46,E46-D46,0)</f>
        <v>2925</v>
      </c>
      <c r="H46" s="792"/>
      <c r="I46" s="792"/>
      <c r="J46" s="792">
        <f>IF(F46&gt;G46,F46,0)</f>
        <v>0</v>
      </c>
      <c r="K46" s="793">
        <f t="shared" ref="K46:K95" si="12">IF(G46&gt;F46,G46,0)</f>
        <v>2925</v>
      </c>
    </row>
    <row r="47" spans="2:12" hidden="1">
      <c r="B47" s="790">
        <v>505002</v>
      </c>
      <c r="C47" s="791" t="s">
        <v>1629</v>
      </c>
      <c r="D47" s="792"/>
      <c r="E47" s="792"/>
      <c r="F47" s="792">
        <f t="shared" ref="F47:F95" si="13">IF(D47&gt;E47,(D47-E47),0)</f>
        <v>0</v>
      </c>
      <c r="G47" s="792">
        <f t="shared" ref="G47:G95" si="14">IF(E47&gt;D47,E47-D47,0)</f>
        <v>0</v>
      </c>
      <c r="H47" s="792"/>
      <c r="I47" s="792"/>
      <c r="J47" s="792">
        <f t="shared" ref="J47:J95" si="15">IF(F47&gt;G47,F47,0)</f>
        <v>0</v>
      </c>
      <c r="K47" s="793">
        <f t="shared" si="12"/>
        <v>0</v>
      </c>
    </row>
    <row r="48" spans="2:12" hidden="1">
      <c r="B48" s="790">
        <v>506001</v>
      </c>
      <c r="C48" s="791" t="s">
        <v>1709</v>
      </c>
      <c r="D48" s="792"/>
      <c r="E48" s="792"/>
      <c r="F48" s="792">
        <f t="shared" si="13"/>
        <v>0</v>
      </c>
      <c r="G48" s="792">
        <f t="shared" si="14"/>
        <v>0</v>
      </c>
      <c r="H48" s="792"/>
      <c r="I48" s="792"/>
      <c r="J48" s="792">
        <f t="shared" si="15"/>
        <v>0</v>
      </c>
      <c r="K48" s="793">
        <f t="shared" si="12"/>
        <v>0</v>
      </c>
    </row>
    <row r="49" spans="2:12" hidden="1">
      <c r="B49" s="790">
        <v>506002</v>
      </c>
      <c r="C49" s="791" t="s">
        <v>1710</v>
      </c>
      <c r="D49" s="792"/>
      <c r="E49" s="792"/>
      <c r="F49" s="792">
        <f t="shared" si="13"/>
        <v>0</v>
      </c>
      <c r="G49" s="792">
        <f t="shared" si="14"/>
        <v>0</v>
      </c>
      <c r="H49" s="792"/>
      <c r="I49" s="792"/>
      <c r="J49" s="792">
        <f t="shared" si="15"/>
        <v>0</v>
      </c>
      <c r="K49" s="793">
        <f t="shared" si="12"/>
        <v>0</v>
      </c>
    </row>
    <row r="50" spans="2:12">
      <c r="B50" s="790">
        <v>401001</v>
      </c>
      <c r="C50" s="791" t="s">
        <v>1630</v>
      </c>
      <c r="D50" s="792">
        <v>35117482</v>
      </c>
      <c r="E50" s="792"/>
      <c r="F50" s="792">
        <f t="shared" si="13"/>
        <v>35117482</v>
      </c>
      <c r="G50" s="792">
        <f t="shared" si="14"/>
        <v>0</v>
      </c>
      <c r="H50" s="792"/>
      <c r="I50" s="792"/>
      <c r="J50" s="792">
        <f t="shared" si="15"/>
        <v>35117482</v>
      </c>
      <c r="K50" s="793">
        <f t="shared" si="12"/>
        <v>0</v>
      </c>
      <c r="L50" s="734"/>
    </row>
    <row r="51" spans="2:12">
      <c r="B51" s="790">
        <v>402001</v>
      </c>
      <c r="C51" s="791" t="s">
        <v>1631</v>
      </c>
      <c r="D51" s="792">
        <v>77793</v>
      </c>
      <c r="E51" s="792"/>
      <c r="F51" s="792">
        <f t="shared" si="13"/>
        <v>77793</v>
      </c>
      <c r="G51" s="792">
        <f t="shared" si="14"/>
        <v>0</v>
      </c>
      <c r="H51" s="792"/>
      <c r="I51" s="792"/>
      <c r="J51" s="792">
        <f t="shared" si="15"/>
        <v>77793</v>
      </c>
      <c r="K51" s="793">
        <f t="shared" si="12"/>
        <v>0</v>
      </c>
    </row>
    <row r="52" spans="2:12">
      <c r="B52" s="790">
        <v>404001</v>
      </c>
      <c r="C52" s="791" t="s">
        <v>1632</v>
      </c>
      <c r="D52" s="792">
        <f>12334609+2782442</f>
        <v>15117051</v>
      </c>
      <c r="E52" s="792"/>
      <c r="F52" s="792">
        <f t="shared" si="13"/>
        <v>15117051</v>
      </c>
      <c r="G52" s="792">
        <f t="shared" si="14"/>
        <v>0</v>
      </c>
      <c r="H52" s="792"/>
      <c r="I52" s="792"/>
      <c r="J52" s="792">
        <f t="shared" si="15"/>
        <v>15117051</v>
      </c>
      <c r="K52" s="793">
        <f t="shared" si="12"/>
        <v>0</v>
      </c>
    </row>
    <row r="53" spans="2:12" hidden="1">
      <c r="B53" s="790">
        <v>404004</v>
      </c>
      <c r="C53" s="791" t="s">
        <v>1633</v>
      </c>
      <c r="D53" s="792"/>
      <c r="E53" s="792"/>
      <c r="F53" s="792">
        <f t="shared" si="13"/>
        <v>0</v>
      </c>
      <c r="G53" s="792">
        <f t="shared" si="14"/>
        <v>0</v>
      </c>
      <c r="H53" s="792"/>
      <c r="I53" s="792"/>
      <c r="J53" s="792">
        <f t="shared" si="15"/>
        <v>0</v>
      </c>
      <c r="K53" s="793">
        <f t="shared" si="12"/>
        <v>0</v>
      </c>
    </row>
    <row r="54" spans="2:12">
      <c r="B54" s="790">
        <v>404007</v>
      </c>
      <c r="C54" s="791" t="s">
        <v>1634</v>
      </c>
      <c r="D54" s="792">
        <v>757750</v>
      </c>
      <c r="E54" s="792"/>
      <c r="F54" s="792">
        <f t="shared" si="13"/>
        <v>757750</v>
      </c>
      <c r="G54" s="792">
        <f t="shared" si="14"/>
        <v>0</v>
      </c>
      <c r="H54" s="792"/>
      <c r="I54" s="792"/>
      <c r="J54" s="792">
        <f t="shared" si="15"/>
        <v>757750</v>
      </c>
      <c r="K54" s="793">
        <f t="shared" si="12"/>
        <v>0</v>
      </c>
      <c r="L54" s="734"/>
    </row>
    <row r="55" spans="2:12" hidden="1">
      <c r="B55" s="790">
        <v>404009</v>
      </c>
      <c r="C55" s="791" t="s">
        <v>1635</v>
      </c>
      <c r="D55" s="792"/>
      <c r="E55" s="792"/>
      <c r="F55" s="792">
        <f t="shared" si="13"/>
        <v>0</v>
      </c>
      <c r="G55" s="792">
        <f t="shared" si="14"/>
        <v>0</v>
      </c>
      <c r="H55" s="792"/>
      <c r="I55" s="792"/>
      <c r="J55" s="792">
        <f t="shared" si="15"/>
        <v>0</v>
      </c>
      <c r="K55" s="793">
        <f t="shared" si="12"/>
        <v>0</v>
      </c>
    </row>
    <row r="56" spans="2:12" hidden="1">
      <c r="B56" s="790">
        <v>404010</v>
      </c>
      <c r="C56" s="791" t="s">
        <v>1636</v>
      </c>
      <c r="D56" s="792"/>
      <c r="E56" s="792"/>
      <c r="F56" s="792">
        <f t="shared" si="13"/>
        <v>0</v>
      </c>
      <c r="G56" s="792">
        <f t="shared" si="14"/>
        <v>0</v>
      </c>
      <c r="H56" s="792"/>
      <c r="I56" s="792"/>
      <c r="J56" s="792">
        <f t="shared" si="15"/>
        <v>0</v>
      </c>
      <c r="K56" s="793">
        <f t="shared" si="12"/>
        <v>0</v>
      </c>
    </row>
    <row r="57" spans="2:12" hidden="1">
      <c r="B57" s="790">
        <v>404011</v>
      </c>
      <c r="C57" s="791" t="s">
        <v>1637</v>
      </c>
      <c r="D57" s="792"/>
      <c r="E57" s="792"/>
      <c r="F57" s="792">
        <f t="shared" si="13"/>
        <v>0</v>
      </c>
      <c r="G57" s="792">
        <f t="shared" si="14"/>
        <v>0</v>
      </c>
      <c r="H57" s="792"/>
      <c r="I57" s="792"/>
      <c r="J57" s="792">
        <f t="shared" si="15"/>
        <v>0</v>
      </c>
      <c r="K57" s="793">
        <f t="shared" si="12"/>
        <v>0</v>
      </c>
    </row>
    <row r="58" spans="2:12" hidden="1">
      <c r="B58" s="790">
        <v>405003</v>
      </c>
      <c r="C58" s="791" t="s">
        <v>1638</v>
      </c>
      <c r="D58" s="792"/>
      <c r="E58" s="792"/>
      <c r="F58" s="792">
        <f t="shared" si="13"/>
        <v>0</v>
      </c>
      <c r="G58" s="792">
        <f t="shared" si="14"/>
        <v>0</v>
      </c>
      <c r="H58" s="792"/>
      <c r="I58" s="792"/>
      <c r="J58" s="792">
        <f t="shared" si="15"/>
        <v>0</v>
      </c>
      <c r="K58" s="793">
        <f t="shared" si="12"/>
        <v>0</v>
      </c>
    </row>
    <row r="59" spans="2:12" hidden="1">
      <c r="B59" s="790">
        <v>405005</v>
      </c>
      <c r="C59" s="791" t="s">
        <v>1639</v>
      </c>
      <c r="D59" s="792"/>
      <c r="E59" s="792"/>
      <c r="F59" s="792">
        <f t="shared" si="13"/>
        <v>0</v>
      </c>
      <c r="G59" s="792">
        <f t="shared" si="14"/>
        <v>0</v>
      </c>
      <c r="H59" s="792"/>
      <c r="I59" s="792"/>
      <c r="J59" s="792">
        <f t="shared" si="15"/>
        <v>0</v>
      </c>
      <c r="K59" s="793">
        <f t="shared" si="12"/>
        <v>0</v>
      </c>
    </row>
    <row r="60" spans="2:12">
      <c r="B60" s="790">
        <v>405006</v>
      </c>
      <c r="C60" s="791" t="s">
        <v>479</v>
      </c>
      <c r="D60" s="792">
        <v>677964</v>
      </c>
      <c r="E60" s="792"/>
      <c r="F60" s="792">
        <f t="shared" si="13"/>
        <v>677964</v>
      </c>
      <c r="G60" s="792">
        <f t="shared" si="14"/>
        <v>0</v>
      </c>
      <c r="H60" s="792"/>
      <c r="I60" s="792"/>
      <c r="J60" s="792">
        <f t="shared" si="15"/>
        <v>677964</v>
      </c>
      <c r="K60" s="793">
        <f t="shared" si="12"/>
        <v>0</v>
      </c>
    </row>
    <row r="61" spans="2:12" hidden="1">
      <c r="B61" s="790">
        <v>406001</v>
      </c>
      <c r="C61" s="794" t="s">
        <v>1640</v>
      </c>
      <c r="D61" s="792"/>
      <c r="E61" s="792"/>
      <c r="F61" s="792">
        <f t="shared" si="13"/>
        <v>0</v>
      </c>
      <c r="G61" s="792">
        <f t="shared" si="14"/>
        <v>0</v>
      </c>
      <c r="H61" s="792"/>
      <c r="I61" s="792"/>
      <c r="J61" s="792">
        <f t="shared" si="15"/>
        <v>0</v>
      </c>
      <c r="K61" s="793">
        <f t="shared" si="12"/>
        <v>0</v>
      </c>
    </row>
    <row r="62" spans="2:12" hidden="1">
      <c r="B62" s="790">
        <v>406002</v>
      </c>
      <c r="C62" s="794" t="s">
        <v>1641</v>
      </c>
      <c r="D62" s="792"/>
      <c r="E62" s="792"/>
      <c r="F62" s="792">
        <f t="shared" si="13"/>
        <v>0</v>
      </c>
      <c r="G62" s="792">
        <f t="shared" si="14"/>
        <v>0</v>
      </c>
      <c r="H62" s="792"/>
      <c r="I62" s="792"/>
      <c r="J62" s="792">
        <f t="shared" si="15"/>
        <v>0</v>
      </c>
      <c r="K62" s="793">
        <f t="shared" si="12"/>
        <v>0</v>
      </c>
    </row>
    <row r="63" spans="2:12" hidden="1">
      <c r="B63" s="790">
        <v>406003</v>
      </c>
      <c r="C63" s="794" t="s">
        <v>1642</v>
      </c>
      <c r="D63" s="792"/>
      <c r="E63" s="792"/>
      <c r="F63" s="792">
        <f t="shared" si="13"/>
        <v>0</v>
      </c>
      <c r="G63" s="792">
        <f t="shared" si="14"/>
        <v>0</v>
      </c>
      <c r="H63" s="792"/>
      <c r="I63" s="792"/>
      <c r="J63" s="792">
        <f t="shared" si="15"/>
        <v>0</v>
      </c>
      <c r="K63" s="793">
        <f t="shared" si="12"/>
        <v>0</v>
      </c>
    </row>
    <row r="64" spans="2:12" hidden="1">
      <c r="B64" s="790">
        <v>406005</v>
      </c>
      <c r="C64" s="794" t="s">
        <v>1643</v>
      </c>
      <c r="D64" s="792"/>
      <c r="E64" s="792"/>
      <c r="F64" s="792">
        <f t="shared" si="13"/>
        <v>0</v>
      </c>
      <c r="G64" s="792">
        <f t="shared" si="14"/>
        <v>0</v>
      </c>
      <c r="H64" s="792"/>
      <c r="I64" s="792"/>
      <c r="J64" s="792">
        <f t="shared" si="15"/>
        <v>0</v>
      </c>
      <c r="K64" s="793">
        <f t="shared" si="12"/>
        <v>0</v>
      </c>
    </row>
    <row r="65" spans="2:12" hidden="1">
      <c r="B65" s="790">
        <v>406006</v>
      </c>
      <c r="C65" s="791" t="s">
        <v>1644</v>
      </c>
      <c r="D65" s="792"/>
      <c r="E65" s="792"/>
      <c r="F65" s="792">
        <f t="shared" si="13"/>
        <v>0</v>
      </c>
      <c r="G65" s="792">
        <f t="shared" si="14"/>
        <v>0</v>
      </c>
      <c r="H65" s="792"/>
      <c r="I65" s="792"/>
      <c r="J65" s="792">
        <f t="shared" si="15"/>
        <v>0</v>
      </c>
      <c r="K65" s="793">
        <f t="shared" si="12"/>
        <v>0</v>
      </c>
    </row>
    <row r="66" spans="2:12" hidden="1">
      <c r="B66" s="790">
        <v>406007</v>
      </c>
      <c r="C66" s="794" t="s">
        <v>1645</v>
      </c>
      <c r="D66" s="792"/>
      <c r="E66" s="792"/>
      <c r="F66" s="792">
        <f t="shared" si="13"/>
        <v>0</v>
      </c>
      <c r="G66" s="792">
        <f t="shared" si="14"/>
        <v>0</v>
      </c>
      <c r="H66" s="792"/>
      <c r="I66" s="792"/>
      <c r="J66" s="792">
        <f t="shared" si="15"/>
        <v>0</v>
      </c>
      <c r="K66" s="793">
        <f t="shared" si="12"/>
        <v>0</v>
      </c>
    </row>
    <row r="67" spans="2:12" hidden="1">
      <c r="B67" s="790">
        <v>406008</v>
      </c>
      <c r="C67" s="791" t="s">
        <v>1646</v>
      </c>
      <c r="D67" s="792"/>
      <c r="E67" s="792"/>
      <c r="F67" s="792">
        <f t="shared" si="13"/>
        <v>0</v>
      </c>
      <c r="G67" s="792">
        <f t="shared" si="14"/>
        <v>0</v>
      </c>
      <c r="H67" s="792"/>
      <c r="I67" s="792"/>
      <c r="J67" s="792">
        <f t="shared" si="15"/>
        <v>0</v>
      </c>
      <c r="K67" s="793">
        <f t="shared" si="12"/>
        <v>0</v>
      </c>
    </row>
    <row r="68" spans="2:12" hidden="1">
      <c r="B68" s="790">
        <v>407001</v>
      </c>
      <c r="C68" s="791" t="s">
        <v>1647</v>
      </c>
      <c r="D68" s="792"/>
      <c r="E68" s="792"/>
      <c r="F68" s="792">
        <f t="shared" si="13"/>
        <v>0</v>
      </c>
      <c r="G68" s="792">
        <f t="shared" si="14"/>
        <v>0</v>
      </c>
      <c r="H68" s="792"/>
      <c r="I68" s="792"/>
      <c r="J68" s="792">
        <f t="shared" si="15"/>
        <v>0</v>
      </c>
      <c r="K68" s="793">
        <f t="shared" si="12"/>
        <v>0</v>
      </c>
    </row>
    <row r="69" spans="2:12" hidden="1">
      <c r="B69" s="790">
        <v>407007</v>
      </c>
      <c r="C69" s="791" t="s">
        <v>1648</v>
      </c>
      <c r="D69" s="792"/>
      <c r="E69" s="792"/>
      <c r="F69" s="792">
        <f t="shared" si="13"/>
        <v>0</v>
      </c>
      <c r="G69" s="792">
        <f t="shared" si="14"/>
        <v>0</v>
      </c>
      <c r="H69" s="792"/>
      <c r="I69" s="792"/>
      <c r="J69" s="792">
        <f t="shared" si="15"/>
        <v>0</v>
      </c>
      <c r="K69" s="793">
        <f t="shared" si="12"/>
        <v>0</v>
      </c>
    </row>
    <row r="70" spans="2:12" hidden="1">
      <c r="B70" s="790">
        <v>407010</v>
      </c>
      <c r="C70" s="791" t="s">
        <v>1649</v>
      </c>
      <c r="D70" s="792"/>
      <c r="E70" s="792"/>
      <c r="F70" s="792">
        <f t="shared" si="13"/>
        <v>0</v>
      </c>
      <c r="G70" s="792">
        <f t="shared" si="14"/>
        <v>0</v>
      </c>
      <c r="H70" s="792"/>
      <c r="I70" s="792"/>
      <c r="J70" s="792">
        <f t="shared" si="15"/>
        <v>0</v>
      </c>
      <c r="K70" s="793">
        <f t="shared" si="12"/>
        <v>0</v>
      </c>
      <c r="L70" s="713" t="s">
        <v>1650</v>
      </c>
    </row>
    <row r="71" spans="2:12" hidden="1">
      <c r="B71" s="790">
        <v>408001</v>
      </c>
      <c r="C71" s="791" t="s">
        <v>1651</v>
      </c>
      <c r="D71" s="792"/>
      <c r="E71" s="792"/>
      <c r="F71" s="792">
        <f t="shared" si="13"/>
        <v>0</v>
      </c>
      <c r="G71" s="792">
        <f t="shared" si="14"/>
        <v>0</v>
      </c>
      <c r="H71" s="792"/>
      <c r="I71" s="792"/>
      <c r="J71" s="792">
        <f t="shared" si="15"/>
        <v>0</v>
      </c>
      <c r="K71" s="793">
        <f t="shared" si="12"/>
        <v>0</v>
      </c>
    </row>
    <row r="72" spans="2:12" hidden="1">
      <c r="B72" s="790">
        <v>408002</v>
      </c>
      <c r="C72" s="791" t="s">
        <v>1652</v>
      </c>
      <c r="D72" s="792"/>
      <c r="E72" s="792"/>
      <c r="F72" s="792">
        <f t="shared" si="13"/>
        <v>0</v>
      </c>
      <c r="G72" s="792">
        <f t="shared" si="14"/>
        <v>0</v>
      </c>
      <c r="H72" s="792"/>
      <c r="I72" s="792"/>
      <c r="J72" s="792">
        <f t="shared" si="15"/>
        <v>0</v>
      </c>
      <c r="K72" s="793">
        <f t="shared" si="12"/>
        <v>0</v>
      </c>
    </row>
    <row r="73" spans="2:12" hidden="1">
      <c r="B73" s="790">
        <v>408005</v>
      </c>
      <c r="C73" s="791" t="s">
        <v>1653</v>
      </c>
      <c r="D73" s="792"/>
      <c r="E73" s="792"/>
      <c r="F73" s="792">
        <f t="shared" si="13"/>
        <v>0</v>
      </c>
      <c r="G73" s="792">
        <f t="shared" si="14"/>
        <v>0</v>
      </c>
      <c r="H73" s="792"/>
      <c r="I73" s="792"/>
      <c r="J73" s="792">
        <f t="shared" si="15"/>
        <v>0</v>
      </c>
      <c r="K73" s="793">
        <f t="shared" si="12"/>
        <v>0</v>
      </c>
    </row>
    <row r="74" spans="2:12" hidden="1">
      <c r="B74" s="790">
        <v>408006</v>
      </c>
      <c r="C74" s="791" t="s">
        <v>1654</v>
      </c>
      <c r="D74" s="792"/>
      <c r="E74" s="792"/>
      <c r="F74" s="792">
        <f t="shared" si="13"/>
        <v>0</v>
      </c>
      <c r="G74" s="792">
        <f t="shared" si="14"/>
        <v>0</v>
      </c>
      <c r="H74" s="792"/>
      <c r="I74" s="792"/>
      <c r="J74" s="792">
        <f t="shared" si="15"/>
        <v>0</v>
      </c>
      <c r="K74" s="793">
        <f t="shared" si="12"/>
        <v>0</v>
      </c>
    </row>
    <row r="75" spans="2:12" hidden="1">
      <c r="B75" s="790">
        <v>408008</v>
      </c>
      <c r="C75" s="791" t="s">
        <v>1655</v>
      </c>
      <c r="D75" s="792"/>
      <c r="E75" s="792"/>
      <c r="F75" s="792">
        <f t="shared" si="13"/>
        <v>0</v>
      </c>
      <c r="G75" s="792">
        <f t="shared" si="14"/>
        <v>0</v>
      </c>
      <c r="H75" s="792"/>
      <c r="I75" s="792"/>
      <c r="J75" s="792">
        <f t="shared" si="15"/>
        <v>0</v>
      </c>
      <c r="K75" s="793">
        <f t="shared" si="12"/>
        <v>0</v>
      </c>
    </row>
    <row r="76" spans="2:12" hidden="1">
      <c r="B76" s="790">
        <v>409001</v>
      </c>
      <c r="C76" s="791" t="s">
        <v>1726</v>
      </c>
      <c r="D76" s="792"/>
      <c r="E76" s="792"/>
      <c r="F76" s="792">
        <f t="shared" si="13"/>
        <v>0</v>
      </c>
      <c r="G76" s="792">
        <f t="shared" si="14"/>
        <v>0</v>
      </c>
      <c r="H76" s="792"/>
      <c r="I76" s="792"/>
      <c r="J76" s="792">
        <f t="shared" si="15"/>
        <v>0</v>
      </c>
      <c r="K76" s="793">
        <f t="shared" si="12"/>
        <v>0</v>
      </c>
      <c r="L76" s="713" t="s">
        <v>1656</v>
      </c>
    </row>
    <row r="77" spans="2:12" hidden="1">
      <c r="B77" s="790">
        <v>409007</v>
      </c>
      <c r="C77" s="791" t="s">
        <v>1657</v>
      </c>
      <c r="D77" s="792"/>
      <c r="E77" s="792"/>
      <c r="F77" s="792">
        <f t="shared" si="13"/>
        <v>0</v>
      </c>
      <c r="G77" s="792">
        <f t="shared" si="14"/>
        <v>0</v>
      </c>
      <c r="H77" s="792"/>
      <c r="I77" s="792"/>
      <c r="J77" s="792">
        <f t="shared" si="15"/>
        <v>0</v>
      </c>
      <c r="K77" s="793">
        <f t="shared" si="12"/>
        <v>0</v>
      </c>
    </row>
    <row r="78" spans="2:12" ht="10.5" hidden="1" customHeight="1">
      <c r="B78" s="790">
        <v>410001</v>
      </c>
      <c r="C78" s="791" t="s">
        <v>1658</v>
      </c>
      <c r="D78" s="792"/>
      <c r="E78" s="792"/>
      <c r="F78" s="792">
        <f t="shared" si="13"/>
        <v>0</v>
      </c>
      <c r="G78" s="792">
        <f t="shared" si="14"/>
        <v>0</v>
      </c>
      <c r="H78" s="792"/>
      <c r="I78" s="792"/>
      <c r="J78" s="792">
        <f t="shared" si="15"/>
        <v>0</v>
      </c>
      <c r="K78" s="793">
        <f t="shared" si="12"/>
        <v>0</v>
      </c>
    </row>
    <row r="79" spans="2:12" hidden="1">
      <c r="B79" s="790">
        <v>410002</v>
      </c>
      <c r="C79" s="791" t="s">
        <v>1659</v>
      </c>
      <c r="D79" s="792"/>
      <c r="E79" s="792"/>
      <c r="F79" s="792">
        <f t="shared" si="13"/>
        <v>0</v>
      </c>
      <c r="G79" s="792">
        <f t="shared" si="14"/>
        <v>0</v>
      </c>
      <c r="H79" s="792"/>
      <c r="I79" s="792"/>
      <c r="J79" s="792">
        <f t="shared" si="15"/>
        <v>0</v>
      </c>
      <c r="K79" s="793">
        <f t="shared" si="12"/>
        <v>0</v>
      </c>
    </row>
    <row r="80" spans="2:12" hidden="1">
      <c r="B80" s="790">
        <v>411001</v>
      </c>
      <c r="C80" s="791" t="s">
        <v>1660</v>
      </c>
      <c r="D80" s="792"/>
      <c r="E80" s="792"/>
      <c r="F80" s="792">
        <f t="shared" si="13"/>
        <v>0</v>
      </c>
      <c r="G80" s="792">
        <f t="shared" si="14"/>
        <v>0</v>
      </c>
      <c r="H80" s="792"/>
      <c r="I80" s="792"/>
      <c r="J80" s="792">
        <f t="shared" si="15"/>
        <v>0</v>
      </c>
      <c r="K80" s="793">
        <f t="shared" si="12"/>
        <v>0</v>
      </c>
    </row>
    <row r="81" spans="2:12" hidden="1">
      <c r="B81" s="790">
        <v>412001</v>
      </c>
      <c r="C81" s="791" t="s">
        <v>1661</v>
      </c>
      <c r="D81" s="792"/>
      <c r="E81" s="792"/>
      <c r="F81" s="792">
        <f t="shared" si="13"/>
        <v>0</v>
      </c>
      <c r="G81" s="792">
        <f t="shared" si="14"/>
        <v>0</v>
      </c>
      <c r="H81" s="792"/>
      <c r="I81" s="792"/>
      <c r="J81" s="792">
        <f t="shared" si="15"/>
        <v>0</v>
      </c>
      <c r="K81" s="793">
        <f t="shared" si="12"/>
        <v>0</v>
      </c>
    </row>
    <row r="82" spans="2:12" hidden="1">
      <c r="B82" s="790">
        <v>412002</v>
      </c>
      <c r="C82" s="791" t="s">
        <v>1662</v>
      </c>
      <c r="D82" s="792"/>
      <c r="E82" s="792"/>
      <c r="F82" s="792">
        <f t="shared" si="13"/>
        <v>0</v>
      </c>
      <c r="G82" s="792">
        <f t="shared" si="14"/>
        <v>0</v>
      </c>
      <c r="H82" s="792"/>
      <c r="I82" s="792"/>
      <c r="J82" s="792">
        <f t="shared" si="15"/>
        <v>0</v>
      </c>
      <c r="K82" s="793">
        <f t="shared" si="12"/>
        <v>0</v>
      </c>
    </row>
    <row r="83" spans="2:12" hidden="1">
      <c r="B83" s="790">
        <v>412003</v>
      </c>
      <c r="C83" s="791" t="s">
        <v>1663</v>
      </c>
      <c r="D83" s="792"/>
      <c r="E83" s="792"/>
      <c r="F83" s="792">
        <f t="shared" si="13"/>
        <v>0</v>
      </c>
      <c r="G83" s="792">
        <f t="shared" si="14"/>
        <v>0</v>
      </c>
      <c r="H83" s="792"/>
      <c r="I83" s="792"/>
      <c r="J83" s="792">
        <f t="shared" si="15"/>
        <v>0</v>
      </c>
      <c r="K83" s="793">
        <f t="shared" si="12"/>
        <v>0</v>
      </c>
    </row>
    <row r="84" spans="2:12" hidden="1">
      <c r="B84" s="790">
        <v>412005</v>
      </c>
      <c r="C84" s="791" t="s">
        <v>1664</v>
      </c>
      <c r="D84" s="792"/>
      <c r="E84" s="792"/>
      <c r="F84" s="792">
        <f t="shared" si="13"/>
        <v>0</v>
      </c>
      <c r="G84" s="792">
        <f t="shared" si="14"/>
        <v>0</v>
      </c>
      <c r="H84" s="792"/>
      <c r="I84" s="792"/>
      <c r="J84" s="792">
        <f t="shared" si="15"/>
        <v>0</v>
      </c>
      <c r="K84" s="793">
        <f t="shared" si="12"/>
        <v>0</v>
      </c>
    </row>
    <row r="85" spans="2:12" hidden="1">
      <c r="B85" s="790">
        <v>412006</v>
      </c>
      <c r="C85" s="791" t="s">
        <v>1665</v>
      </c>
      <c r="D85" s="792"/>
      <c r="E85" s="792"/>
      <c r="F85" s="792">
        <f t="shared" si="13"/>
        <v>0</v>
      </c>
      <c r="G85" s="792">
        <f t="shared" si="14"/>
        <v>0</v>
      </c>
      <c r="H85" s="792"/>
      <c r="I85" s="792"/>
      <c r="J85" s="792">
        <f t="shared" si="15"/>
        <v>0</v>
      </c>
      <c r="K85" s="793">
        <f t="shared" si="12"/>
        <v>0</v>
      </c>
    </row>
    <row r="86" spans="2:12" hidden="1">
      <c r="B86" s="790">
        <v>412007</v>
      </c>
      <c r="C86" s="791" t="s">
        <v>1666</v>
      </c>
      <c r="D86" s="792"/>
      <c r="E86" s="792"/>
      <c r="F86" s="792">
        <f t="shared" si="13"/>
        <v>0</v>
      </c>
      <c r="G86" s="792">
        <f t="shared" si="14"/>
        <v>0</v>
      </c>
      <c r="H86" s="792"/>
      <c r="I86" s="792"/>
      <c r="J86" s="792">
        <f t="shared" si="15"/>
        <v>0</v>
      </c>
      <c r="K86" s="793">
        <f t="shared" si="12"/>
        <v>0</v>
      </c>
    </row>
    <row r="87" spans="2:12">
      <c r="B87" s="790">
        <v>413001</v>
      </c>
      <c r="C87" s="791" t="s">
        <v>1741</v>
      </c>
      <c r="D87" s="792">
        <f>1014440+395677</f>
        <v>1410117</v>
      </c>
      <c r="E87" s="792"/>
      <c r="F87" s="792">
        <f t="shared" si="13"/>
        <v>1410117</v>
      </c>
      <c r="G87" s="792">
        <f t="shared" si="14"/>
        <v>0</v>
      </c>
      <c r="H87" s="792"/>
      <c r="I87" s="792"/>
      <c r="J87" s="792">
        <f t="shared" si="15"/>
        <v>1410117</v>
      </c>
      <c r="K87" s="793">
        <f t="shared" si="12"/>
        <v>0</v>
      </c>
    </row>
    <row r="88" spans="2:12" hidden="1">
      <c r="B88" s="790">
        <v>413002</v>
      </c>
      <c r="C88" s="791" t="s">
        <v>1667</v>
      </c>
      <c r="D88" s="792">
        <v>0</v>
      </c>
      <c r="E88" s="792"/>
      <c r="F88" s="792">
        <f t="shared" ref="F88" si="16">IF(D88&gt;E88,(D88-E88),0)</f>
        <v>0</v>
      </c>
      <c r="G88" s="792">
        <f t="shared" ref="G88" si="17">IF(E88&gt;D88,E88-D88,0)</f>
        <v>0</v>
      </c>
      <c r="H88" s="792"/>
      <c r="I88" s="792"/>
      <c r="J88" s="792">
        <f t="shared" ref="J88" si="18">IF(F88&gt;G88,F88,0)</f>
        <v>0</v>
      </c>
      <c r="K88" s="793">
        <f t="shared" ref="K88" si="19">IF(G88&gt;F88,G88,0)</f>
        <v>0</v>
      </c>
    </row>
    <row r="89" spans="2:12">
      <c r="B89" s="790">
        <v>415003</v>
      </c>
      <c r="C89" s="794" t="s">
        <v>1668</v>
      </c>
      <c r="D89" s="792">
        <f>98063+7245+23807</f>
        <v>129115</v>
      </c>
      <c r="E89" s="792"/>
      <c r="F89" s="792">
        <f t="shared" si="13"/>
        <v>129115</v>
      </c>
      <c r="G89" s="792">
        <f t="shared" si="14"/>
        <v>0</v>
      </c>
      <c r="H89" s="792"/>
      <c r="I89" s="792"/>
      <c r="J89" s="792">
        <f t="shared" si="15"/>
        <v>129115</v>
      </c>
      <c r="K89" s="793">
        <f t="shared" si="12"/>
        <v>0</v>
      </c>
    </row>
    <row r="90" spans="2:12" hidden="1">
      <c r="B90" s="790">
        <v>415004</v>
      </c>
      <c r="C90" s="791" t="s">
        <v>1669</v>
      </c>
      <c r="D90" s="792"/>
      <c r="E90" s="792"/>
      <c r="F90" s="792">
        <f t="shared" si="13"/>
        <v>0</v>
      </c>
      <c r="G90" s="792">
        <f t="shared" si="14"/>
        <v>0</v>
      </c>
      <c r="H90" s="792"/>
      <c r="I90" s="792"/>
      <c r="J90" s="792">
        <f t="shared" si="15"/>
        <v>0</v>
      </c>
      <c r="K90" s="793">
        <f t="shared" si="12"/>
        <v>0</v>
      </c>
      <c r="L90" s="713" t="s">
        <v>1670</v>
      </c>
    </row>
    <row r="91" spans="2:12">
      <c r="B91" s="790">
        <v>415005</v>
      </c>
      <c r="C91" s="791" t="s">
        <v>1743</v>
      </c>
      <c r="D91" s="792">
        <v>0</v>
      </c>
      <c r="E91" s="792">
        <v>0</v>
      </c>
      <c r="F91" s="792">
        <f t="shared" si="13"/>
        <v>0</v>
      </c>
      <c r="G91" s="792">
        <f t="shared" si="14"/>
        <v>0</v>
      </c>
      <c r="H91" s="792"/>
      <c r="I91" s="792"/>
      <c r="J91" s="792">
        <f t="shared" si="15"/>
        <v>0</v>
      </c>
      <c r="K91" s="793">
        <f t="shared" si="12"/>
        <v>0</v>
      </c>
    </row>
    <row r="92" spans="2:12" hidden="1">
      <c r="B92" s="790">
        <v>415006</v>
      </c>
      <c r="C92" s="791" t="s">
        <v>1672</v>
      </c>
      <c r="D92" s="792"/>
      <c r="E92" s="792">
        <v>0</v>
      </c>
      <c r="F92" s="792">
        <f t="shared" si="13"/>
        <v>0</v>
      </c>
      <c r="G92" s="792">
        <f t="shared" si="14"/>
        <v>0</v>
      </c>
      <c r="H92" s="792"/>
      <c r="I92" s="792"/>
      <c r="J92" s="792">
        <f t="shared" si="15"/>
        <v>0</v>
      </c>
      <c r="K92" s="793">
        <f t="shared" si="12"/>
        <v>0</v>
      </c>
    </row>
    <row r="93" spans="2:12">
      <c r="B93" s="790">
        <v>417001</v>
      </c>
      <c r="C93" s="791" t="s">
        <v>1673</v>
      </c>
      <c r="D93" s="792">
        <v>0</v>
      </c>
      <c r="E93" s="792"/>
      <c r="F93" s="792">
        <f t="shared" si="13"/>
        <v>0</v>
      </c>
      <c r="G93" s="792">
        <f t="shared" si="14"/>
        <v>0</v>
      </c>
      <c r="H93" s="792"/>
      <c r="I93" s="792"/>
      <c r="J93" s="792">
        <f t="shared" si="15"/>
        <v>0</v>
      </c>
      <c r="K93" s="793">
        <f t="shared" si="12"/>
        <v>0</v>
      </c>
    </row>
    <row r="94" spans="2:12" hidden="1">
      <c r="B94" s="790">
        <v>417417</v>
      </c>
      <c r="C94" s="791" t="s">
        <v>1674</v>
      </c>
      <c r="D94" s="792"/>
      <c r="E94" s="792">
        <v>0</v>
      </c>
      <c r="F94" s="792">
        <f t="shared" si="13"/>
        <v>0</v>
      </c>
      <c r="G94" s="792">
        <f t="shared" si="14"/>
        <v>0</v>
      </c>
      <c r="H94" s="792"/>
      <c r="I94" s="792"/>
      <c r="J94" s="792">
        <f t="shared" si="15"/>
        <v>0</v>
      </c>
      <c r="K94" s="793">
        <f t="shared" si="12"/>
        <v>0</v>
      </c>
    </row>
    <row r="95" spans="2:12" hidden="1">
      <c r="B95" s="790">
        <v>418001</v>
      </c>
      <c r="C95" s="791" t="s">
        <v>1675</v>
      </c>
      <c r="D95" s="792">
        <v>0</v>
      </c>
      <c r="E95" s="792">
        <v>0</v>
      </c>
      <c r="F95" s="792">
        <f t="shared" si="13"/>
        <v>0</v>
      </c>
      <c r="G95" s="792">
        <f t="shared" si="14"/>
        <v>0</v>
      </c>
      <c r="H95" s="792"/>
      <c r="I95" s="792"/>
      <c r="J95" s="792">
        <f t="shared" si="15"/>
        <v>0</v>
      </c>
      <c r="K95" s="793">
        <f t="shared" si="12"/>
        <v>0</v>
      </c>
    </row>
    <row r="96" spans="2:12" ht="13.5" thickBot="1">
      <c r="B96" s="790">
        <v>422001</v>
      </c>
      <c r="C96" s="791" t="s">
        <v>1753</v>
      </c>
      <c r="D96" s="792">
        <v>277912</v>
      </c>
      <c r="E96" s="792">
        <v>0</v>
      </c>
      <c r="F96" s="792">
        <f>IF(D96&gt;E96,(D96-E96),0)</f>
        <v>277912</v>
      </c>
      <c r="G96" s="792">
        <f>IF(E96&gt;D96,E96-D96,0)</f>
        <v>0</v>
      </c>
      <c r="H96" s="792"/>
      <c r="I96" s="792"/>
      <c r="J96" s="792">
        <f>IF(F96&gt;G96,F96,0)</f>
        <v>277912</v>
      </c>
      <c r="K96" s="793">
        <f>IF(G96&gt;F96,G96,0)</f>
        <v>0</v>
      </c>
      <c r="L96" s="713" t="s">
        <v>1671</v>
      </c>
    </row>
    <row r="97" spans="2:11">
      <c r="B97" s="726"/>
      <c r="C97" s="727" t="s">
        <v>1676</v>
      </c>
      <c r="D97" s="728">
        <f t="shared" ref="D97:K97" si="20">SUM(D9:D96)</f>
        <v>96051304</v>
      </c>
      <c r="E97" s="728">
        <f t="shared" si="20"/>
        <v>96051304</v>
      </c>
      <c r="F97" s="728">
        <f t="shared" si="20"/>
        <v>84660003</v>
      </c>
      <c r="G97" s="728">
        <f t="shared" si="20"/>
        <v>84660003</v>
      </c>
      <c r="H97" s="728">
        <f t="shared" si="20"/>
        <v>31094819</v>
      </c>
      <c r="I97" s="728">
        <f t="shared" si="20"/>
        <v>14018025</v>
      </c>
      <c r="J97" s="728">
        <f t="shared" si="20"/>
        <v>53565184</v>
      </c>
      <c r="K97" s="728">
        <f t="shared" si="20"/>
        <v>70641978</v>
      </c>
    </row>
    <row r="98" spans="2:11">
      <c r="B98" s="726"/>
      <c r="C98" s="729" t="s">
        <v>1677</v>
      </c>
      <c r="D98" s="722">
        <v>0</v>
      </c>
      <c r="E98" s="722">
        <v>0</v>
      </c>
      <c r="F98" s="730">
        <v>0</v>
      </c>
      <c r="G98" s="730">
        <v>0</v>
      </c>
      <c r="H98" s="730">
        <v>0</v>
      </c>
      <c r="I98" s="731">
        <f>+H97-I97</f>
        <v>17076794</v>
      </c>
      <c r="J98" s="731">
        <f>+K97-J97</f>
        <v>17076794</v>
      </c>
      <c r="K98" s="730">
        <v>0</v>
      </c>
    </row>
    <row r="99" spans="2:11" ht="13.5" thickBot="1">
      <c r="B99" s="726"/>
      <c r="C99" s="732" t="s">
        <v>1678</v>
      </c>
      <c r="D99" s="733">
        <f>+D97+D98</f>
        <v>96051304</v>
      </c>
      <c r="E99" s="733">
        <f t="shared" ref="E99:K99" si="21">+E97+E98</f>
        <v>96051304</v>
      </c>
      <c r="F99" s="733">
        <f t="shared" si="21"/>
        <v>84660003</v>
      </c>
      <c r="G99" s="733">
        <f t="shared" si="21"/>
        <v>84660003</v>
      </c>
      <c r="H99" s="733">
        <f t="shared" si="21"/>
        <v>31094819</v>
      </c>
      <c r="I99" s="733">
        <f t="shared" si="21"/>
        <v>31094819</v>
      </c>
      <c r="J99" s="733">
        <f t="shared" si="21"/>
        <v>70641978</v>
      </c>
      <c r="K99" s="733">
        <f t="shared" si="21"/>
        <v>70641978</v>
      </c>
    </row>
    <row r="101" spans="2:11">
      <c r="D101" s="734"/>
      <c r="E101" s="734">
        <f>+D99-E99</f>
        <v>0</v>
      </c>
      <c r="F101" s="734"/>
      <c r="G101" s="734">
        <f>+F99-G99</f>
        <v>0</v>
      </c>
      <c r="J101" s="734">
        <f>+J98-I98</f>
        <v>0</v>
      </c>
    </row>
  </sheetData>
  <mergeCells count="6">
    <mergeCell ref="J7:K7"/>
    <mergeCell ref="B7:B8"/>
    <mergeCell ref="C7:C8"/>
    <mergeCell ref="D7:E7"/>
    <mergeCell ref="F7:G7"/>
    <mergeCell ref="H7:I7"/>
  </mergeCells>
  <pageMargins left="0.25" right="0.25" top="0.75" bottom="0.75" header="0.3" footer="0.3"/>
  <pageSetup scale="75" orientation="landscape" horizontalDpi="4294967295"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3" zoomScale="86" zoomScaleNormal="86" workbookViewId="0">
      <selection activeCell="F60" sqref="F60"/>
    </sheetView>
  </sheetViews>
  <sheetFormatPr baseColWidth="10" defaultRowHeight="15"/>
  <cols>
    <col min="1" max="1" width="13" customWidth="1"/>
    <col min="2" max="2" width="13.28515625" customWidth="1"/>
    <col min="3" max="3" width="14.42578125" customWidth="1"/>
    <col min="4" max="4" width="11.42578125" customWidth="1"/>
    <col min="5" max="5" width="13.140625" customWidth="1"/>
    <col min="6" max="6" width="15.28515625" customWidth="1"/>
    <col min="7" max="7" width="11.42578125" customWidth="1"/>
    <col min="8" max="8" width="12.5703125" bestFit="1" customWidth="1"/>
    <col min="16" max="16" width="12.5703125" bestFit="1" customWidth="1"/>
    <col min="233" max="233" width="13" customWidth="1"/>
    <col min="234" max="240" width="14" customWidth="1"/>
    <col min="241" max="241" width="14.5703125" customWidth="1"/>
    <col min="242" max="242" width="13.28515625" customWidth="1"/>
    <col min="243" max="243" width="14.42578125" customWidth="1"/>
    <col min="244" max="244" width="11.42578125" customWidth="1"/>
    <col min="245" max="245" width="13.140625" bestFit="1" customWidth="1"/>
    <col min="246" max="246" width="15.28515625" customWidth="1"/>
    <col min="248" max="248" width="12.5703125" bestFit="1" customWidth="1"/>
    <col min="249" max="253" width="11.42578125" customWidth="1"/>
    <col min="255" max="255" width="12.5703125" bestFit="1" customWidth="1"/>
    <col min="489" max="489" width="13" customWidth="1"/>
    <col min="490" max="496" width="14" customWidth="1"/>
    <col min="497" max="497" width="14.5703125" customWidth="1"/>
    <col min="498" max="498" width="13.28515625" customWidth="1"/>
    <col min="499" max="499" width="14.42578125" customWidth="1"/>
    <col min="500" max="500" width="11.42578125" customWidth="1"/>
    <col min="501" max="501" width="13.140625" bestFit="1" customWidth="1"/>
    <col min="502" max="502" width="15.28515625" customWidth="1"/>
    <col min="504" max="504" width="12.5703125" bestFit="1" customWidth="1"/>
    <col min="505" max="509" width="11.42578125" customWidth="1"/>
    <col min="511" max="511" width="12.5703125" bestFit="1" customWidth="1"/>
    <col min="745" max="745" width="13" customWidth="1"/>
    <col min="746" max="752" width="14" customWidth="1"/>
    <col min="753" max="753" width="14.5703125" customWidth="1"/>
    <col min="754" max="754" width="13.28515625" customWidth="1"/>
    <col min="755" max="755" width="14.42578125" customWidth="1"/>
    <col min="756" max="756" width="11.42578125" customWidth="1"/>
    <col min="757" max="757" width="13.140625" bestFit="1" customWidth="1"/>
    <col min="758" max="758" width="15.28515625" customWidth="1"/>
    <col min="760" max="760" width="12.5703125" bestFit="1" customWidth="1"/>
    <col min="761" max="765" width="11.42578125" customWidth="1"/>
    <col min="767" max="767" width="12.5703125" bestFit="1" customWidth="1"/>
    <col min="1001" max="1001" width="13" customWidth="1"/>
    <col min="1002" max="1008" width="14" customWidth="1"/>
    <col min="1009" max="1009" width="14.5703125" customWidth="1"/>
    <col min="1010" max="1010" width="13.28515625" customWidth="1"/>
    <col min="1011" max="1011" width="14.42578125" customWidth="1"/>
    <col min="1012" max="1012" width="11.42578125" customWidth="1"/>
    <col min="1013" max="1013" width="13.140625" bestFit="1" customWidth="1"/>
    <col min="1014" max="1014" width="15.28515625" customWidth="1"/>
    <col min="1016" max="1016" width="12.5703125" bestFit="1" customWidth="1"/>
    <col min="1017" max="1021" width="11.42578125" customWidth="1"/>
    <col min="1023" max="1023" width="12.5703125" bestFit="1" customWidth="1"/>
    <col min="1257" max="1257" width="13" customWidth="1"/>
    <col min="1258" max="1264" width="14" customWidth="1"/>
    <col min="1265" max="1265" width="14.5703125" customWidth="1"/>
    <col min="1266" max="1266" width="13.28515625" customWidth="1"/>
    <col min="1267" max="1267" width="14.42578125" customWidth="1"/>
    <col min="1268" max="1268" width="11.42578125" customWidth="1"/>
    <col min="1269" max="1269" width="13.140625" bestFit="1" customWidth="1"/>
    <col min="1270" max="1270" width="15.28515625" customWidth="1"/>
    <col min="1272" max="1272" width="12.5703125" bestFit="1" customWidth="1"/>
    <col min="1273" max="1277" width="11.42578125" customWidth="1"/>
    <col min="1279" max="1279" width="12.5703125" bestFit="1" customWidth="1"/>
    <col min="1513" max="1513" width="13" customWidth="1"/>
    <col min="1514" max="1520" width="14" customWidth="1"/>
    <col min="1521" max="1521" width="14.5703125" customWidth="1"/>
    <col min="1522" max="1522" width="13.28515625" customWidth="1"/>
    <col min="1523" max="1523" width="14.42578125" customWidth="1"/>
    <col min="1524" max="1524" width="11.42578125" customWidth="1"/>
    <col min="1525" max="1525" width="13.140625" bestFit="1" customWidth="1"/>
    <col min="1526" max="1526" width="15.28515625" customWidth="1"/>
    <col min="1528" max="1528" width="12.5703125" bestFit="1" customWidth="1"/>
    <col min="1529" max="1533" width="11.42578125" customWidth="1"/>
    <col min="1535" max="1535" width="12.5703125" bestFit="1" customWidth="1"/>
    <col min="1769" max="1769" width="13" customWidth="1"/>
    <col min="1770" max="1776" width="14" customWidth="1"/>
    <col min="1777" max="1777" width="14.5703125" customWidth="1"/>
    <col min="1778" max="1778" width="13.28515625" customWidth="1"/>
    <col min="1779" max="1779" width="14.42578125" customWidth="1"/>
    <col min="1780" max="1780" width="11.42578125" customWidth="1"/>
    <col min="1781" max="1781" width="13.140625" bestFit="1" customWidth="1"/>
    <col min="1782" max="1782" width="15.28515625" customWidth="1"/>
    <col min="1784" max="1784" width="12.5703125" bestFit="1" customWidth="1"/>
    <col min="1785" max="1789" width="11.42578125" customWidth="1"/>
    <col min="1791" max="1791" width="12.5703125" bestFit="1" customWidth="1"/>
    <col min="2025" max="2025" width="13" customWidth="1"/>
    <col min="2026" max="2032" width="14" customWidth="1"/>
    <col min="2033" max="2033" width="14.5703125" customWidth="1"/>
    <col min="2034" max="2034" width="13.28515625" customWidth="1"/>
    <col min="2035" max="2035" width="14.42578125" customWidth="1"/>
    <col min="2036" max="2036" width="11.42578125" customWidth="1"/>
    <col min="2037" max="2037" width="13.140625" bestFit="1" customWidth="1"/>
    <col min="2038" max="2038" width="15.28515625" customWidth="1"/>
    <col min="2040" max="2040" width="12.5703125" bestFit="1" customWidth="1"/>
    <col min="2041" max="2045" width="11.42578125" customWidth="1"/>
    <col min="2047" max="2047" width="12.5703125" bestFit="1" customWidth="1"/>
    <col min="2281" max="2281" width="13" customWidth="1"/>
    <col min="2282" max="2288" width="14" customWidth="1"/>
    <col min="2289" max="2289" width="14.5703125" customWidth="1"/>
    <col min="2290" max="2290" width="13.28515625" customWidth="1"/>
    <col min="2291" max="2291" width="14.42578125" customWidth="1"/>
    <col min="2292" max="2292" width="11.42578125" customWidth="1"/>
    <col min="2293" max="2293" width="13.140625" bestFit="1" customWidth="1"/>
    <col min="2294" max="2294" width="15.28515625" customWidth="1"/>
    <col min="2296" max="2296" width="12.5703125" bestFit="1" customWidth="1"/>
    <col min="2297" max="2301" width="11.42578125" customWidth="1"/>
    <col min="2303" max="2303" width="12.5703125" bestFit="1" customWidth="1"/>
    <col min="2537" max="2537" width="13" customWidth="1"/>
    <col min="2538" max="2544" width="14" customWidth="1"/>
    <col min="2545" max="2545" width="14.5703125" customWidth="1"/>
    <col min="2546" max="2546" width="13.28515625" customWidth="1"/>
    <col min="2547" max="2547" width="14.42578125" customWidth="1"/>
    <col min="2548" max="2548" width="11.42578125" customWidth="1"/>
    <col min="2549" max="2549" width="13.140625" bestFit="1" customWidth="1"/>
    <col min="2550" max="2550" width="15.28515625" customWidth="1"/>
    <col min="2552" max="2552" width="12.5703125" bestFit="1" customWidth="1"/>
    <col min="2553" max="2557" width="11.42578125" customWidth="1"/>
    <col min="2559" max="2559" width="12.5703125" bestFit="1" customWidth="1"/>
    <col min="2793" max="2793" width="13" customWidth="1"/>
    <col min="2794" max="2800" width="14" customWidth="1"/>
    <col min="2801" max="2801" width="14.5703125" customWidth="1"/>
    <col min="2802" max="2802" width="13.28515625" customWidth="1"/>
    <col min="2803" max="2803" width="14.42578125" customWidth="1"/>
    <col min="2804" max="2804" width="11.42578125" customWidth="1"/>
    <col min="2805" max="2805" width="13.140625" bestFit="1" customWidth="1"/>
    <col min="2806" max="2806" width="15.28515625" customWidth="1"/>
    <col min="2808" max="2808" width="12.5703125" bestFit="1" customWidth="1"/>
    <col min="2809" max="2813" width="11.42578125" customWidth="1"/>
    <col min="2815" max="2815" width="12.5703125" bestFit="1" customWidth="1"/>
    <col min="3049" max="3049" width="13" customWidth="1"/>
    <col min="3050" max="3056" width="14" customWidth="1"/>
    <col min="3057" max="3057" width="14.5703125" customWidth="1"/>
    <col min="3058" max="3058" width="13.28515625" customWidth="1"/>
    <col min="3059" max="3059" width="14.42578125" customWidth="1"/>
    <col min="3060" max="3060" width="11.42578125" customWidth="1"/>
    <col min="3061" max="3061" width="13.140625" bestFit="1" customWidth="1"/>
    <col min="3062" max="3062" width="15.28515625" customWidth="1"/>
    <col min="3064" max="3064" width="12.5703125" bestFit="1" customWidth="1"/>
    <col min="3065" max="3069" width="11.42578125" customWidth="1"/>
    <col min="3071" max="3071" width="12.5703125" bestFit="1" customWidth="1"/>
    <col min="3305" max="3305" width="13" customWidth="1"/>
    <col min="3306" max="3312" width="14" customWidth="1"/>
    <col min="3313" max="3313" width="14.5703125" customWidth="1"/>
    <col min="3314" max="3314" width="13.28515625" customWidth="1"/>
    <col min="3315" max="3315" width="14.42578125" customWidth="1"/>
    <col min="3316" max="3316" width="11.42578125" customWidth="1"/>
    <col min="3317" max="3317" width="13.140625" bestFit="1" customWidth="1"/>
    <col min="3318" max="3318" width="15.28515625" customWidth="1"/>
    <col min="3320" max="3320" width="12.5703125" bestFit="1" customWidth="1"/>
    <col min="3321" max="3325" width="11.42578125" customWidth="1"/>
    <col min="3327" max="3327" width="12.5703125" bestFit="1" customWidth="1"/>
    <col min="3561" max="3561" width="13" customWidth="1"/>
    <col min="3562" max="3568" width="14" customWidth="1"/>
    <col min="3569" max="3569" width="14.5703125" customWidth="1"/>
    <col min="3570" max="3570" width="13.28515625" customWidth="1"/>
    <col min="3571" max="3571" width="14.42578125" customWidth="1"/>
    <col min="3572" max="3572" width="11.42578125" customWidth="1"/>
    <col min="3573" max="3573" width="13.140625" bestFit="1" customWidth="1"/>
    <col min="3574" max="3574" width="15.28515625" customWidth="1"/>
    <col min="3576" max="3576" width="12.5703125" bestFit="1" customWidth="1"/>
    <col min="3577" max="3581" width="11.42578125" customWidth="1"/>
    <col min="3583" max="3583" width="12.5703125" bestFit="1" customWidth="1"/>
    <col min="3817" max="3817" width="13" customWidth="1"/>
    <col min="3818" max="3824" width="14" customWidth="1"/>
    <col min="3825" max="3825" width="14.5703125" customWidth="1"/>
    <col min="3826" max="3826" width="13.28515625" customWidth="1"/>
    <col min="3827" max="3827" width="14.42578125" customWidth="1"/>
    <col min="3828" max="3828" width="11.42578125" customWidth="1"/>
    <col min="3829" max="3829" width="13.140625" bestFit="1" customWidth="1"/>
    <col min="3830" max="3830" width="15.28515625" customWidth="1"/>
    <col min="3832" max="3832" width="12.5703125" bestFit="1" customWidth="1"/>
    <col min="3833" max="3837" width="11.42578125" customWidth="1"/>
    <col min="3839" max="3839" width="12.5703125" bestFit="1" customWidth="1"/>
    <col min="4073" max="4073" width="13" customWidth="1"/>
    <col min="4074" max="4080" width="14" customWidth="1"/>
    <col min="4081" max="4081" width="14.5703125" customWidth="1"/>
    <col min="4082" max="4082" width="13.28515625" customWidth="1"/>
    <col min="4083" max="4083" width="14.42578125" customWidth="1"/>
    <col min="4084" max="4084" width="11.42578125" customWidth="1"/>
    <col min="4085" max="4085" width="13.140625" bestFit="1" customWidth="1"/>
    <col min="4086" max="4086" width="15.28515625" customWidth="1"/>
    <col min="4088" max="4088" width="12.5703125" bestFit="1" customWidth="1"/>
    <col min="4089" max="4093" width="11.42578125" customWidth="1"/>
    <col min="4095" max="4095" width="12.5703125" bestFit="1" customWidth="1"/>
    <col min="4329" max="4329" width="13" customWidth="1"/>
    <col min="4330" max="4336" width="14" customWidth="1"/>
    <col min="4337" max="4337" width="14.5703125" customWidth="1"/>
    <col min="4338" max="4338" width="13.28515625" customWidth="1"/>
    <col min="4339" max="4339" width="14.42578125" customWidth="1"/>
    <col min="4340" max="4340" width="11.42578125" customWidth="1"/>
    <col min="4341" max="4341" width="13.140625" bestFit="1" customWidth="1"/>
    <col min="4342" max="4342" width="15.28515625" customWidth="1"/>
    <col min="4344" max="4344" width="12.5703125" bestFit="1" customWidth="1"/>
    <col min="4345" max="4349" width="11.42578125" customWidth="1"/>
    <col min="4351" max="4351" width="12.5703125" bestFit="1" customWidth="1"/>
    <col min="4585" max="4585" width="13" customWidth="1"/>
    <col min="4586" max="4592" width="14" customWidth="1"/>
    <col min="4593" max="4593" width="14.5703125" customWidth="1"/>
    <col min="4594" max="4594" width="13.28515625" customWidth="1"/>
    <col min="4595" max="4595" width="14.42578125" customWidth="1"/>
    <col min="4596" max="4596" width="11.42578125" customWidth="1"/>
    <col min="4597" max="4597" width="13.140625" bestFit="1" customWidth="1"/>
    <col min="4598" max="4598" width="15.28515625" customWidth="1"/>
    <col min="4600" max="4600" width="12.5703125" bestFit="1" customWidth="1"/>
    <col min="4601" max="4605" width="11.42578125" customWidth="1"/>
    <col min="4607" max="4607" width="12.5703125" bestFit="1" customWidth="1"/>
    <col min="4841" max="4841" width="13" customWidth="1"/>
    <col min="4842" max="4848" width="14" customWidth="1"/>
    <col min="4849" max="4849" width="14.5703125" customWidth="1"/>
    <col min="4850" max="4850" width="13.28515625" customWidth="1"/>
    <col min="4851" max="4851" width="14.42578125" customWidth="1"/>
    <col min="4852" max="4852" width="11.42578125" customWidth="1"/>
    <col min="4853" max="4853" width="13.140625" bestFit="1" customWidth="1"/>
    <col min="4854" max="4854" width="15.28515625" customWidth="1"/>
    <col min="4856" max="4856" width="12.5703125" bestFit="1" customWidth="1"/>
    <col min="4857" max="4861" width="11.42578125" customWidth="1"/>
    <col min="4863" max="4863" width="12.5703125" bestFit="1" customWidth="1"/>
    <col min="5097" max="5097" width="13" customWidth="1"/>
    <col min="5098" max="5104" width="14" customWidth="1"/>
    <col min="5105" max="5105" width="14.5703125" customWidth="1"/>
    <col min="5106" max="5106" width="13.28515625" customWidth="1"/>
    <col min="5107" max="5107" width="14.42578125" customWidth="1"/>
    <col min="5108" max="5108" width="11.42578125" customWidth="1"/>
    <col min="5109" max="5109" width="13.140625" bestFit="1" customWidth="1"/>
    <col min="5110" max="5110" width="15.28515625" customWidth="1"/>
    <col min="5112" max="5112" width="12.5703125" bestFit="1" customWidth="1"/>
    <col min="5113" max="5117" width="11.42578125" customWidth="1"/>
    <col min="5119" max="5119" width="12.5703125" bestFit="1" customWidth="1"/>
    <col min="5353" max="5353" width="13" customWidth="1"/>
    <col min="5354" max="5360" width="14" customWidth="1"/>
    <col min="5361" max="5361" width="14.5703125" customWidth="1"/>
    <col min="5362" max="5362" width="13.28515625" customWidth="1"/>
    <col min="5363" max="5363" width="14.42578125" customWidth="1"/>
    <col min="5364" max="5364" width="11.42578125" customWidth="1"/>
    <col min="5365" max="5365" width="13.140625" bestFit="1" customWidth="1"/>
    <col min="5366" max="5366" width="15.28515625" customWidth="1"/>
    <col min="5368" max="5368" width="12.5703125" bestFit="1" customWidth="1"/>
    <col min="5369" max="5373" width="11.42578125" customWidth="1"/>
    <col min="5375" max="5375" width="12.5703125" bestFit="1" customWidth="1"/>
    <col min="5609" max="5609" width="13" customWidth="1"/>
    <col min="5610" max="5616" width="14" customWidth="1"/>
    <col min="5617" max="5617" width="14.5703125" customWidth="1"/>
    <col min="5618" max="5618" width="13.28515625" customWidth="1"/>
    <col min="5619" max="5619" width="14.42578125" customWidth="1"/>
    <col min="5620" max="5620" width="11.42578125" customWidth="1"/>
    <col min="5621" max="5621" width="13.140625" bestFit="1" customWidth="1"/>
    <col min="5622" max="5622" width="15.28515625" customWidth="1"/>
    <col min="5624" max="5624" width="12.5703125" bestFit="1" customWidth="1"/>
    <col min="5625" max="5629" width="11.42578125" customWidth="1"/>
    <col min="5631" max="5631" width="12.5703125" bestFit="1" customWidth="1"/>
    <col min="5865" max="5865" width="13" customWidth="1"/>
    <col min="5866" max="5872" width="14" customWidth="1"/>
    <col min="5873" max="5873" width="14.5703125" customWidth="1"/>
    <col min="5874" max="5874" width="13.28515625" customWidth="1"/>
    <col min="5875" max="5875" width="14.42578125" customWidth="1"/>
    <col min="5876" max="5876" width="11.42578125" customWidth="1"/>
    <col min="5877" max="5877" width="13.140625" bestFit="1" customWidth="1"/>
    <col min="5878" max="5878" width="15.28515625" customWidth="1"/>
    <col min="5880" max="5880" width="12.5703125" bestFit="1" customWidth="1"/>
    <col min="5881" max="5885" width="11.42578125" customWidth="1"/>
    <col min="5887" max="5887" width="12.5703125" bestFit="1" customWidth="1"/>
    <col min="6121" max="6121" width="13" customWidth="1"/>
    <col min="6122" max="6128" width="14" customWidth="1"/>
    <col min="6129" max="6129" width="14.5703125" customWidth="1"/>
    <col min="6130" max="6130" width="13.28515625" customWidth="1"/>
    <col min="6131" max="6131" width="14.42578125" customWidth="1"/>
    <col min="6132" max="6132" width="11.42578125" customWidth="1"/>
    <col min="6133" max="6133" width="13.140625" bestFit="1" customWidth="1"/>
    <col min="6134" max="6134" width="15.28515625" customWidth="1"/>
    <col min="6136" max="6136" width="12.5703125" bestFit="1" customWidth="1"/>
    <col min="6137" max="6141" width="11.42578125" customWidth="1"/>
    <col min="6143" max="6143" width="12.5703125" bestFit="1" customWidth="1"/>
    <col min="6377" max="6377" width="13" customWidth="1"/>
    <col min="6378" max="6384" width="14" customWidth="1"/>
    <col min="6385" max="6385" width="14.5703125" customWidth="1"/>
    <col min="6386" max="6386" width="13.28515625" customWidth="1"/>
    <col min="6387" max="6387" width="14.42578125" customWidth="1"/>
    <col min="6388" max="6388" width="11.42578125" customWidth="1"/>
    <col min="6389" max="6389" width="13.140625" bestFit="1" customWidth="1"/>
    <col min="6390" max="6390" width="15.28515625" customWidth="1"/>
    <col min="6392" max="6392" width="12.5703125" bestFit="1" customWidth="1"/>
    <col min="6393" max="6397" width="11.42578125" customWidth="1"/>
    <col min="6399" max="6399" width="12.5703125" bestFit="1" customWidth="1"/>
    <col min="6633" max="6633" width="13" customWidth="1"/>
    <col min="6634" max="6640" width="14" customWidth="1"/>
    <col min="6641" max="6641" width="14.5703125" customWidth="1"/>
    <col min="6642" max="6642" width="13.28515625" customWidth="1"/>
    <col min="6643" max="6643" width="14.42578125" customWidth="1"/>
    <col min="6644" max="6644" width="11.42578125" customWidth="1"/>
    <col min="6645" max="6645" width="13.140625" bestFit="1" customWidth="1"/>
    <col min="6646" max="6646" width="15.28515625" customWidth="1"/>
    <col min="6648" max="6648" width="12.5703125" bestFit="1" customWidth="1"/>
    <col min="6649" max="6653" width="11.42578125" customWidth="1"/>
    <col min="6655" max="6655" width="12.5703125" bestFit="1" customWidth="1"/>
    <col min="6889" max="6889" width="13" customWidth="1"/>
    <col min="6890" max="6896" width="14" customWidth="1"/>
    <col min="6897" max="6897" width="14.5703125" customWidth="1"/>
    <col min="6898" max="6898" width="13.28515625" customWidth="1"/>
    <col min="6899" max="6899" width="14.42578125" customWidth="1"/>
    <col min="6900" max="6900" width="11.42578125" customWidth="1"/>
    <col min="6901" max="6901" width="13.140625" bestFit="1" customWidth="1"/>
    <col min="6902" max="6902" width="15.28515625" customWidth="1"/>
    <col min="6904" max="6904" width="12.5703125" bestFit="1" customWidth="1"/>
    <col min="6905" max="6909" width="11.42578125" customWidth="1"/>
    <col min="6911" max="6911" width="12.5703125" bestFit="1" customWidth="1"/>
    <col min="7145" max="7145" width="13" customWidth="1"/>
    <col min="7146" max="7152" width="14" customWidth="1"/>
    <col min="7153" max="7153" width="14.5703125" customWidth="1"/>
    <col min="7154" max="7154" width="13.28515625" customWidth="1"/>
    <col min="7155" max="7155" width="14.42578125" customWidth="1"/>
    <col min="7156" max="7156" width="11.42578125" customWidth="1"/>
    <col min="7157" max="7157" width="13.140625" bestFit="1" customWidth="1"/>
    <col min="7158" max="7158" width="15.28515625" customWidth="1"/>
    <col min="7160" max="7160" width="12.5703125" bestFit="1" customWidth="1"/>
    <col min="7161" max="7165" width="11.42578125" customWidth="1"/>
    <col min="7167" max="7167" width="12.5703125" bestFit="1" customWidth="1"/>
    <col min="7401" max="7401" width="13" customWidth="1"/>
    <col min="7402" max="7408" width="14" customWidth="1"/>
    <col min="7409" max="7409" width="14.5703125" customWidth="1"/>
    <col min="7410" max="7410" width="13.28515625" customWidth="1"/>
    <col min="7411" max="7411" width="14.42578125" customWidth="1"/>
    <col min="7412" max="7412" width="11.42578125" customWidth="1"/>
    <col min="7413" max="7413" width="13.140625" bestFit="1" customWidth="1"/>
    <col min="7414" max="7414" width="15.28515625" customWidth="1"/>
    <col min="7416" max="7416" width="12.5703125" bestFit="1" customWidth="1"/>
    <col min="7417" max="7421" width="11.42578125" customWidth="1"/>
    <col min="7423" max="7423" width="12.5703125" bestFit="1" customWidth="1"/>
    <col min="7657" max="7657" width="13" customWidth="1"/>
    <col min="7658" max="7664" width="14" customWidth="1"/>
    <col min="7665" max="7665" width="14.5703125" customWidth="1"/>
    <col min="7666" max="7666" width="13.28515625" customWidth="1"/>
    <col min="7667" max="7667" width="14.42578125" customWidth="1"/>
    <col min="7668" max="7668" width="11.42578125" customWidth="1"/>
    <col min="7669" max="7669" width="13.140625" bestFit="1" customWidth="1"/>
    <col min="7670" max="7670" width="15.28515625" customWidth="1"/>
    <col min="7672" max="7672" width="12.5703125" bestFit="1" customWidth="1"/>
    <col min="7673" max="7677" width="11.42578125" customWidth="1"/>
    <col min="7679" max="7679" width="12.5703125" bestFit="1" customWidth="1"/>
    <col min="7913" max="7913" width="13" customWidth="1"/>
    <col min="7914" max="7920" width="14" customWidth="1"/>
    <col min="7921" max="7921" width="14.5703125" customWidth="1"/>
    <col min="7922" max="7922" width="13.28515625" customWidth="1"/>
    <col min="7923" max="7923" width="14.42578125" customWidth="1"/>
    <col min="7924" max="7924" width="11.42578125" customWidth="1"/>
    <col min="7925" max="7925" width="13.140625" bestFit="1" customWidth="1"/>
    <col min="7926" max="7926" width="15.28515625" customWidth="1"/>
    <col min="7928" max="7928" width="12.5703125" bestFit="1" customWidth="1"/>
    <col min="7929" max="7933" width="11.42578125" customWidth="1"/>
    <col min="7935" max="7935" width="12.5703125" bestFit="1" customWidth="1"/>
    <col min="8169" max="8169" width="13" customWidth="1"/>
    <col min="8170" max="8176" width="14" customWidth="1"/>
    <col min="8177" max="8177" width="14.5703125" customWidth="1"/>
    <col min="8178" max="8178" width="13.28515625" customWidth="1"/>
    <col min="8179" max="8179" width="14.42578125" customWidth="1"/>
    <col min="8180" max="8180" width="11.42578125" customWidth="1"/>
    <col min="8181" max="8181" width="13.140625" bestFit="1" customWidth="1"/>
    <col min="8182" max="8182" width="15.28515625" customWidth="1"/>
    <col min="8184" max="8184" width="12.5703125" bestFit="1" customWidth="1"/>
    <col min="8185" max="8189" width="11.42578125" customWidth="1"/>
    <col min="8191" max="8191" width="12.5703125" bestFit="1" customWidth="1"/>
    <col min="8425" max="8425" width="13" customWidth="1"/>
    <col min="8426" max="8432" width="14" customWidth="1"/>
    <col min="8433" max="8433" width="14.5703125" customWidth="1"/>
    <col min="8434" max="8434" width="13.28515625" customWidth="1"/>
    <col min="8435" max="8435" width="14.42578125" customWidth="1"/>
    <col min="8436" max="8436" width="11.42578125" customWidth="1"/>
    <col min="8437" max="8437" width="13.140625" bestFit="1" customWidth="1"/>
    <col min="8438" max="8438" width="15.28515625" customWidth="1"/>
    <col min="8440" max="8440" width="12.5703125" bestFit="1" customWidth="1"/>
    <col min="8441" max="8445" width="11.42578125" customWidth="1"/>
    <col min="8447" max="8447" width="12.5703125" bestFit="1" customWidth="1"/>
    <col min="8681" max="8681" width="13" customWidth="1"/>
    <col min="8682" max="8688" width="14" customWidth="1"/>
    <col min="8689" max="8689" width="14.5703125" customWidth="1"/>
    <col min="8690" max="8690" width="13.28515625" customWidth="1"/>
    <col min="8691" max="8691" width="14.42578125" customWidth="1"/>
    <col min="8692" max="8692" width="11.42578125" customWidth="1"/>
    <col min="8693" max="8693" width="13.140625" bestFit="1" customWidth="1"/>
    <col min="8694" max="8694" width="15.28515625" customWidth="1"/>
    <col min="8696" max="8696" width="12.5703125" bestFit="1" customWidth="1"/>
    <col min="8697" max="8701" width="11.42578125" customWidth="1"/>
    <col min="8703" max="8703" width="12.5703125" bestFit="1" customWidth="1"/>
    <col min="8937" max="8937" width="13" customWidth="1"/>
    <col min="8938" max="8944" width="14" customWidth="1"/>
    <col min="8945" max="8945" width="14.5703125" customWidth="1"/>
    <col min="8946" max="8946" width="13.28515625" customWidth="1"/>
    <col min="8947" max="8947" width="14.42578125" customWidth="1"/>
    <col min="8948" max="8948" width="11.42578125" customWidth="1"/>
    <col min="8949" max="8949" width="13.140625" bestFit="1" customWidth="1"/>
    <col min="8950" max="8950" width="15.28515625" customWidth="1"/>
    <col min="8952" max="8952" width="12.5703125" bestFit="1" customWidth="1"/>
    <col min="8953" max="8957" width="11.42578125" customWidth="1"/>
    <col min="8959" max="8959" width="12.5703125" bestFit="1" customWidth="1"/>
    <col min="9193" max="9193" width="13" customWidth="1"/>
    <col min="9194" max="9200" width="14" customWidth="1"/>
    <col min="9201" max="9201" width="14.5703125" customWidth="1"/>
    <col min="9202" max="9202" width="13.28515625" customWidth="1"/>
    <col min="9203" max="9203" width="14.42578125" customWidth="1"/>
    <col min="9204" max="9204" width="11.42578125" customWidth="1"/>
    <col min="9205" max="9205" width="13.140625" bestFit="1" customWidth="1"/>
    <col min="9206" max="9206" width="15.28515625" customWidth="1"/>
    <col min="9208" max="9208" width="12.5703125" bestFit="1" customWidth="1"/>
    <col min="9209" max="9213" width="11.42578125" customWidth="1"/>
    <col min="9215" max="9215" width="12.5703125" bestFit="1" customWidth="1"/>
    <col min="9449" max="9449" width="13" customWidth="1"/>
    <col min="9450" max="9456" width="14" customWidth="1"/>
    <col min="9457" max="9457" width="14.5703125" customWidth="1"/>
    <col min="9458" max="9458" width="13.28515625" customWidth="1"/>
    <col min="9459" max="9459" width="14.42578125" customWidth="1"/>
    <col min="9460" max="9460" width="11.42578125" customWidth="1"/>
    <col min="9461" max="9461" width="13.140625" bestFit="1" customWidth="1"/>
    <col min="9462" max="9462" width="15.28515625" customWidth="1"/>
    <col min="9464" max="9464" width="12.5703125" bestFit="1" customWidth="1"/>
    <col min="9465" max="9469" width="11.42578125" customWidth="1"/>
    <col min="9471" max="9471" width="12.5703125" bestFit="1" customWidth="1"/>
    <col min="9705" max="9705" width="13" customWidth="1"/>
    <col min="9706" max="9712" width="14" customWidth="1"/>
    <col min="9713" max="9713" width="14.5703125" customWidth="1"/>
    <col min="9714" max="9714" width="13.28515625" customWidth="1"/>
    <col min="9715" max="9715" width="14.42578125" customWidth="1"/>
    <col min="9716" max="9716" width="11.42578125" customWidth="1"/>
    <col min="9717" max="9717" width="13.140625" bestFit="1" customWidth="1"/>
    <col min="9718" max="9718" width="15.28515625" customWidth="1"/>
    <col min="9720" max="9720" width="12.5703125" bestFit="1" customWidth="1"/>
    <col min="9721" max="9725" width="11.42578125" customWidth="1"/>
    <col min="9727" max="9727" width="12.5703125" bestFit="1" customWidth="1"/>
    <col min="9961" max="9961" width="13" customWidth="1"/>
    <col min="9962" max="9968" width="14" customWidth="1"/>
    <col min="9969" max="9969" width="14.5703125" customWidth="1"/>
    <col min="9970" max="9970" width="13.28515625" customWidth="1"/>
    <col min="9971" max="9971" width="14.42578125" customWidth="1"/>
    <col min="9972" max="9972" width="11.42578125" customWidth="1"/>
    <col min="9973" max="9973" width="13.140625" bestFit="1" customWidth="1"/>
    <col min="9974" max="9974" width="15.28515625" customWidth="1"/>
    <col min="9976" max="9976" width="12.5703125" bestFit="1" customWidth="1"/>
    <col min="9977" max="9981" width="11.42578125" customWidth="1"/>
    <col min="9983" max="9983" width="12.5703125" bestFit="1" customWidth="1"/>
    <col min="10217" max="10217" width="13" customWidth="1"/>
    <col min="10218" max="10224" width="14" customWidth="1"/>
    <col min="10225" max="10225" width="14.5703125" customWidth="1"/>
    <col min="10226" max="10226" width="13.28515625" customWidth="1"/>
    <col min="10227" max="10227" width="14.42578125" customWidth="1"/>
    <col min="10228" max="10228" width="11.42578125" customWidth="1"/>
    <col min="10229" max="10229" width="13.140625" bestFit="1" customWidth="1"/>
    <col min="10230" max="10230" width="15.28515625" customWidth="1"/>
    <col min="10232" max="10232" width="12.5703125" bestFit="1" customWidth="1"/>
    <col min="10233" max="10237" width="11.42578125" customWidth="1"/>
    <col min="10239" max="10239" width="12.5703125" bestFit="1" customWidth="1"/>
    <col min="10473" max="10473" width="13" customWidth="1"/>
    <col min="10474" max="10480" width="14" customWidth="1"/>
    <col min="10481" max="10481" width="14.5703125" customWidth="1"/>
    <col min="10482" max="10482" width="13.28515625" customWidth="1"/>
    <col min="10483" max="10483" width="14.42578125" customWidth="1"/>
    <col min="10484" max="10484" width="11.42578125" customWidth="1"/>
    <col min="10485" max="10485" width="13.140625" bestFit="1" customWidth="1"/>
    <col min="10486" max="10486" width="15.28515625" customWidth="1"/>
    <col min="10488" max="10488" width="12.5703125" bestFit="1" customWidth="1"/>
    <col min="10489" max="10493" width="11.42578125" customWidth="1"/>
    <col min="10495" max="10495" width="12.5703125" bestFit="1" customWidth="1"/>
    <col min="10729" max="10729" width="13" customWidth="1"/>
    <col min="10730" max="10736" width="14" customWidth="1"/>
    <col min="10737" max="10737" width="14.5703125" customWidth="1"/>
    <col min="10738" max="10738" width="13.28515625" customWidth="1"/>
    <col min="10739" max="10739" width="14.42578125" customWidth="1"/>
    <col min="10740" max="10740" width="11.42578125" customWidth="1"/>
    <col min="10741" max="10741" width="13.140625" bestFit="1" customWidth="1"/>
    <col min="10742" max="10742" width="15.28515625" customWidth="1"/>
    <col min="10744" max="10744" width="12.5703125" bestFit="1" customWidth="1"/>
    <col min="10745" max="10749" width="11.42578125" customWidth="1"/>
    <col min="10751" max="10751" width="12.5703125" bestFit="1" customWidth="1"/>
    <col min="10985" max="10985" width="13" customWidth="1"/>
    <col min="10986" max="10992" width="14" customWidth="1"/>
    <col min="10993" max="10993" width="14.5703125" customWidth="1"/>
    <col min="10994" max="10994" width="13.28515625" customWidth="1"/>
    <col min="10995" max="10995" width="14.42578125" customWidth="1"/>
    <col min="10996" max="10996" width="11.42578125" customWidth="1"/>
    <col min="10997" max="10997" width="13.140625" bestFit="1" customWidth="1"/>
    <col min="10998" max="10998" width="15.28515625" customWidth="1"/>
    <col min="11000" max="11000" width="12.5703125" bestFit="1" customWidth="1"/>
    <col min="11001" max="11005" width="11.42578125" customWidth="1"/>
    <col min="11007" max="11007" width="12.5703125" bestFit="1" customWidth="1"/>
    <col min="11241" max="11241" width="13" customWidth="1"/>
    <col min="11242" max="11248" width="14" customWidth="1"/>
    <col min="11249" max="11249" width="14.5703125" customWidth="1"/>
    <col min="11250" max="11250" width="13.28515625" customWidth="1"/>
    <col min="11251" max="11251" width="14.42578125" customWidth="1"/>
    <col min="11252" max="11252" width="11.42578125" customWidth="1"/>
    <col min="11253" max="11253" width="13.140625" bestFit="1" customWidth="1"/>
    <col min="11254" max="11254" width="15.28515625" customWidth="1"/>
    <col min="11256" max="11256" width="12.5703125" bestFit="1" customWidth="1"/>
    <col min="11257" max="11261" width="11.42578125" customWidth="1"/>
    <col min="11263" max="11263" width="12.5703125" bestFit="1" customWidth="1"/>
    <col min="11497" max="11497" width="13" customWidth="1"/>
    <col min="11498" max="11504" width="14" customWidth="1"/>
    <col min="11505" max="11505" width="14.5703125" customWidth="1"/>
    <col min="11506" max="11506" width="13.28515625" customWidth="1"/>
    <col min="11507" max="11507" width="14.42578125" customWidth="1"/>
    <col min="11508" max="11508" width="11.42578125" customWidth="1"/>
    <col min="11509" max="11509" width="13.140625" bestFit="1" customWidth="1"/>
    <col min="11510" max="11510" width="15.28515625" customWidth="1"/>
    <col min="11512" max="11512" width="12.5703125" bestFit="1" customWidth="1"/>
    <col min="11513" max="11517" width="11.42578125" customWidth="1"/>
    <col min="11519" max="11519" width="12.5703125" bestFit="1" customWidth="1"/>
    <col min="11753" max="11753" width="13" customWidth="1"/>
    <col min="11754" max="11760" width="14" customWidth="1"/>
    <col min="11761" max="11761" width="14.5703125" customWidth="1"/>
    <col min="11762" max="11762" width="13.28515625" customWidth="1"/>
    <col min="11763" max="11763" width="14.42578125" customWidth="1"/>
    <col min="11764" max="11764" width="11.42578125" customWidth="1"/>
    <col min="11765" max="11765" width="13.140625" bestFit="1" customWidth="1"/>
    <col min="11766" max="11766" width="15.28515625" customWidth="1"/>
    <col min="11768" max="11768" width="12.5703125" bestFit="1" customWidth="1"/>
    <col min="11769" max="11773" width="11.42578125" customWidth="1"/>
    <col min="11775" max="11775" width="12.5703125" bestFit="1" customWidth="1"/>
    <col min="12009" max="12009" width="13" customWidth="1"/>
    <col min="12010" max="12016" width="14" customWidth="1"/>
    <col min="12017" max="12017" width="14.5703125" customWidth="1"/>
    <col min="12018" max="12018" width="13.28515625" customWidth="1"/>
    <col min="12019" max="12019" width="14.42578125" customWidth="1"/>
    <col min="12020" max="12020" width="11.42578125" customWidth="1"/>
    <col min="12021" max="12021" width="13.140625" bestFit="1" customWidth="1"/>
    <col min="12022" max="12022" width="15.28515625" customWidth="1"/>
    <col min="12024" max="12024" width="12.5703125" bestFit="1" customWidth="1"/>
    <col min="12025" max="12029" width="11.42578125" customWidth="1"/>
    <col min="12031" max="12031" width="12.5703125" bestFit="1" customWidth="1"/>
    <col min="12265" max="12265" width="13" customWidth="1"/>
    <col min="12266" max="12272" width="14" customWidth="1"/>
    <col min="12273" max="12273" width="14.5703125" customWidth="1"/>
    <col min="12274" max="12274" width="13.28515625" customWidth="1"/>
    <col min="12275" max="12275" width="14.42578125" customWidth="1"/>
    <col min="12276" max="12276" width="11.42578125" customWidth="1"/>
    <col min="12277" max="12277" width="13.140625" bestFit="1" customWidth="1"/>
    <col min="12278" max="12278" width="15.28515625" customWidth="1"/>
    <col min="12280" max="12280" width="12.5703125" bestFit="1" customWidth="1"/>
    <col min="12281" max="12285" width="11.42578125" customWidth="1"/>
    <col min="12287" max="12287" width="12.5703125" bestFit="1" customWidth="1"/>
    <col min="12521" max="12521" width="13" customWidth="1"/>
    <col min="12522" max="12528" width="14" customWidth="1"/>
    <col min="12529" max="12529" width="14.5703125" customWidth="1"/>
    <col min="12530" max="12530" width="13.28515625" customWidth="1"/>
    <col min="12531" max="12531" width="14.42578125" customWidth="1"/>
    <col min="12532" max="12532" width="11.42578125" customWidth="1"/>
    <col min="12533" max="12533" width="13.140625" bestFit="1" customWidth="1"/>
    <col min="12534" max="12534" width="15.28515625" customWidth="1"/>
    <col min="12536" max="12536" width="12.5703125" bestFit="1" customWidth="1"/>
    <col min="12537" max="12541" width="11.42578125" customWidth="1"/>
    <col min="12543" max="12543" width="12.5703125" bestFit="1" customWidth="1"/>
    <col min="12777" max="12777" width="13" customWidth="1"/>
    <col min="12778" max="12784" width="14" customWidth="1"/>
    <col min="12785" max="12785" width="14.5703125" customWidth="1"/>
    <col min="12786" max="12786" width="13.28515625" customWidth="1"/>
    <col min="12787" max="12787" width="14.42578125" customWidth="1"/>
    <col min="12788" max="12788" width="11.42578125" customWidth="1"/>
    <col min="12789" max="12789" width="13.140625" bestFit="1" customWidth="1"/>
    <col min="12790" max="12790" width="15.28515625" customWidth="1"/>
    <col min="12792" max="12792" width="12.5703125" bestFit="1" customWidth="1"/>
    <col min="12793" max="12797" width="11.42578125" customWidth="1"/>
    <col min="12799" max="12799" width="12.5703125" bestFit="1" customWidth="1"/>
    <col min="13033" max="13033" width="13" customWidth="1"/>
    <col min="13034" max="13040" width="14" customWidth="1"/>
    <col min="13041" max="13041" width="14.5703125" customWidth="1"/>
    <col min="13042" max="13042" width="13.28515625" customWidth="1"/>
    <col min="13043" max="13043" width="14.42578125" customWidth="1"/>
    <col min="13044" max="13044" width="11.42578125" customWidth="1"/>
    <col min="13045" max="13045" width="13.140625" bestFit="1" customWidth="1"/>
    <col min="13046" max="13046" width="15.28515625" customWidth="1"/>
    <col min="13048" max="13048" width="12.5703125" bestFit="1" customWidth="1"/>
    <col min="13049" max="13053" width="11.42578125" customWidth="1"/>
    <col min="13055" max="13055" width="12.5703125" bestFit="1" customWidth="1"/>
    <col min="13289" max="13289" width="13" customWidth="1"/>
    <col min="13290" max="13296" width="14" customWidth="1"/>
    <col min="13297" max="13297" width="14.5703125" customWidth="1"/>
    <col min="13298" max="13298" width="13.28515625" customWidth="1"/>
    <col min="13299" max="13299" width="14.42578125" customWidth="1"/>
    <col min="13300" max="13300" width="11.42578125" customWidth="1"/>
    <col min="13301" max="13301" width="13.140625" bestFit="1" customWidth="1"/>
    <col min="13302" max="13302" width="15.28515625" customWidth="1"/>
    <col min="13304" max="13304" width="12.5703125" bestFit="1" customWidth="1"/>
    <col min="13305" max="13309" width="11.42578125" customWidth="1"/>
    <col min="13311" max="13311" width="12.5703125" bestFit="1" customWidth="1"/>
    <col min="13545" max="13545" width="13" customWidth="1"/>
    <col min="13546" max="13552" width="14" customWidth="1"/>
    <col min="13553" max="13553" width="14.5703125" customWidth="1"/>
    <col min="13554" max="13554" width="13.28515625" customWidth="1"/>
    <col min="13555" max="13555" width="14.42578125" customWidth="1"/>
    <col min="13556" max="13556" width="11.42578125" customWidth="1"/>
    <col min="13557" max="13557" width="13.140625" bestFit="1" customWidth="1"/>
    <col min="13558" max="13558" width="15.28515625" customWidth="1"/>
    <col min="13560" max="13560" width="12.5703125" bestFit="1" customWidth="1"/>
    <col min="13561" max="13565" width="11.42578125" customWidth="1"/>
    <col min="13567" max="13567" width="12.5703125" bestFit="1" customWidth="1"/>
    <col min="13801" max="13801" width="13" customWidth="1"/>
    <col min="13802" max="13808" width="14" customWidth="1"/>
    <col min="13809" max="13809" width="14.5703125" customWidth="1"/>
    <col min="13810" max="13810" width="13.28515625" customWidth="1"/>
    <col min="13811" max="13811" width="14.42578125" customWidth="1"/>
    <col min="13812" max="13812" width="11.42578125" customWidth="1"/>
    <col min="13813" max="13813" width="13.140625" bestFit="1" customWidth="1"/>
    <col min="13814" max="13814" width="15.28515625" customWidth="1"/>
    <col min="13816" max="13816" width="12.5703125" bestFit="1" customWidth="1"/>
    <col min="13817" max="13821" width="11.42578125" customWidth="1"/>
    <col min="13823" max="13823" width="12.5703125" bestFit="1" customWidth="1"/>
    <col min="14057" max="14057" width="13" customWidth="1"/>
    <col min="14058" max="14064" width="14" customWidth="1"/>
    <col min="14065" max="14065" width="14.5703125" customWidth="1"/>
    <col min="14066" max="14066" width="13.28515625" customWidth="1"/>
    <col min="14067" max="14067" width="14.42578125" customWidth="1"/>
    <col min="14068" max="14068" width="11.42578125" customWidth="1"/>
    <col min="14069" max="14069" width="13.140625" bestFit="1" customWidth="1"/>
    <col min="14070" max="14070" width="15.28515625" customWidth="1"/>
    <col min="14072" max="14072" width="12.5703125" bestFit="1" customWidth="1"/>
    <col min="14073" max="14077" width="11.42578125" customWidth="1"/>
    <col min="14079" max="14079" width="12.5703125" bestFit="1" customWidth="1"/>
    <col min="14313" max="14313" width="13" customWidth="1"/>
    <col min="14314" max="14320" width="14" customWidth="1"/>
    <col min="14321" max="14321" width="14.5703125" customWidth="1"/>
    <col min="14322" max="14322" width="13.28515625" customWidth="1"/>
    <col min="14323" max="14323" width="14.42578125" customWidth="1"/>
    <col min="14324" max="14324" width="11.42578125" customWidth="1"/>
    <col min="14325" max="14325" width="13.140625" bestFit="1" customWidth="1"/>
    <col min="14326" max="14326" width="15.28515625" customWidth="1"/>
    <col min="14328" max="14328" width="12.5703125" bestFit="1" customWidth="1"/>
    <col min="14329" max="14333" width="11.42578125" customWidth="1"/>
    <col min="14335" max="14335" width="12.5703125" bestFit="1" customWidth="1"/>
    <col min="14569" max="14569" width="13" customWidth="1"/>
    <col min="14570" max="14576" width="14" customWidth="1"/>
    <col min="14577" max="14577" width="14.5703125" customWidth="1"/>
    <col min="14578" max="14578" width="13.28515625" customWidth="1"/>
    <col min="14579" max="14579" width="14.42578125" customWidth="1"/>
    <col min="14580" max="14580" width="11.42578125" customWidth="1"/>
    <col min="14581" max="14581" width="13.140625" bestFit="1" customWidth="1"/>
    <col min="14582" max="14582" width="15.28515625" customWidth="1"/>
    <col min="14584" max="14584" width="12.5703125" bestFit="1" customWidth="1"/>
    <col min="14585" max="14589" width="11.42578125" customWidth="1"/>
    <col min="14591" max="14591" width="12.5703125" bestFit="1" customWidth="1"/>
    <col min="14825" max="14825" width="13" customWidth="1"/>
    <col min="14826" max="14832" width="14" customWidth="1"/>
    <col min="14833" max="14833" width="14.5703125" customWidth="1"/>
    <col min="14834" max="14834" width="13.28515625" customWidth="1"/>
    <col min="14835" max="14835" width="14.42578125" customWidth="1"/>
    <col min="14836" max="14836" width="11.42578125" customWidth="1"/>
    <col min="14837" max="14837" width="13.140625" bestFit="1" customWidth="1"/>
    <col min="14838" max="14838" width="15.28515625" customWidth="1"/>
    <col min="14840" max="14840" width="12.5703125" bestFit="1" customWidth="1"/>
    <col min="14841" max="14845" width="11.42578125" customWidth="1"/>
    <col min="14847" max="14847" width="12.5703125" bestFit="1" customWidth="1"/>
    <col min="15081" max="15081" width="13" customWidth="1"/>
    <col min="15082" max="15088" width="14" customWidth="1"/>
    <col min="15089" max="15089" width="14.5703125" customWidth="1"/>
    <col min="15090" max="15090" width="13.28515625" customWidth="1"/>
    <col min="15091" max="15091" width="14.42578125" customWidth="1"/>
    <col min="15092" max="15092" width="11.42578125" customWidth="1"/>
    <col min="15093" max="15093" width="13.140625" bestFit="1" customWidth="1"/>
    <col min="15094" max="15094" width="15.28515625" customWidth="1"/>
    <col min="15096" max="15096" width="12.5703125" bestFit="1" customWidth="1"/>
    <col min="15097" max="15101" width="11.42578125" customWidth="1"/>
    <col min="15103" max="15103" width="12.5703125" bestFit="1" customWidth="1"/>
    <col min="15337" max="15337" width="13" customWidth="1"/>
    <col min="15338" max="15344" width="14" customWidth="1"/>
    <col min="15345" max="15345" width="14.5703125" customWidth="1"/>
    <col min="15346" max="15346" width="13.28515625" customWidth="1"/>
    <col min="15347" max="15347" width="14.42578125" customWidth="1"/>
    <col min="15348" max="15348" width="11.42578125" customWidth="1"/>
    <col min="15349" max="15349" width="13.140625" bestFit="1" customWidth="1"/>
    <col min="15350" max="15350" width="15.28515625" customWidth="1"/>
    <col min="15352" max="15352" width="12.5703125" bestFit="1" customWidth="1"/>
    <col min="15353" max="15357" width="11.42578125" customWidth="1"/>
    <col min="15359" max="15359" width="12.5703125" bestFit="1" customWidth="1"/>
    <col min="15593" max="15593" width="13" customWidth="1"/>
    <col min="15594" max="15600" width="14" customWidth="1"/>
    <col min="15601" max="15601" width="14.5703125" customWidth="1"/>
    <col min="15602" max="15602" width="13.28515625" customWidth="1"/>
    <col min="15603" max="15603" width="14.42578125" customWidth="1"/>
    <col min="15604" max="15604" width="11.42578125" customWidth="1"/>
    <col min="15605" max="15605" width="13.140625" bestFit="1" customWidth="1"/>
    <col min="15606" max="15606" width="15.28515625" customWidth="1"/>
    <col min="15608" max="15608" width="12.5703125" bestFit="1" customWidth="1"/>
    <col min="15609" max="15613" width="11.42578125" customWidth="1"/>
    <col min="15615" max="15615" width="12.5703125" bestFit="1" customWidth="1"/>
    <col min="15849" max="15849" width="13" customWidth="1"/>
    <col min="15850" max="15856" width="14" customWidth="1"/>
    <col min="15857" max="15857" width="14.5703125" customWidth="1"/>
    <col min="15858" max="15858" width="13.28515625" customWidth="1"/>
    <col min="15859" max="15859" width="14.42578125" customWidth="1"/>
    <col min="15860" max="15860" width="11.42578125" customWidth="1"/>
    <col min="15861" max="15861" width="13.140625" bestFit="1" customWidth="1"/>
    <col min="15862" max="15862" width="15.28515625" customWidth="1"/>
    <col min="15864" max="15864" width="12.5703125" bestFit="1" customWidth="1"/>
    <col min="15865" max="15869" width="11.42578125" customWidth="1"/>
    <col min="15871" max="15871" width="12.5703125" bestFit="1" customWidth="1"/>
    <col min="16105" max="16105" width="13" customWidth="1"/>
    <col min="16106" max="16112" width="14" customWidth="1"/>
    <col min="16113" max="16113" width="14.5703125" customWidth="1"/>
    <col min="16114" max="16114" width="13.28515625" customWidth="1"/>
    <col min="16115" max="16115" width="14.42578125" customWidth="1"/>
    <col min="16116" max="16116" width="11.42578125" customWidth="1"/>
    <col min="16117" max="16117" width="13.140625" bestFit="1" customWidth="1"/>
    <col min="16118" max="16118" width="15.28515625" customWidth="1"/>
    <col min="16120" max="16120" width="12.5703125" bestFit="1" customWidth="1"/>
    <col min="16121" max="16125" width="11.42578125" customWidth="1"/>
    <col min="16127" max="16127" width="12.5703125" bestFit="1" customWidth="1"/>
  </cols>
  <sheetData>
    <row r="1" spans="1:8">
      <c r="A1" s="3" t="s">
        <v>1433</v>
      </c>
    </row>
    <row r="2" spans="1:8">
      <c r="A2" s="3"/>
    </row>
    <row r="3" spans="1:8">
      <c r="A3" s="109"/>
      <c r="B3" s="805" t="s">
        <v>450</v>
      </c>
      <c r="C3" s="805"/>
      <c r="D3" s="805"/>
      <c r="E3" s="805"/>
    </row>
    <row r="4" spans="1:8">
      <c r="A4" s="110" t="s">
        <v>1262</v>
      </c>
      <c r="B4" s="688" t="s">
        <v>1687</v>
      </c>
      <c r="C4" s="688" t="s">
        <v>1688</v>
      </c>
      <c r="D4" s="111">
        <v>3</v>
      </c>
      <c r="E4" s="111">
        <v>4</v>
      </c>
      <c r="F4" s="111">
        <v>5</v>
      </c>
      <c r="G4" s="111">
        <v>6</v>
      </c>
      <c r="H4" s="688" t="s">
        <v>451</v>
      </c>
    </row>
    <row r="5" spans="1:8">
      <c r="A5" s="110" t="s">
        <v>452</v>
      </c>
      <c r="B5" s="112"/>
      <c r="C5" s="112"/>
      <c r="D5" s="112"/>
      <c r="E5" s="112"/>
      <c r="F5" s="113"/>
      <c r="G5" s="113"/>
      <c r="H5" s="113">
        <f>SUM(B5:G5)</f>
        <v>0</v>
      </c>
    </row>
    <row r="6" spans="1:8">
      <c r="A6" s="110" t="s">
        <v>453</v>
      </c>
      <c r="B6" s="112"/>
      <c r="C6" s="112"/>
      <c r="D6" s="112"/>
      <c r="E6" s="112"/>
      <c r="F6" s="113"/>
      <c r="G6" s="113"/>
      <c r="H6" s="113">
        <f t="shared" ref="H6:H16" si="0">SUM(B6:G6)</f>
        <v>0</v>
      </c>
    </row>
    <row r="7" spans="1:8">
      <c r="A7" s="110" t="s">
        <v>454</v>
      </c>
      <c r="B7" s="112"/>
      <c r="C7" s="112"/>
      <c r="D7" s="112"/>
      <c r="E7" s="112"/>
      <c r="F7" s="113"/>
      <c r="G7" s="113"/>
      <c r="H7" s="113">
        <f t="shared" si="0"/>
        <v>0</v>
      </c>
    </row>
    <row r="8" spans="1:8">
      <c r="A8" s="110" t="s">
        <v>455</v>
      </c>
      <c r="B8" s="112"/>
      <c r="C8" s="112"/>
      <c r="D8" s="112"/>
      <c r="E8" s="112"/>
      <c r="F8" s="113"/>
      <c r="G8" s="113"/>
      <c r="H8" s="113">
        <f t="shared" si="0"/>
        <v>0</v>
      </c>
    </row>
    <row r="9" spans="1:8">
      <c r="A9" s="110" t="s">
        <v>456</v>
      </c>
      <c r="B9" s="112"/>
      <c r="C9" s="112"/>
      <c r="D9" s="112"/>
      <c r="E9" s="112"/>
      <c r="F9" s="113"/>
      <c r="G9" s="113"/>
      <c r="H9" s="113">
        <f t="shared" si="0"/>
        <v>0</v>
      </c>
    </row>
    <row r="10" spans="1:8">
      <c r="A10" s="110" t="s">
        <v>457</v>
      </c>
      <c r="B10" s="112"/>
      <c r="C10" s="112"/>
      <c r="D10" s="112"/>
      <c r="E10" s="112"/>
      <c r="F10" s="113"/>
      <c r="G10" s="113"/>
      <c r="H10" s="113">
        <f t="shared" si="0"/>
        <v>0</v>
      </c>
    </row>
    <row r="11" spans="1:8">
      <c r="A11" s="110" t="s">
        <v>458</v>
      </c>
      <c r="B11" s="112"/>
      <c r="C11" s="112"/>
      <c r="D11" s="112"/>
      <c r="E11" s="112"/>
      <c r="F11" s="113"/>
      <c r="G11" s="113"/>
      <c r="H11" s="113">
        <f t="shared" si="0"/>
        <v>0</v>
      </c>
    </row>
    <row r="12" spans="1:8">
      <c r="A12" s="110" t="s">
        <v>459</v>
      </c>
      <c r="B12" s="112"/>
      <c r="C12" s="112"/>
      <c r="D12" s="112"/>
      <c r="E12" s="112"/>
      <c r="F12" s="113"/>
      <c r="G12" s="113"/>
      <c r="H12" s="113">
        <f t="shared" si="0"/>
        <v>0</v>
      </c>
    </row>
    <row r="13" spans="1:8">
      <c r="A13" s="110" t="s">
        <v>460</v>
      </c>
      <c r="B13" s="112"/>
      <c r="C13" s="112"/>
      <c r="D13" s="112"/>
      <c r="E13" s="112"/>
      <c r="F13" s="113"/>
      <c r="G13" s="113"/>
      <c r="H13" s="113">
        <f t="shared" si="0"/>
        <v>0</v>
      </c>
    </row>
    <row r="14" spans="1:8">
      <c r="A14" s="110" t="s">
        <v>461</v>
      </c>
      <c r="B14" s="112"/>
      <c r="C14" s="112"/>
      <c r="D14" s="112"/>
      <c r="E14" s="112"/>
      <c r="F14" s="113"/>
      <c r="G14" s="113"/>
      <c r="H14" s="113">
        <f t="shared" si="0"/>
        <v>0</v>
      </c>
    </row>
    <row r="15" spans="1:8">
      <c r="A15" s="110" t="s">
        <v>462</v>
      </c>
      <c r="B15" s="112"/>
      <c r="C15" s="112"/>
      <c r="D15" s="112"/>
      <c r="E15" s="112"/>
      <c r="F15" s="113"/>
      <c r="G15" s="113"/>
      <c r="H15" s="113">
        <f t="shared" si="0"/>
        <v>0</v>
      </c>
    </row>
    <row r="16" spans="1:8">
      <c r="A16" s="110" t="s">
        <v>463</v>
      </c>
      <c r="B16" s="112"/>
      <c r="C16" s="112"/>
      <c r="D16" s="112"/>
      <c r="E16" s="112"/>
      <c r="F16" s="113"/>
      <c r="G16" s="113"/>
      <c r="H16" s="113">
        <f t="shared" si="0"/>
        <v>0</v>
      </c>
    </row>
    <row r="17" spans="1:16" ht="15.75" thickBot="1">
      <c r="A17" s="110" t="s">
        <v>451</v>
      </c>
      <c r="B17" s="112">
        <f t="shared" ref="B17:H17" si="1">SUM(B5:B16)</f>
        <v>0</v>
      </c>
      <c r="C17" s="112">
        <f t="shared" si="1"/>
        <v>0</v>
      </c>
      <c r="D17" s="112">
        <f t="shared" si="1"/>
        <v>0</v>
      </c>
      <c r="E17" s="112">
        <f t="shared" si="1"/>
        <v>0</v>
      </c>
      <c r="F17" s="112">
        <f t="shared" si="1"/>
        <v>0</v>
      </c>
      <c r="G17" s="112">
        <f t="shared" si="1"/>
        <v>0</v>
      </c>
      <c r="H17" s="112">
        <f t="shared" si="1"/>
        <v>0</v>
      </c>
    </row>
    <row r="18" spans="1:16" ht="15.75" thickBot="1">
      <c r="H18" s="116">
        <f>SUM(B17:G17)</f>
        <v>0</v>
      </c>
    </row>
    <row r="22" spans="1:16">
      <c r="A22" s="3" t="s">
        <v>1433</v>
      </c>
      <c r="B22" s="3"/>
      <c r="C22" s="3"/>
      <c r="D22" s="3"/>
      <c r="E22" s="3"/>
      <c r="F22" s="3"/>
      <c r="G22" s="3"/>
      <c r="H22" s="3"/>
    </row>
    <row r="23" spans="1:16">
      <c r="A23" s="3"/>
      <c r="B23" s="3"/>
      <c r="C23" s="3"/>
      <c r="D23" s="3"/>
      <c r="E23" s="3"/>
      <c r="F23" s="3"/>
      <c r="G23" s="3"/>
      <c r="H23" s="3"/>
      <c r="O23">
        <v>0</v>
      </c>
    </row>
    <row r="24" spans="1:16">
      <c r="A24" s="109"/>
      <c r="B24" s="805" t="s">
        <v>450</v>
      </c>
      <c r="C24" s="805"/>
      <c r="D24" s="805"/>
      <c r="E24" s="805"/>
      <c r="F24" s="109"/>
      <c r="G24" s="109"/>
      <c r="H24" s="109"/>
      <c r="I24" s="109"/>
      <c r="J24" s="805" t="s">
        <v>1727</v>
      </c>
      <c r="K24" s="805"/>
      <c r="L24" s="805"/>
      <c r="M24" s="805"/>
    </row>
    <row r="25" spans="1:16">
      <c r="A25" s="110" t="s">
        <v>1262</v>
      </c>
      <c r="B25" s="111">
        <v>1</v>
      </c>
      <c r="C25" s="111">
        <v>2</v>
      </c>
      <c r="D25" s="111">
        <v>3</v>
      </c>
      <c r="E25" s="111">
        <v>4</v>
      </c>
      <c r="F25" s="111">
        <v>5</v>
      </c>
      <c r="G25" s="111">
        <v>6</v>
      </c>
      <c r="H25" s="2" t="s">
        <v>1728</v>
      </c>
      <c r="I25" s="110" t="s">
        <v>1729</v>
      </c>
      <c r="J25" s="111">
        <v>1</v>
      </c>
      <c r="K25" s="111">
        <v>2</v>
      </c>
      <c r="L25" s="111">
        <v>3</v>
      </c>
      <c r="M25" s="111">
        <v>4</v>
      </c>
      <c r="N25" s="111">
        <v>5</v>
      </c>
      <c r="O25" s="111">
        <v>6</v>
      </c>
      <c r="P25" s="111" t="str">
        <f>+H25</f>
        <v>total</v>
      </c>
    </row>
    <row r="26" spans="1:16">
      <c r="A26" s="110" t="s">
        <v>452</v>
      </c>
      <c r="B26" s="112"/>
      <c r="C26" s="112"/>
      <c r="D26" s="112"/>
      <c r="E26" s="112"/>
      <c r="F26" s="112"/>
      <c r="G26" s="112"/>
      <c r="H26" s="112">
        <f>SUM(B26:G26)</f>
        <v>0</v>
      </c>
      <c r="I26" s="774">
        <v>1.026</v>
      </c>
      <c r="J26" s="112">
        <f t="shared" ref="J26:J37" si="2">+B26*I26</f>
        <v>0</v>
      </c>
      <c r="K26" s="112">
        <f t="shared" ref="K26:K37" si="3">+I26*C26</f>
        <v>0</v>
      </c>
      <c r="L26" s="112">
        <f t="shared" ref="L26:L37" si="4">+I26*D26</f>
        <v>0</v>
      </c>
      <c r="M26" s="112">
        <f t="shared" ref="M26:M37" si="5">+I26*E26</f>
        <v>0</v>
      </c>
      <c r="N26" s="113">
        <f>+F26*I26</f>
        <v>0</v>
      </c>
      <c r="O26" s="113">
        <f>+G26*I26</f>
        <v>0</v>
      </c>
      <c r="P26" s="113">
        <f>SUM(J26:O26)</f>
        <v>0</v>
      </c>
    </row>
    <row r="27" spans="1:16">
      <c r="A27" s="110" t="s">
        <v>453</v>
      </c>
      <c r="B27" s="112"/>
      <c r="C27" s="112"/>
      <c r="D27" s="112"/>
      <c r="E27" s="112"/>
      <c r="F27" s="112"/>
      <c r="G27" s="112"/>
      <c r="H27" s="112">
        <f t="shared" ref="H27:H38" si="6">SUM(B27:G27)</f>
        <v>0</v>
      </c>
      <c r="I27" s="774">
        <v>1.0209999999999999</v>
      </c>
      <c r="J27" s="112">
        <f t="shared" si="2"/>
        <v>0</v>
      </c>
      <c r="K27" s="112">
        <f t="shared" si="3"/>
        <v>0</v>
      </c>
      <c r="L27" s="112">
        <f t="shared" si="4"/>
        <v>0</v>
      </c>
      <c r="M27" s="112">
        <f t="shared" si="5"/>
        <v>0</v>
      </c>
      <c r="N27" s="113">
        <f t="shared" ref="N27:N37" si="7">+F27*I27</f>
        <v>0</v>
      </c>
      <c r="O27" s="113">
        <f t="shared" ref="O27:O37" si="8">+G27*I27</f>
        <v>0</v>
      </c>
      <c r="P27" s="113">
        <f t="shared" ref="P27:P37" si="9">SUM(J27:O27)</f>
        <v>0</v>
      </c>
    </row>
    <row r="28" spans="1:16">
      <c r="A28" s="110" t="s">
        <v>454</v>
      </c>
      <c r="B28" s="112"/>
      <c r="C28" s="112"/>
      <c r="D28" s="112"/>
      <c r="E28" s="112"/>
      <c r="F28" s="112"/>
      <c r="G28" s="112"/>
      <c r="H28" s="112">
        <f t="shared" si="6"/>
        <v>0</v>
      </c>
      <c r="I28" s="774">
        <v>1.016</v>
      </c>
      <c r="J28" s="112">
        <f t="shared" si="2"/>
        <v>0</v>
      </c>
      <c r="K28" s="112">
        <f t="shared" si="3"/>
        <v>0</v>
      </c>
      <c r="L28" s="112">
        <f t="shared" si="4"/>
        <v>0</v>
      </c>
      <c r="M28" s="112">
        <f t="shared" si="5"/>
        <v>0</v>
      </c>
      <c r="N28" s="113">
        <f t="shared" si="7"/>
        <v>0</v>
      </c>
      <c r="O28" s="113">
        <f t="shared" si="8"/>
        <v>0</v>
      </c>
      <c r="P28" s="113">
        <f t="shared" si="9"/>
        <v>0</v>
      </c>
    </row>
    <row r="29" spans="1:16">
      <c r="A29" s="110" t="s">
        <v>455</v>
      </c>
      <c r="B29" s="112"/>
      <c r="C29" s="112"/>
      <c r="D29" s="112"/>
      <c r="E29" s="112"/>
      <c r="F29" s="112"/>
      <c r="G29" s="112"/>
      <c r="H29" s="112">
        <f t="shared" si="6"/>
        <v>0</v>
      </c>
      <c r="I29" s="774">
        <v>1.0129999999999999</v>
      </c>
      <c r="J29" s="112">
        <f t="shared" si="2"/>
        <v>0</v>
      </c>
      <c r="K29" s="112">
        <f t="shared" si="3"/>
        <v>0</v>
      </c>
      <c r="L29" s="112">
        <f t="shared" si="4"/>
        <v>0</v>
      </c>
      <c r="M29" s="112">
        <f t="shared" si="5"/>
        <v>0</v>
      </c>
      <c r="N29" s="113">
        <f t="shared" si="7"/>
        <v>0</v>
      </c>
      <c r="O29" s="113">
        <f t="shared" si="8"/>
        <v>0</v>
      </c>
      <c r="P29" s="113">
        <f t="shared" si="9"/>
        <v>0</v>
      </c>
    </row>
    <row r="30" spans="1:16">
      <c r="A30" s="110" t="s">
        <v>456</v>
      </c>
      <c r="B30" s="112"/>
      <c r="C30" s="112"/>
      <c r="D30" s="112"/>
      <c r="E30" s="112"/>
      <c r="F30" s="112"/>
      <c r="G30" s="112"/>
      <c r="H30" s="112">
        <f t="shared" si="6"/>
        <v>0</v>
      </c>
      <c r="I30" s="774">
        <f>+I29</f>
        <v>1.0129999999999999</v>
      </c>
      <c r="J30" s="112">
        <f t="shared" si="2"/>
        <v>0</v>
      </c>
      <c r="K30" s="112">
        <f t="shared" si="3"/>
        <v>0</v>
      </c>
      <c r="L30" s="112">
        <f t="shared" si="4"/>
        <v>0</v>
      </c>
      <c r="M30" s="112">
        <f t="shared" si="5"/>
        <v>0</v>
      </c>
      <c r="N30" s="113">
        <f t="shared" si="7"/>
        <v>0</v>
      </c>
      <c r="O30" s="113">
        <f t="shared" si="8"/>
        <v>0</v>
      </c>
      <c r="P30" s="113">
        <f t="shared" si="9"/>
        <v>0</v>
      </c>
    </row>
    <row r="31" spans="1:16">
      <c r="A31" s="110" t="s">
        <v>457</v>
      </c>
      <c r="B31" s="112"/>
      <c r="C31" s="112"/>
      <c r="D31" s="112"/>
      <c r="E31" s="112"/>
      <c r="F31" s="112"/>
      <c r="G31" s="112"/>
      <c r="H31" s="112">
        <f t="shared" si="6"/>
        <v>0</v>
      </c>
      <c r="I31" s="774">
        <v>1.014</v>
      </c>
      <c r="J31" s="112">
        <f t="shared" si="2"/>
        <v>0</v>
      </c>
      <c r="K31" s="112">
        <f t="shared" si="3"/>
        <v>0</v>
      </c>
      <c r="L31" s="112">
        <f t="shared" si="4"/>
        <v>0</v>
      </c>
      <c r="M31" s="112">
        <f t="shared" si="5"/>
        <v>0</v>
      </c>
      <c r="N31" s="113">
        <f t="shared" si="7"/>
        <v>0</v>
      </c>
      <c r="O31" s="113">
        <f t="shared" si="8"/>
        <v>0</v>
      </c>
      <c r="P31" s="113">
        <f t="shared" si="9"/>
        <v>0</v>
      </c>
    </row>
    <row r="32" spans="1:16">
      <c r="A32" s="110" t="s">
        <v>458</v>
      </c>
      <c r="B32" s="112"/>
      <c r="C32" s="112"/>
      <c r="D32" s="112"/>
      <c r="E32" s="112"/>
      <c r="F32" s="112"/>
      <c r="G32" s="112"/>
      <c r="H32" s="112">
        <f t="shared" si="6"/>
        <v>0</v>
      </c>
      <c r="I32" s="774">
        <f>+I31</f>
        <v>1.014</v>
      </c>
      <c r="J32" s="112">
        <f t="shared" si="2"/>
        <v>0</v>
      </c>
      <c r="K32" s="112">
        <f t="shared" si="3"/>
        <v>0</v>
      </c>
      <c r="L32" s="112">
        <f t="shared" si="4"/>
        <v>0</v>
      </c>
      <c r="M32" s="112">
        <f t="shared" si="5"/>
        <v>0</v>
      </c>
      <c r="N32" s="113">
        <f t="shared" si="7"/>
        <v>0</v>
      </c>
      <c r="O32" s="113">
        <f t="shared" si="8"/>
        <v>0</v>
      </c>
      <c r="P32" s="113">
        <f t="shared" si="9"/>
        <v>0</v>
      </c>
    </row>
    <row r="33" spans="1:16">
      <c r="A33" s="110" t="s">
        <v>459</v>
      </c>
      <c r="B33" s="112"/>
      <c r="C33" s="112"/>
      <c r="D33" s="112"/>
      <c r="E33" s="112"/>
      <c r="F33" s="112"/>
      <c r="G33" s="112"/>
      <c r="H33" s="112">
        <f t="shared" si="6"/>
        <v>0</v>
      </c>
      <c r="I33" s="774">
        <v>1.0129999999999999</v>
      </c>
      <c r="J33" s="112">
        <f t="shared" si="2"/>
        <v>0</v>
      </c>
      <c r="K33" s="112">
        <f t="shared" si="3"/>
        <v>0</v>
      </c>
      <c r="L33" s="112">
        <f t="shared" si="4"/>
        <v>0</v>
      </c>
      <c r="M33" s="112">
        <f t="shared" si="5"/>
        <v>0</v>
      </c>
      <c r="N33" s="113">
        <f t="shared" si="7"/>
        <v>0</v>
      </c>
      <c r="O33" s="113">
        <f t="shared" si="8"/>
        <v>0</v>
      </c>
      <c r="P33" s="113">
        <f t="shared" si="9"/>
        <v>0</v>
      </c>
    </row>
    <row r="34" spans="1:16">
      <c r="A34" s="110" t="s">
        <v>460</v>
      </c>
      <c r="B34" s="112"/>
      <c r="C34" s="112"/>
      <c r="D34" s="112"/>
      <c r="E34" s="112"/>
      <c r="F34" s="112"/>
      <c r="G34" s="112"/>
      <c r="H34" s="112">
        <f t="shared" si="6"/>
        <v>0</v>
      </c>
      <c r="I34" s="774">
        <v>1.012</v>
      </c>
      <c r="J34" s="112">
        <f t="shared" si="2"/>
        <v>0</v>
      </c>
      <c r="K34" s="112">
        <f t="shared" si="3"/>
        <v>0</v>
      </c>
      <c r="L34" s="112">
        <f t="shared" si="4"/>
        <v>0</v>
      </c>
      <c r="M34" s="112">
        <f t="shared" si="5"/>
        <v>0</v>
      </c>
      <c r="N34" s="113">
        <f t="shared" si="7"/>
        <v>0</v>
      </c>
      <c r="O34" s="113">
        <f t="shared" si="8"/>
        <v>0</v>
      </c>
      <c r="P34" s="113">
        <f t="shared" si="9"/>
        <v>0</v>
      </c>
    </row>
    <row r="35" spans="1:16">
      <c r="A35" s="110" t="s">
        <v>461</v>
      </c>
      <c r="B35" s="112"/>
      <c r="C35" s="112"/>
      <c r="D35" s="112"/>
      <c r="E35" s="112"/>
      <c r="F35" s="112"/>
      <c r="G35" s="112"/>
      <c r="H35" s="112">
        <f t="shared" si="6"/>
        <v>0</v>
      </c>
      <c r="I35" s="774">
        <v>1.0049999999999999</v>
      </c>
      <c r="J35" s="112">
        <f t="shared" si="2"/>
        <v>0</v>
      </c>
      <c r="K35" s="112">
        <f t="shared" si="3"/>
        <v>0</v>
      </c>
      <c r="L35" s="112">
        <f t="shared" si="4"/>
        <v>0</v>
      </c>
      <c r="M35" s="112">
        <f t="shared" si="5"/>
        <v>0</v>
      </c>
      <c r="N35" s="113">
        <f t="shared" si="7"/>
        <v>0</v>
      </c>
      <c r="O35" s="113">
        <f t="shared" si="8"/>
        <v>0</v>
      </c>
      <c r="P35" s="113">
        <f t="shared" si="9"/>
        <v>0</v>
      </c>
    </row>
    <row r="36" spans="1:16">
      <c r="A36" s="110" t="s">
        <v>462</v>
      </c>
      <c r="B36" s="112"/>
      <c r="C36" s="112"/>
      <c r="D36" s="112"/>
      <c r="E36" s="112"/>
      <c r="F36" s="112"/>
      <c r="G36" s="112"/>
      <c r="H36" s="112">
        <f t="shared" si="6"/>
        <v>0</v>
      </c>
      <c r="I36" s="774">
        <v>1</v>
      </c>
      <c r="J36" s="112">
        <f t="shared" si="2"/>
        <v>0</v>
      </c>
      <c r="K36" s="112">
        <f t="shared" si="3"/>
        <v>0</v>
      </c>
      <c r="L36" s="112">
        <f t="shared" si="4"/>
        <v>0</v>
      </c>
      <c r="M36" s="112">
        <f t="shared" si="5"/>
        <v>0</v>
      </c>
      <c r="N36" s="113">
        <f t="shared" si="7"/>
        <v>0</v>
      </c>
      <c r="O36" s="113">
        <f t="shared" si="8"/>
        <v>0</v>
      </c>
      <c r="P36" s="113">
        <f t="shared" si="9"/>
        <v>0</v>
      </c>
    </row>
    <row r="37" spans="1:16">
      <c r="A37" s="110" t="s">
        <v>463</v>
      </c>
      <c r="B37" s="112"/>
      <c r="C37" s="112"/>
      <c r="D37" s="112"/>
      <c r="E37" s="112"/>
      <c r="F37" s="112"/>
      <c r="G37" s="112"/>
      <c r="H37" s="112">
        <f t="shared" si="6"/>
        <v>0</v>
      </c>
      <c r="I37" s="774">
        <v>1</v>
      </c>
      <c r="J37" s="112">
        <f t="shared" si="2"/>
        <v>0</v>
      </c>
      <c r="K37" s="112">
        <f t="shared" si="3"/>
        <v>0</v>
      </c>
      <c r="L37" s="112">
        <f t="shared" si="4"/>
        <v>0</v>
      </c>
      <c r="M37" s="112">
        <f t="shared" si="5"/>
        <v>0</v>
      </c>
      <c r="N37" s="113">
        <f t="shared" si="7"/>
        <v>0</v>
      </c>
      <c r="O37" s="113">
        <f t="shared" si="8"/>
        <v>0</v>
      </c>
      <c r="P37" s="113">
        <f t="shared" si="9"/>
        <v>0</v>
      </c>
    </row>
    <row r="38" spans="1:16" ht="15.75" thickBot="1">
      <c r="A38" s="110" t="s">
        <v>451</v>
      </c>
      <c r="B38" s="112">
        <f t="shared" ref="B38:G38" si="10">SUM(B26:B37)</f>
        <v>0</v>
      </c>
      <c r="C38" s="112">
        <f t="shared" si="10"/>
        <v>0</v>
      </c>
      <c r="D38" s="112">
        <f t="shared" si="10"/>
        <v>0</v>
      </c>
      <c r="E38" s="112">
        <f t="shared" si="10"/>
        <v>0</v>
      </c>
      <c r="F38" s="112">
        <f t="shared" si="10"/>
        <v>0</v>
      </c>
      <c r="G38" s="112">
        <f t="shared" si="10"/>
        <v>0</v>
      </c>
      <c r="H38" s="114">
        <f t="shared" si="6"/>
        <v>0</v>
      </c>
      <c r="I38" s="115"/>
      <c r="J38" s="112">
        <f t="shared" ref="J38:P38" si="11">SUM(J26:J37)</f>
        <v>0</v>
      </c>
      <c r="K38" s="112">
        <f t="shared" si="11"/>
        <v>0</v>
      </c>
      <c r="L38" s="112">
        <f t="shared" si="11"/>
        <v>0</v>
      </c>
      <c r="M38" s="112">
        <f t="shared" si="11"/>
        <v>0</v>
      </c>
      <c r="N38" s="112">
        <f t="shared" si="11"/>
        <v>0</v>
      </c>
      <c r="O38" s="112">
        <f t="shared" si="11"/>
        <v>0</v>
      </c>
      <c r="P38" s="112">
        <f t="shared" si="11"/>
        <v>0</v>
      </c>
    </row>
    <row r="39" spans="1:16" ht="15.75" thickBot="1">
      <c r="H39" s="116">
        <f>SUM(H26:H37)</f>
        <v>0</v>
      </c>
      <c r="P39" s="116">
        <f>SUM(J38:O38)</f>
        <v>0</v>
      </c>
    </row>
  </sheetData>
  <mergeCells count="3">
    <mergeCell ref="B3:E3"/>
    <mergeCell ref="B24:E24"/>
    <mergeCell ref="J24:M24"/>
  </mergeCells>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2"/>
  <sheetViews>
    <sheetView showGridLines="0" tabSelected="1" topLeftCell="C55" zoomScale="96" zoomScaleNormal="96" workbookViewId="0">
      <selection activeCell="G79" sqref="G79"/>
    </sheetView>
  </sheetViews>
  <sheetFormatPr baseColWidth="10" defaultColWidth="14.5703125" defaultRowHeight="15"/>
  <cols>
    <col min="1" max="1" width="2.7109375" customWidth="1"/>
    <col min="2" max="2" width="138.85546875" customWidth="1"/>
    <col min="3" max="3" width="4" style="630" customWidth="1"/>
    <col min="4" max="4" width="16.85546875" style="753" customWidth="1"/>
    <col min="5" max="5" width="17.140625" style="1" customWidth="1"/>
    <col min="6" max="6" width="17.140625" style="1" bestFit="1" customWidth="1"/>
    <col min="7" max="7" width="17.85546875" style="1" customWidth="1"/>
    <col min="8" max="8" width="4.7109375" customWidth="1"/>
    <col min="9" max="15" width="11.42578125" customWidth="1"/>
    <col min="16" max="16" width="13.28515625" customWidth="1"/>
    <col min="17" max="209" width="11.42578125" customWidth="1"/>
    <col min="210" max="211" width="2.7109375" customWidth="1"/>
    <col min="216" max="216" width="2.7109375" customWidth="1"/>
    <col min="217" max="217" width="48.28515625" customWidth="1"/>
    <col min="218" max="218" width="34.28515625" customWidth="1"/>
    <col min="219" max="219" width="24.28515625" customWidth="1"/>
    <col min="220" max="220" width="16.5703125" customWidth="1"/>
    <col min="221" max="222" width="3.42578125" customWidth="1"/>
    <col min="223" max="223" width="11.42578125" customWidth="1"/>
    <col min="224" max="224" width="21.42578125" customWidth="1"/>
    <col min="225" max="465" width="11.42578125" customWidth="1"/>
    <col min="466" max="467" width="2.7109375" customWidth="1"/>
    <col min="472" max="472" width="2.7109375" customWidth="1"/>
    <col min="473" max="473" width="48.28515625" customWidth="1"/>
    <col min="474" max="474" width="34.28515625" customWidth="1"/>
    <col min="475" max="475" width="24.28515625" customWidth="1"/>
    <col min="476" max="476" width="16.5703125" customWidth="1"/>
    <col min="477" max="478" width="3.42578125" customWidth="1"/>
    <col min="479" max="479" width="11.42578125" customWidth="1"/>
    <col min="480" max="480" width="21.42578125" customWidth="1"/>
    <col min="481" max="721" width="11.42578125" customWidth="1"/>
    <col min="722" max="723" width="2.7109375" customWidth="1"/>
    <col min="728" max="728" width="2.7109375" customWidth="1"/>
    <col min="729" max="729" width="48.28515625" customWidth="1"/>
    <col min="730" max="730" width="34.28515625" customWidth="1"/>
    <col min="731" max="731" width="24.28515625" customWidth="1"/>
    <col min="732" max="732" width="16.5703125" customWidth="1"/>
    <col min="733" max="734" width="3.42578125" customWidth="1"/>
    <col min="735" max="735" width="11.42578125" customWidth="1"/>
    <col min="736" max="736" width="21.42578125" customWidth="1"/>
    <col min="737" max="977" width="11.42578125" customWidth="1"/>
    <col min="978" max="979" width="2.7109375" customWidth="1"/>
    <col min="984" max="984" width="2.7109375" customWidth="1"/>
    <col min="985" max="985" width="48.28515625" customWidth="1"/>
    <col min="986" max="986" width="34.28515625" customWidth="1"/>
    <col min="987" max="987" width="24.28515625" customWidth="1"/>
    <col min="988" max="988" width="16.5703125" customWidth="1"/>
    <col min="989" max="990" width="3.42578125" customWidth="1"/>
    <col min="991" max="991" width="11.42578125" customWidth="1"/>
    <col min="992" max="992" width="21.42578125" customWidth="1"/>
    <col min="993" max="1233" width="11.42578125" customWidth="1"/>
    <col min="1234" max="1235" width="2.7109375" customWidth="1"/>
    <col min="1240" max="1240" width="2.7109375" customWidth="1"/>
    <col min="1241" max="1241" width="48.28515625" customWidth="1"/>
    <col min="1242" max="1242" width="34.28515625" customWidth="1"/>
    <col min="1243" max="1243" width="24.28515625" customWidth="1"/>
    <col min="1244" max="1244" width="16.5703125" customWidth="1"/>
    <col min="1245" max="1246" width="3.42578125" customWidth="1"/>
    <col min="1247" max="1247" width="11.42578125" customWidth="1"/>
    <col min="1248" max="1248" width="21.42578125" customWidth="1"/>
    <col min="1249" max="1489" width="11.42578125" customWidth="1"/>
    <col min="1490" max="1491" width="2.7109375" customWidth="1"/>
    <col min="1496" max="1496" width="2.7109375" customWidth="1"/>
    <col min="1497" max="1497" width="48.28515625" customWidth="1"/>
    <col min="1498" max="1498" width="34.28515625" customWidth="1"/>
    <col min="1499" max="1499" width="24.28515625" customWidth="1"/>
    <col min="1500" max="1500" width="16.5703125" customWidth="1"/>
    <col min="1501" max="1502" width="3.42578125" customWidth="1"/>
    <col min="1503" max="1503" width="11.42578125" customWidth="1"/>
    <col min="1504" max="1504" width="21.42578125" customWidth="1"/>
    <col min="1505" max="1745" width="11.42578125" customWidth="1"/>
    <col min="1746" max="1747" width="2.7109375" customWidth="1"/>
    <col min="1752" max="1752" width="2.7109375" customWidth="1"/>
    <col min="1753" max="1753" width="48.28515625" customWidth="1"/>
    <col min="1754" max="1754" width="34.28515625" customWidth="1"/>
    <col min="1755" max="1755" width="24.28515625" customWidth="1"/>
    <col min="1756" max="1756" width="16.5703125" customWidth="1"/>
    <col min="1757" max="1758" width="3.42578125" customWidth="1"/>
    <col min="1759" max="1759" width="11.42578125" customWidth="1"/>
    <col min="1760" max="1760" width="21.42578125" customWidth="1"/>
    <col min="1761" max="2001" width="11.42578125" customWidth="1"/>
    <col min="2002" max="2003" width="2.7109375" customWidth="1"/>
    <col min="2008" max="2008" width="2.7109375" customWidth="1"/>
    <col min="2009" max="2009" width="48.28515625" customWidth="1"/>
    <col min="2010" max="2010" width="34.28515625" customWidth="1"/>
    <col min="2011" max="2011" width="24.28515625" customWidth="1"/>
    <col min="2012" max="2012" width="16.5703125" customWidth="1"/>
    <col min="2013" max="2014" width="3.42578125" customWidth="1"/>
    <col min="2015" max="2015" width="11.42578125" customWidth="1"/>
    <col min="2016" max="2016" width="21.42578125" customWidth="1"/>
    <col min="2017" max="2257" width="11.42578125" customWidth="1"/>
    <col min="2258" max="2259" width="2.7109375" customWidth="1"/>
    <col min="2264" max="2264" width="2.7109375" customWidth="1"/>
    <col min="2265" max="2265" width="48.28515625" customWidth="1"/>
    <col min="2266" max="2266" width="34.28515625" customWidth="1"/>
    <col min="2267" max="2267" width="24.28515625" customWidth="1"/>
    <col min="2268" max="2268" width="16.5703125" customWidth="1"/>
    <col min="2269" max="2270" width="3.42578125" customWidth="1"/>
    <col min="2271" max="2271" width="11.42578125" customWidth="1"/>
    <col min="2272" max="2272" width="21.42578125" customWidth="1"/>
    <col min="2273" max="2513" width="11.42578125" customWidth="1"/>
    <col min="2514" max="2515" width="2.7109375" customWidth="1"/>
    <col min="2520" max="2520" width="2.7109375" customWidth="1"/>
    <col min="2521" max="2521" width="48.28515625" customWidth="1"/>
    <col min="2522" max="2522" width="34.28515625" customWidth="1"/>
    <col min="2523" max="2523" width="24.28515625" customWidth="1"/>
    <col min="2524" max="2524" width="16.5703125" customWidth="1"/>
    <col min="2525" max="2526" width="3.42578125" customWidth="1"/>
    <col min="2527" max="2527" width="11.42578125" customWidth="1"/>
    <col min="2528" max="2528" width="21.42578125" customWidth="1"/>
    <col min="2529" max="2769" width="11.42578125" customWidth="1"/>
    <col min="2770" max="2771" width="2.7109375" customWidth="1"/>
    <col min="2776" max="2776" width="2.7109375" customWidth="1"/>
    <col min="2777" max="2777" width="48.28515625" customWidth="1"/>
    <col min="2778" max="2778" width="34.28515625" customWidth="1"/>
    <col min="2779" max="2779" width="24.28515625" customWidth="1"/>
    <col min="2780" max="2780" width="16.5703125" customWidth="1"/>
    <col min="2781" max="2782" width="3.42578125" customWidth="1"/>
    <col min="2783" max="2783" width="11.42578125" customWidth="1"/>
    <col min="2784" max="2784" width="21.42578125" customWidth="1"/>
    <col min="2785" max="3025" width="11.42578125" customWidth="1"/>
    <col min="3026" max="3027" width="2.7109375" customWidth="1"/>
    <col min="3032" max="3032" width="2.7109375" customWidth="1"/>
    <col min="3033" max="3033" width="48.28515625" customWidth="1"/>
    <col min="3034" max="3034" width="34.28515625" customWidth="1"/>
    <col min="3035" max="3035" width="24.28515625" customWidth="1"/>
    <col min="3036" max="3036" width="16.5703125" customWidth="1"/>
    <col min="3037" max="3038" width="3.42578125" customWidth="1"/>
    <col min="3039" max="3039" width="11.42578125" customWidth="1"/>
    <col min="3040" max="3040" width="21.42578125" customWidth="1"/>
    <col min="3041" max="3281" width="11.42578125" customWidth="1"/>
    <col min="3282" max="3283" width="2.7109375" customWidth="1"/>
    <col min="3288" max="3288" width="2.7109375" customWidth="1"/>
    <col min="3289" max="3289" width="48.28515625" customWidth="1"/>
    <col min="3290" max="3290" width="34.28515625" customWidth="1"/>
    <col min="3291" max="3291" width="24.28515625" customWidth="1"/>
    <col min="3292" max="3292" width="16.5703125" customWidth="1"/>
    <col min="3293" max="3294" width="3.42578125" customWidth="1"/>
    <col min="3295" max="3295" width="11.42578125" customWidth="1"/>
    <col min="3296" max="3296" width="21.42578125" customWidth="1"/>
    <col min="3297" max="3537" width="11.42578125" customWidth="1"/>
    <col min="3538" max="3539" width="2.7109375" customWidth="1"/>
    <col min="3544" max="3544" width="2.7109375" customWidth="1"/>
    <col min="3545" max="3545" width="48.28515625" customWidth="1"/>
    <col min="3546" max="3546" width="34.28515625" customWidth="1"/>
    <col min="3547" max="3547" width="24.28515625" customWidth="1"/>
    <col min="3548" max="3548" width="16.5703125" customWidth="1"/>
    <col min="3549" max="3550" width="3.42578125" customWidth="1"/>
    <col min="3551" max="3551" width="11.42578125" customWidth="1"/>
    <col min="3552" max="3552" width="21.42578125" customWidth="1"/>
    <col min="3553" max="3793" width="11.42578125" customWidth="1"/>
    <col min="3794" max="3795" width="2.7109375" customWidth="1"/>
    <col min="3800" max="3800" width="2.7109375" customWidth="1"/>
    <col min="3801" max="3801" width="48.28515625" customWidth="1"/>
    <col min="3802" max="3802" width="34.28515625" customWidth="1"/>
    <col min="3803" max="3803" width="24.28515625" customWidth="1"/>
    <col min="3804" max="3804" width="16.5703125" customWidth="1"/>
    <col min="3805" max="3806" width="3.42578125" customWidth="1"/>
    <col min="3807" max="3807" width="11.42578125" customWidth="1"/>
    <col min="3808" max="3808" width="21.42578125" customWidth="1"/>
    <col min="3809" max="4049" width="11.42578125" customWidth="1"/>
    <col min="4050" max="4051" width="2.7109375" customWidth="1"/>
    <col min="4056" max="4056" width="2.7109375" customWidth="1"/>
    <col min="4057" max="4057" width="48.28515625" customWidth="1"/>
    <col min="4058" max="4058" width="34.28515625" customWidth="1"/>
    <col min="4059" max="4059" width="24.28515625" customWidth="1"/>
    <col min="4060" max="4060" width="16.5703125" customWidth="1"/>
    <col min="4061" max="4062" width="3.42578125" customWidth="1"/>
    <col min="4063" max="4063" width="11.42578125" customWidth="1"/>
    <col min="4064" max="4064" width="21.42578125" customWidth="1"/>
    <col min="4065" max="4305" width="11.42578125" customWidth="1"/>
    <col min="4306" max="4307" width="2.7109375" customWidth="1"/>
    <col min="4312" max="4312" width="2.7109375" customWidth="1"/>
    <col min="4313" max="4313" width="48.28515625" customWidth="1"/>
    <col min="4314" max="4314" width="34.28515625" customWidth="1"/>
    <col min="4315" max="4315" width="24.28515625" customWidth="1"/>
    <col min="4316" max="4316" width="16.5703125" customWidth="1"/>
    <col min="4317" max="4318" width="3.42578125" customWidth="1"/>
    <col min="4319" max="4319" width="11.42578125" customWidth="1"/>
    <col min="4320" max="4320" width="21.42578125" customWidth="1"/>
    <col min="4321" max="4561" width="11.42578125" customWidth="1"/>
    <col min="4562" max="4563" width="2.7109375" customWidth="1"/>
    <col min="4568" max="4568" width="2.7109375" customWidth="1"/>
    <col min="4569" max="4569" width="48.28515625" customWidth="1"/>
    <col min="4570" max="4570" width="34.28515625" customWidth="1"/>
    <col min="4571" max="4571" width="24.28515625" customWidth="1"/>
    <col min="4572" max="4572" width="16.5703125" customWidth="1"/>
    <col min="4573" max="4574" width="3.42578125" customWidth="1"/>
    <col min="4575" max="4575" width="11.42578125" customWidth="1"/>
    <col min="4576" max="4576" width="21.42578125" customWidth="1"/>
    <col min="4577" max="4817" width="11.42578125" customWidth="1"/>
    <col min="4818" max="4819" width="2.7109375" customWidth="1"/>
    <col min="4824" max="4824" width="2.7109375" customWidth="1"/>
    <col min="4825" max="4825" width="48.28515625" customWidth="1"/>
    <col min="4826" max="4826" width="34.28515625" customWidth="1"/>
    <col min="4827" max="4827" width="24.28515625" customWidth="1"/>
    <col min="4828" max="4828" width="16.5703125" customWidth="1"/>
    <col min="4829" max="4830" width="3.42578125" customWidth="1"/>
    <col min="4831" max="4831" width="11.42578125" customWidth="1"/>
    <col min="4832" max="4832" width="21.42578125" customWidth="1"/>
    <col min="4833" max="5073" width="11.42578125" customWidth="1"/>
    <col min="5074" max="5075" width="2.7109375" customWidth="1"/>
    <col min="5080" max="5080" width="2.7109375" customWidth="1"/>
    <col min="5081" max="5081" width="48.28515625" customWidth="1"/>
    <col min="5082" max="5082" width="34.28515625" customWidth="1"/>
    <col min="5083" max="5083" width="24.28515625" customWidth="1"/>
    <col min="5084" max="5084" width="16.5703125" customWidth="1"/>
    <col min="5085" max="5086" width="3.42578125" customWidth="1"/>
    <col min="5087" max="5087" width="11.42578125" customWidth="1"/>
    <col min="5088" max="5088" width="21.42578125" customWidth="1"/>
    <col min="5089" max="5329" width="11.42578125" customWidth="1"/>
    <col min="5330" max="5331" width="2.7109375" customWidth="1"/>
    <col min="5336" max="5336" width="2.7109375" customWidth="1"/>
    <col min="5337" max="5337" width="48.28515625" customWidth="1"/>
    <col min="5338" max="5338" width="34.28515625" customWidth="1"/>
    <col min="5339" max="5339" width="24.28515625" customWidth="1"/>
    <col min="5340" max="5340" width="16.5703125" customWidth="1"/>
    <col min="5341" max="5342" width="3.42578125" customWidth="1"/>
    <col min="5343" max="5343" width="11.42578125" customWidth="1"/>
    <col min="5344" max="5344" width="21.42578125" customWidth="1"/>
    <col min="5345" max="5585" width="11.42578125" customWidth="1"/>
    <col min="5586" max="5587" width="2.7109375" customWidth="1"/>
    <col min="5592" max="5592" width="2.7109375" customWidth="1"/>
    <col min="5593" max="5593" width="48.28515625" customWidth="1"/>
    <col min="5594" max="5594" width="34.28515625" customWidth="1"/>
    <col min="5595" max="5595" width="24.28515625" customWidth="1"/>
    <col min="5596" max="5596" width="16.5703125" customWidth="1"/>
    <col min="5597" max="5598" width="3.42578125" customWidth="1"/>
    <col min="5599" max="5599" width="11.42578125" customWidth="1"/>
    <col min="5600" max="5600" width="21.42578125" customWidth="1"/>
    <col min="5601" max="5841" width="11.42578125" customWidth="1"/>
    <col min="5842" max="5843" width="2.7109375" customWidth="1"/>
    <col min="5848" max="5848" width="2.7109375" customWidth="1"/>
    <col min="5849" max="5849" width="48.28515625" customWidth="1"/>
    <col min="5850" max="5850" width="34.28515625" customWidth="1"/>
    <col min="5851" max="5851" width="24.28515625" customWidth="1"/>
    <col min="5852" max="5852" width="16.5703125" customWidth="1"/>
    <col min="5853" max="5854" width="3.42578125" customWidth="1"/>
    <col min="5855" max="5855" width="11.42578125" customWidth="1"/>
    <col min="5856" max="5856" width="21.42578125" customWidth="1"/>
    <col min="5857" max="6097" width="11.42578125" customWidth="1"/>
    <col min="6098" max="6099" width="2.7109375" customWidth="1"/>
    <col min="6104" max="6104" width="2.7109375" customWidth="1"/>
    <col min="6105" max="6105" width="48.28515625" customWidth="1"/>
    <col min="6106" max="6106" width="34.28515625" customWidth="1"/>
    <col min="6107" max="6107" width="24.28515625" customWidth="1"/>
    <col min="6108" max="6108" width="16.5703125" customWidth="1"/>
    <col min="6109" max="6110" width="3.42578125" customWidth="1"/>
    <col min="6111" max="6111" width="11.42578125" customWidth="1"/>
    <col min="6112" max="6112" width="21.42578125" customWidth="1"/>
    <col min="6113" max="6353" width="11.42578125" customWidth="1"/>
    <col min="6354" max="6355" width="2.7109375" customWidth="1"/>
    <col min="6360" max="6360" width="2.7109375" customWidth="1"/>
    <col min="6361" max="6361" width="48.28515625" customWidth="1"/>
    <col min="6362" max="6362" width="34.28515625" customWidth="1"/>
    <col min="6363" max="6363" width="24.28515625" customWidth="1"/>
    <col min="6364" max="6364" width="16.5703125" customWidth="1"/>
    <col min="6365" max="6366" width="3.42578125" customWidth="1"/>
    <col min="6367" max="6367" width="11.42578125" customWidth="1"/>
    <col min="6368" max="6368" width="21.42578125" customWidth="1"/>
    <col min="6369" max="6609" width="11.42578125" customWidth="1"/>
    <col min="6610" max="6611" width="2.7109375" customWidth="1"/>
    <col min="6616" max="6616" width="2.7109375" customWidth="1"/>
    <col min="6617" max="6617" width="48.28515625" customWidth="1"/>
    <col min="6618" max="6618" width="34.28515625" customWidth="1"/>
    <col min="6619" max="6619" width="24.28515625" customWidth="1"/>
    <col min="6620" max="6620" width="16.5703125" customWidth="1"/>
    <col min="6621" max="6622" width="3.42578125" customWidth="1"/>
    <col min="6623" max="6623" width="11.42578125" customWidth="1"/>
    <col min="6624" max="6624" width="21.42578125" customWidth="1"/>
    <col min="6625" max="6865" width="11.42578125" customWidth="1"/>
    <col min="6866" max="6867" width="2.7109375" customWidth="1"/>
    <col min="6872" max="6872" width="2.7109375" customWidth="1"/>
    <col min="6873" max="6873" width="48.28515625" customWidth="1"/>
    <col min="6874" max="6874" width="34.28515625" customWidth="1"/>
    <col min="6875" max="6875" width="24.28515625" customWidth="1"/>
    <col min="6876" max="6876" width="16.5703125" customWidth="1"/>
    <col min="6877" max="6878" width="3.42578125" customWidth="1"/>
    <col min="6879" max="6879" width="11.42578125" customWidth="1"/>
    <col min="6880" max="6880" width="21.42578125" customWidth="1"/>
    <col min="6881" max="7121" width="11.42578125" customWidth="1"/>
    <col min="7122" max="7123" width="2.7109375" customWidth="1"/>
    <col min="7128" max="7128" width="2.7109375" customWidth="1"/>
    <col min="7129" max="7129" width="48.28515625" customWidth="1"/>
    <col min="7130" max="7130" width="34.28515625" customWidth="1"/>
    <col min="7131" max="7131" width="24.28515625" customWidth="1"/>
    <col min="7132" max="7132" width="16.5703125" customWidth="1"/>
    <col min="7133" max="7134" width="3.42578125" customWidth="1"/>
    <col min="7135" max="7135" width="11.42578125" customWidth="1"/>
    <col min="7136" max="7136" width="21.42578125" customWidth="1"/>
    <col min="7137" max="7377" width="11.42578125" customWidth="1"/>
    <col min="7378" max="7379" width="2.7109375" customWidth="1"/>
    <col min="7384" max="7384" width="2.7109375" customWidth="1"/>
    <col min="7385" max="7385" width="48.28515625" customWidth="1"/>
    <col min="7386" max="7386" width="34.28515625" customWidth="1"/>
    <col min="7387" max="7387" width="24.28515625" customWidth="1"/>
    <col min="7388" max="7388" width="16.5703125" customWidth="1"/>
    <col min="7389" max="7390" width="3.42578125" customWidth="1"/>
    <col min="7391" max="7391" width="11.42578125" customWidth="1"/>
    <col min="7392" max="7392" width="21.42578125" customWidth="1"/>
    <col min="7393" max="7633" width="11.42578125" customWidth="1"/>
    <col min="7634" max="7635" width="2.7109375" customWidth="1"/>
    <col min="7640" max="7640" width="2.7109375" customWidth="1"/>
    <col min="7641" max="7641" width="48.28515625" customWidth="1"/>
    <col min="7642" max="7642" width="34.28515625" customWidth="1"/>
    <col min="7643" max="7643" width="24.28515625" customWidth="1"/>
    <col min="7644" max="7644" width="16.5703125" customWidth="1"/>
    <col min="7645" max="7646" width="3.42578125" customWidth="1"/>
    <col min="7647" max="7647" width="11.42578125" customWidth="1"/>
    <col min="7648" max="7648" width="21.42578125" customWidth="1"/>
    <col min="7649" max="7889" width="11.42578125" customWidth="1"/>
    <col min="7890" max="7891" width="2.7109375" customWidth="1"/>
    <col min="7896" max="7896" width="2.7109375" customWidth="1"/>
    <col min="7897" max="7897" width="48.28515625" customWidth="1"/>
    <col min="7898" max="7898" width="34.28515625" customWidth="1"/>
    <col min="7899" max="7899" width="24.28515625" customWidth="1"/>
    <col min="7900" max="7900" width="16.5703125" customWidth="1"/>
    <col min="7901" max="7902" width="3.42578125" customWidth="1"/>
    <col min="7903" max="7903" width="11.42578125" customWidth="1"/>
    <col min="7904" max="7904" width="21.42578125" customWidth="1"/>
    <col min="7905" max="8145" width="11.42578125" customWidth="1"/>
    <col min="8146" max="8147" width="2.7109375" customWidth="1"/>
    <col min="8152" max="8152" width="2.7109375" customWidth="1"/>
    <col min="8153" max="8153" width="48.28515625" customWidth="1"/>
    <col min="8154" max="8154" width="34.28515625" customWidth="1"/>
    <col min="8155" max="8155" width="24.28515625" customWidth="1"/>
    <col min="8156" max="8156" width="16.5703125" customWidth="1"/>
    <col min="8157" max="8158" width="3.42578125" customWidth="1"/>
    <col min="8159" max="8159" width="11.42578125" customWidth="1"/>
    <col min="8160" max="8160" width="21.42578125" customWidth="1"/>
    <col min="8161" max="8401" width="11.42578125" customWidth="1"/>
    <col min="8402" max="8403" width="2.7109375" customWidth="1"/>
    <col min="8408" max="8408" width="2.7109375" customWidth="1"/>
    <col min="8409" max="8409" width="48.28515625" customWidth="1"/>
    <col min="8410" max="8410" width="34.28515625" customWidth="1"/>
    <col min="8411" max="8411" width="24.28515625" customWidth="1"/>
    <col min="8412" max="8412" width="16.5703125" customWidth="1"/>
    <col min="8413" max="8414" width="3.42578125" customWidth="1"/>
    <col min="8415" max="8415" width="11.42578125" customWidth="1"/>
    <col min="8416" max="8416" width="21.42578125" customWidth="1"/>
    <col min="8417" max="8657" width="11.42578125" customWidth="1"/>
    <col min="8658" max="8659" width="2.7109375" customWidth="1"/>
    <col min="8664" max="8664" width="2.7109375" customWidth="1"/>
    <col min="8665" max="8665" width="48.28515625" customWidth="1"/>
    <col min="8666" max="8666" width="34.28515625" customWidth="1"/>
    <col min="8667" max="8667" width="24.28515625" customWidth="1"/>
    <col min="8668" max="8668" width="16.5703125" customWidth="1"/>
    <col min="8669" max="8670" width="3.42578125" customWidth="1"/>
    <col min="8671" max="8671" width="11.42578125" customWidth="1"/>
    <col min="8672" max="8672" width="21.42578125" customWidth="1"/>
    <col min="8673" max="8913" width="11.42578125" customWidth="1"/>
    <col min="8914" max="8915" width="2.7109375" customWidth="1"/>
    <col min="8920" max="8920" width="2.7109375" customWidth="1"/>
    <col min="8921" max="8921" width="48.28515625" customWidth="1"/>
    <col min="8922" max="8922" width="34.28515625" customWidth="1"/>
    <col min="8923" max="8923" width="24.28515625" customWidth="1"/>
    <col min="8924" max="8924" width="16.5703125" customWidth="1"/>
    <col min="8925" max="8926" width="3.42578125" customWidth="1"/>
    <col min="8927" max="8927" width="11.42578125" customWidth="1"/>
    <col min="8928" max="8928" width="21.42578125" customWidth="1"/>
    <col min="8929" max="9169" width="11.42578125" customWidth="1"/>
    <col min="9170" max="9171" width="2.7109375" customWidth="1"/>
    <col min="9176" max="9176" width="2.7109375" customWidth="1"/>
    <col min="9177" max="9177" width="48.28515625" customWidth="1"/>
    <col min="9178" max="9178" width="34.28515625" customWidth="1"/>
    <col min="9179" max="9179" width="24.28515625" customWidth="1"/>
    <col min="9180" max="9180" width="16.5703125" customWidth="1"/>
    <col min="9181" max="9182" width="3.42578125" customWidth="1"/>
    <col min="9183" max="9183" width="11.42578125" customWidth="1"/>
    <col min="9184" max="9184" width="21.42578125" customWidth="1"/>
    <col min="9185" max="9425" width="11.42578125" customWidth="1"/>
    <col min="9426" max="9427" width="2.7109375" customWidth="1"/>
    <col min="9432" max="9432" width="2.7109375" customWidth="1"/>
    <col min="9433" max="9433" width="48.28515625" customWidth="1"/>
    <col min="9434" max="9434" width="34.28515625" customWidth="1"/>
    <col min="9435" max="9435" width="24.28515625" customWidth="1"/>
    <col min="9436" max="9436" width="16.5703125" customWidth="1"/>
    <col min="9437" max="9438" width="3.42578125" customWidth="1"/>
    <col min="9439" max="9439" width="11.42578125" customWidth="1"/>
    <col min="9440" max="9440" width="21.42578125" customWidth="1"/>
    <col min="9441" max="9681" width="11.42578125" customWidth="1"/>
    <col min="9682" max="9683" width="2.7109375" customWidth="1"/>
    <col min="9688" max="9688" width="2.7109375" customWidth="1"/>
    <col min="9689" max="9689" width="48.28515625" customWidth="1"/>
    <col min="9690" max="9690" width="34.28515625" customWidth="1"/>
    <col min="9691" max="9691" width="24.28515625" customWidth="1"/>
    <col min="9692" max="9692" width="16.5703125" customWidth="1"/>
    <col min="9693" max="9694" width="3.42578125" customWidth="1"/>
    <col min="9695" max="9695" width="11.42578125" customWidth="1"/>
    <col min="9696" max="9696" width="21.42578125" customWidth="1"/>
    <col min="9697" max="9937" width="11.42578125" customWidth="1"/>
    <col min="9938" max="9939" width="2.7109375" customWidth="1"/>
    <col min="9944" max="9944" width="2.7109375" customWidth="1"/>
    <col min="9945" max="9945" width="48.28515625" customWidth="1"/>
    <col min="9946" max="9946" width="34.28515625" customWidth="1"/>
    <col min="9947" max="9947" width="24.28515625" customWidth="1"/>
    <col min="9948" max="9948" width="16.5703125" customWidth="1"/>
    <col min="9949" max="9950" width="3.42578125" customWidth="1"/>
    <col min="9951" max="9951" width="11.42578125" customWidth="1"/>
    <col min="9952" max="9952" width="21.42578125" customWidth="1"/>
    <col min="9953" max="10193" width="11.42578125" customWidth="1"/>
    <col min="10194" max="10195" width="2.7109375" customWidth="1"/>
    <col min="10200" max="10200" width="2.7109375" customWidth="1"/>
    <col min="10201" max="10201" width="48.28515625" customWidth="1"/>
    <col min="10202" max="10202" width="34.28515625" customWidth="1"/>
    <col min="10203" max="10203" width="24.28515625" customWidth="1"/>
    <col min="10204" max="10204" width="16.5703125" customWidth="1"/>
    <col min="10205" max="10206" width="3.42578125" customWidth="1"/>
    <col min="10207" max="10207" width="11.42578125" customWidth="1"/>
    <col min="10208" max="10208" width="21.42578125" customWidth="1"/>
    <col min="10209" max="10449" width="11.42578125" customWidth="1"/>
    <col min="10450" max="10451" width="2.7109375" customWidth="1"/>
    <col min="10456" max="10456" width="2.7109375" customWidth="1"/>
    <col min="10457" max="10457" width="48.28515625" customWidth="1"/>
    <col min="10458" max="10458" width="34.28515625" customWidth="1"/>
    <col min="10459" max="10459" width="24.28515625" customWidth="1"/>
    <col min="10460" max="10460" width="16.5703125" customWidth="1"/>
    <col min="10461" max="10462" width="3.42578125" customWidth="1"/>
    <col min="10463" max="10463" width="11.42578125" customWidth="1"/>
    <col min="10464" max="10464" width="21.42578125" customWidth="1"/>
    <col min="10465" max="10705" width="11.42578125" customWidth="1"/>
    <col min="10706" max="10707" width="2.7109375" customWidth="1"/>
    <col min="10712" max="10712" width="2.7109375" customWidth="1"/>
    <col min="10713" max="10713" width="48.28515625" customWidth="1"/>
    <col min="10714" max="10714" width="34.28515625" customWidth="1"/>
    <col min="10715" max="10715" width="24.28515625" customWidth="1"/>
    <col min="10716" max="10716" width="16.5703125" customWidth="1"/>
    <col min="10717" max="10718" width="3.42578125" customWidth="1"/>
    <col min="10719" max="10719" width="11.42578125" customWidth="1"/>
    <col min="10720" max="10720" width="21.42578125" customWidth="1"/>
    <col min="10721" max="10961" width="11.42578125" customWidth="1"/>
    <col min="10962" max="10963" width="2.7109375" customWidth="1"/>
    <col min="10968" max="10968" width="2.7109375" customWidth="1"/>
    <col min="10969" max="10969" width="48.28515625" customWidth="1"/>
    <col min="10970" max="10970" width="34.28515625" customWidth="1"/>
    <col min="10971" max="10971" width="24.28515625" customWidth="1"/>
    <col min="10972" max="10972" width="16.5703125" customWidth="1"/>
    <col min="10973" max="10974" width="3.42578125" customWidth="1"/>
    <col min="10975" max="10975" width="11.42578125" customWidth="1"/>
    <col min="10976" max="10976" width="21.42578125" customWidth="1"/>
    <col min="10977" max="11217" width="11.42578125" customWidth="1"/>
    <col min="11218" max="11219" width="2.7109375" customWidth="1"/>
    <col min="11224" max="11224" width="2.7109375" customWidth="1"/>
    <col min="11225" max="11225" width="48.28515625" customWidth="1"/>
    <col min="11226" max="11226" width="34.28515625" customWidth="1"/>
    <col min="11227" max="11227" width="24.28515625" customWidth="1"/>
    <col min="11228" max="11228" width="16.5703125" customWidth="1"/>
    <col min="11229" max="11230" width="3.42578125" customWidth="1"/>
    <col min="11231" max="11231" width="11.42578125" customWidth="1"/>
    <col min="11232" max="11232" width="21.42578125" customWidth="1"/>
    <col min="11233" max="11473" width="11.42578125" customWidth="1"/>
    <col min="11474" max="11475" width="2.7109375" customWidth="1"/>
    <col min="11480" max="11480" width="2.7109375" customWidth="1"/>
    <col min="11481" max="11481" width="48.28515625" customWidth="1"/>
    <col min="11482" max="11482" width="34.28515625" customWidth="1"/>
    <col min="11483" max="11483" width="24.28515625" customWidth="1"/>
    <col min="11484" max="11484" width="16.5703125" customWidth="1"/>
    <col min="11485" max="11486" width="3.42578125" customWidth="1"/>
    <col min="11487" max="11487" width="11.42578125" customWidth="1"/>
    <col min="11488" max="11488" width="21.42578125" customWidth="1"/>
    <col min="11489" max="11729" width="11.42578125" customWidth="1"/>
    <col min="11730" max="11731" width="2.7109375" customWidth="1"/>
    <col min="11736" max="11736" width="2.7109375" customWidth="1"/>
    <col min="11737" max="11737" width="48.28515625" customWidth="1"/>
    <col min="11738" max="11738" width="34.28515625" customWidth="1"/>
    <col min="11739" max="11739" width="24.28515625" customWidth="1"/>
    <col min="11740" max="11740" width="16.5703125" customWidth="1"/>
    <col min="11741" max="11742" width="3.42578125" customWidth="1"/>
    <col min="11743" max="11743" width="11.42578125" customWidth="1"/>
    <col min="11744" max="11744" width="21.42578125" customWidth="1"/>
    <col min="11745" max="11985" width="11.42578125" customWidth="1"/>
    <col min="11986" max="11987" width="2.7109375" customWidth="1"/>
    <col min="11992" max="11992" width="2.7109375" customWidth="1"/>
    <col min="11993" max="11993" width="48.28515625" customWidth="1"/>
    <col min="11994" max="11994" width="34.28515625" customWidth="1"/>
    <col min="11995" max="11995" width="24.28515625" customWidth="1"/>
    <col min="11996" max="11996" width="16.5703125" customWidth="1"/>
    <col min="11997" max="11998" width="3.42578125" customWidth="1"/>
    <col min="11999" max="11999" width="11.42578125" customWidth="1"/>
    <col min="12000" max="12000" width="21.42578125" customWidth="1"/>
    <col min="12001" max="12241" width="11.42578125" customWidth="1"/>
    <col min="12242" max="12243" width="2.7109375" customWidth="1"/>
    <col min="12248" max="12248" width="2.7109375" customWidth="1"/>
    <col min="12249" max="12249" width="48.28515625" customWidth="1"/>
    <col min="12250" max="12250" width="34.28515625" customWidth="1"/>
    <col min="12251" max="12251" width="24.28515625" customWidth="1"/>
    <col min="12252" max="12252" width="16.5703125" customWidth="1"/>
    <col min="12253" max="12254" width="3.42578125" customWidth="1"/>
    <col min="12255" max="12255" width="11.42578125" customWidth="1"/>
    <col min="12256" max="12256" width="21.42578125" customWidth="1"/>
    <col min="12257" max="12497" width="11.42578125" customWidth="1"/>
    <col min="12498" max="12499" width="2.7109375" customWidth="1"/>
    <col min="12504" max="12504" width="2.7109375" customWidth="1"/>
    <col min="12505" max="12505" width="48.28515625" customWidth="1"/>
    <col min="12506" max="12506" width="34.28515625" customWidth="1"/>
    <col min="12507" max="12507" width="24.28515625" customWidth="1"/>
    <col min="12508" max="12508" width="16.5703125" customWidth="1"/>
    <col min="12509" max="12510" width="3.42578125" customWidth="1"/>
    <col min="12511" max="12511" width="11.42578125" customWidth="1"/>
    <col min="12512" max="12512" width="21.42578125" customWidth="1"/>
    <col min="12513" max="12753" width="11.42578125" customWidth="1"/>
    <col min="12754" max="12755" width="2.7109375" customWidth="1"/>
    <col min="12760" max="12760" width="2.7109375" customWidth="1"/>
    <col min="12761" max="12761" width="48.28515625" customWidth="1"/>
    <col min="12762" max="12762" width="34.28515625" customWidth="1"/>
    <col min="12763" max="12763" width="24.28515625" customWidth="1"/>
    <col min="12764" max="12764" width="16.5703125" customWidth="1"/>
    <col min="12765" max="12766" width="3.42578125" customWidth="1"/>
    <col min="12767" max="12767" width="11.42578125" customWidth="1"/>
    <col min="12768" max="12768" width="21.42578125" customWidth="1"/>
    <col min="12769" max="13009" width="11.42578125" customWidth="1"/>
    <col min="13010" max="13011" width="2.7109375" customWidth="1"/>
    <col min="13016" max="13016" width="2.7109375" customWidth="1"/>
    <col min="13017" max="13017" width="48.28515625" customWidth="1"/>
    <col min="13018" max="13018" width="34.28515625" customWidth="1"/>
    <col min="13019" max="13019" width="24.28515625" customWidth="1"/>
    <col min="13020" max="13020" width="16.5703125" customWidth="1"/>
    <col min="13021" max="13022" width="3.42578125" customWidth="1"/>
    <col min="13023" max="13023" width="11.42578125" customWidth="1"/>
    <col min="13024" max="13024" width="21.42578125" customWidth="1"/>
    <col min="13025" max="13265" width="11.42578125" customWidth="1"/>
    <col min="13266" max="13267" width="2.7109375" customWidth="1"/>
    <col min="13272" max="13272" width="2.7109375" customWidth="1"/>
    <col min="13273" max="13273" width="48.28515625" customWidth="1"/>
    <col min="13274" max="13274" width="34.28515625" customWidth="1"/>
    <col min="13275" max="13275" width="24.28515625" customWidth="1"/>
    <col min="13276" max="13276" width="16.5703125" customWidth="1"/>
    <col min="13277" max="13278" width="3.42578125" customWidth="1"/>
    <col min="13279" max="13279" width="11.42578125" customWidth="1"/>
    <col min="13280" max="13280" width="21.42578125" customWidth="1"/>
    <col min="13281" max="13521" width="11.42578125" customWidth="1"/>
    <col min="13522" max="13523" width="2.7109375" customWidth="1"/>
    <col min="13528" max="13528" width="2.7109375" customWidth="1"/>
    <col min="13529" max="13529" width="48.28515625" customWidth="1"/>
    <col min="13530" max="13530" width="34.28515625" customWidth="1"/>
    <col min="13531" max="13531" width="24.28515625" customWidth="1"/>
    <col min="13532" max="13532" width="16.5703125" customWidth="1"/>
    <col min="13533" max="13534" width="3.42578125" customWidth="1"/>
    <col min="13535" max="13535" width="11.42578125" customWidth="1"/>
    <col min="13536" max="13536" width="21.42578125" customWidth="1"/>
    <col min="13537" max="13777" width="11.42578125" customWidth="1"/>
    <col min="13778" max="13779" width="2.7109375" customWidth="1"/>
    <col min="13784" max="13784" width="2.7109375" customWidth="1"/>
    <col min="13785" max="13785" width="48.28515625" customWidth="1"/>
    <col min="13786" max="13786" width="34.28515625" customWidth="1"/>
    <col min="13787" max="13787" width="24.28515625" customWidth="1"/>
    <col min="13788" max="13788" width="16.5703125" customWidth="1"/>
    <col min="13789" max="13790" width="3.42578125" customWidth="1"/>
    <col min="13791" max="13791" width="11.42578125" customWidth="1"/>
    <col min="13792" max="13792" width="21.42578125" customWidth="1"/>
    <col min="13793" max="14033" width="11.42578125" customWidth="1"/>
    <col min="14034" max="14035" width="2.7109375" customWidth="1"/>
    <col min="14040" max="14040" width="2.7109375" customWidth="1"/>
    <col min="14041" max="14041" width="48.28515625" customWidth="1"/>
    <col min="14042" max="14042" width="34.28515625" customWidth="1"/>
    <col min="14043" max="14043" width="24.28515625" customWidth="1"/>
    <col min="14044" max="14044" width="16.5703125" customWidth="1"/>
    <col min="14045" max="14046" width="3.42578125" customWidth="1"/>
    <col min="14047" max="14047" width="11.42578125" customWidth="1"/>
    <col min="14048" max="14048" width="21.42578125" customWidth="1"/>
    <col min="14049" max="14289" width="11.42578125" customWidth="1"/>
    <col min="14290" max="14291" width="2.7109375" customWidth="1"/>
    <col min="14296" max="14296" width="2.7109375" customWidth="1"/>
    <col min="14297" max="14297" width="48.28515625" customWidth="1"/>
    <col min="14298" max="14298" width="34.28515625" customWidth="1"/>
    <col min="14299" max="14299" width="24.28515625" customWidth="1"/>
    <col min="14300" max="14300" width="16.5703125" customWidth="1"/>
    <col min="14301" max="14302" width="3.42578125" customWidth="1"/>
    <col min="14303" max="14303" width="11.42578125" customWidth="1"/>
    <col min="14304" max="14304" width="21.42578125" customWidth="1"/>
    <col min="14305" max="14545" width="11.42578125" customWidth="1"/>
    <col min="14546" max="14547" width="2.7109375" customWidth="1"/>
    <col min="14552" max="14552" width="2.7109375" customWidth="1"/>
    <col min="14553" max="14553" width="48.28515625" customWidth="1"/>
    <col min="14554" max="14554" width="34.28515625" customWidth="1"/>
    <col min="14555" max="14555" width="24.28515625" customWidth="1"/>
    <col min="14556" max="14556" width="16.5703125" customWidth="1"/>
    <col min="14557" max="14558" width="3.42578125" customWidth="1"/>
    <col min="14559" max="14559" width="11.42578125" customWidth="1"/>
    <col min="14560" max="14560" width="21.42578125" customWidth="1"/>
    <col min="14561" max="14801" width="11.42578125" customWidth="1"/>
    <col min="14802" max="14803" width="2.7109375" customWidth="1"/>
    <col min="14808" max="14808" width="2.7109375" customWidth="1"/>
    <col min="14809" max="14809" width="48.28515625" customWidth="1"/>
    <col min="14810" max="14810" width="34.28515625" customWidth="1"/>
    <col min="14811" max="14811" width="24.28515625" customWidth="1"/>
    <col min="14812" max="14812" width="16.5703125" customWidth="1"/>
    <col min="14813" max="14814" width="3.42578125" customWidth="1"/>
    <col min="14815" max="14815" width="11.42578125" customWidth="1"/>
    <col min="14816" max="14816" width="21.42578125" customWidth="1"/>
    <col min="14817" max="15057" width="11.42578125" customWidth="1"/>
    <col min="15058" max="15059" width="2.7109375" customWidth="1"/>
    <col min="15064" max="15064" width="2.7109375" customWidth="1"/>
    <col min="15065" max="15065" width="48.28515625" customWidth="1"/>
    <col min="15066" max="15066" width="34.28515625" customWidth="1"/>
    <col min="15067" max="15067" width="24.28515625" customWidth="1"/>
    <col min="15068" max="15068" width="16.5703125" customWidth="1"/>
    <col min="15069" max="15070" width="3.42578125" customWidth="1"/>
    <col min="15071" max="15071" width="11.42578125" customWidth="1"/>
    <col min="15072" max="15072" width="21.42578125" customWidth="1"/>
    <col min="15073" max="15313" width="11.42578125" customWidth="1"/>
    <col min="15314" max="15315" width="2.7109375" customWidth="1"/>
    <col min="15320" max="15320" width="2.7109375" customWidth="1"/>
    <col min="15321" max="15321" width="48.28515625" customWidth="1"/>
    <col min="15322" max="15322" width="34.28515625" customWidth="1"/>
    <col min="15323" max="15323" width="24.28515625" customWidth="1"/>
    <col min="15324" max="15324" width="16.5703125" customWidth="1"/>
    <col min="15325" max="15326" width="3.42578125" customWidth="1"/>
    <col min="15327" max="15327" width="11.42578125" customWidth="1"/>
    <col min="15328" max="15328" width="21.42578125" customWidth="1"/>
    <col min="15329" max="15569" width="11.42578125" customWidth="1"/>
    <col min="15570" max="15571" width="2.7109375" customWidth="1"/>
    <col min="15576" max="15576" width="2.7109375" customWidth="1"/>
    <col min="15577" max="15577" width="48.28515625" customWidth="1"/>
    <col min="15578" max="15578" width="34.28515625" customWidth="1"/>
    <col min="15579" max="15579" width="24.28515625" customWidth="1"/>
    <col min="15580" max="15580" width="16.5703125" customWidth="1"/>
    <col min="15581" max="15582" width="3.42578125" customWidth="1"/>
    <col min="15583" max="15583" width="11.42578125" customWidth="1"/>
    <col min="15584" max="15584" width="21.42578125" customWidth="1"/>
    <col min="15585" max="15825" width="11.42578125" customWidth="1"/>
    <col min="15826" max="15827" width="2.7109375" customWidth="1"/>
    <col min="15832" max="15832" width="2.7109375" customWidth="1"/>
    <col min="15833" max="15833" width="48.28515625" customWidth="1"/>
    <col min="15834" max="15834" width="34.28515625" customWidth="1"/>
    <col min="15835" max="15835" width="24.28515625" customWidth="1"/>
    <col min="15836" max="15836" width="16.5703125" customWidth="1"/>
    <col min="15837" max="15838" width="3.42578125" customWidth="1"/>
    <col min="15839" max="15839" width="11.42578125" customWidth="1"/>
    <col min="15840" max="15840" width="21.42578125" customWidth="1"/>
    <col min="15841" max="16081" width="11.42578125" customWidth="1"/>
    <col min="16082" max="16083" width="2.7109375" customWidth="1"/>
    <col min="16088" max="16088" width="2.7109375" customWidth="1"/>
    <col min="16089" max="16089" width="48.28515625" customWidth="1"/>
    <col min="16090" max="16090" width="34.28515625" customWidth="1"/>
    <col min="16091" max="16091" width="24.28515625" customWidth="1"/>
    <col min="16092" max="16092" width="16.5703125" customWidth="1"/>
    <col min="16093" max="16094" width="3.42578125" customWidth="1"/>
    <col min="16095" max="16095" width="11.42578125" customWidth="1"/>
    <col min="16096" max="16096" width="21.42578125" customWidth="1"/>
    <col min="16097" max="16337" width="11.42578125" customWidth="1"/>
    <col min="16338" max="16339" width="2.7109375" customWidth="1"/>
  </cols>
  <sheetData>
    <row r="1" spans="1:7" ht="15.75" thickBot="1"/>
    <row r="2" spans="1:7" ht="22.5" customHeight="1">
      <c r="A2" s="11"/>
      <c r="B2" s="662" t="s">
        <v>1522</v>
      </c>
      <c r="C2" s="663"/>
      <c r="D2" s="664" t="s">
        <v>1523</v>
      </c>
      <c r="E2" s="664" t="s">
        <v>1523</v>
      </c>
      <c r="F2" s="664" t="s">
        <v>1523</v>
      </c>
      <c r="G2" s="665" t="s">
        <v>1523</v>
      </c>
    </row>
    <row r="3" spans="1:7" ht="22.5" customHeight="1">
      <c r="A3" s="11"/>
      <c r="B3" s="666"/>
      <c r="C3" s="631"/>
      <c r="D3" s="632" t="s">
        <v>1711</v>
      </c>
      <c r="E3" s="632" t="s">
        <v>1721</v>
      </c>
      <c r="F3" s="632" t="s">
        <v>1723</v>
      </c>
      <c r="G3" s="667" t="s">
        <v>1524</v>
      </c>
    </row>
    <row r="4" spans="1:7" ht="22.5" customHeight="1" thickBot="1">
      <c r="A4" s="11"/>
      <c r="B4" s="666"/>
      <c r="C4" s="631"/>
      <c r="D4" s="632" t="s">
        <v>1712</v>
      </c>
      <c r="E4" s="632" t="s">
        <v>1720</v>
      </c>
      <c r="F4" s="632" t="s">
        <v>1722</v>
      </c>
      <c r="G4" s="667"/>
    </row>
    <row r="5" spans="1:7">
      <c r="A5" s="11"/>
      <c r="B5" s="634" t="s">
        <v>1528</v>
      </c>
      <c r="C5" s="163" t="s">
        <v>31</v>
      </c>
      <c r="D5" s="163">
        <f>SUM(D6:D8)</f>
        <v>70639053</v>
      </c>
      <c r="E5" s="163">
        <f>SUM(E6:E8)</f>
        <v>0</v>
      </c>
      <c r="F5" s="536">
        <f>SUM(F6:F8)</f>
        <v>70639053</v>
      </c>
      <c r="G5" s="670">
        <f>SUM(G6:G8)</f>
        <v>70639053</v>
      </c>
    </row>
    <row r="6" spans="1:7">
      <c r="A6" s="11"/>
      <c r="B6" s="635" t="s">
        <v>1525</v>
      </c>
      <c r="C6" s="165" t="s">
        <v>10</v>
      </c>
      <c r="D6" s="644">
        <f>+'ANTECEDENTES '!G47</f>
        <v>70639053</v>
      </c>
      <c r="E6" s="471">
        <f>+'ANTECEDENTES '!I47</f>
        <v>0</v>
      </c>
      <c r="F6" s="754">
        <f>+'ANTECEDENTES '!H47</f>
        <v>70639053</v>
      </c>
      <c r="G6" s="752">
        <f>+F6</f>
        <v>70639053</v>
      </c>
    </row>
    <row r="7" spans="1:7">
      <c r="A7" s="11"/>
      <c r="B7" s="635" t="s">
        <v>1526</v>
      </c>
      <c r="C7" s="165" t="s">
        <v>10</v>
      </c>
      <c r="D7" s="644">
        <f>+'ANTECEDENTES '!G46</f>
        <v>0</v>
      </c>
      <c r="E7" s="471">
        <f>+'ANTECEDENTES '!I46</f>
        <v>0</v>
      </c>
      <c r="F7" s="754">
        <f>+'ANTECEDENTES '!H46</f>
        <v>0</v>
      </c>
      <c r="G7" s="752">
        <f>+F7</f>
        <v>0</v>
      </c>
    </row>
    <row r="8" spans="1:7" ht="15.75" thickBot="1">
      <c r="A8" s="11"/>
      <c r="B8" s="636" t="s">
        <v>1546</v>
      </c>
      <c r="C8" s="168" t="s">
        <v>10</v>
      </c>
      <c r="D8" s="645"/>
      <c r="E8" s="646"/>
      <c r="F8" s="755"/>
      <c r="G8" s="681"/>
    </row>
    <row r="9" spans="1:7">
      <c r="A9" s="11"/>
      <c r="B9" s="668" t="s">
        <v>1446</v>
      </c>
      <c r="C9" s="260" t="s">
        <v>10</v>
      </c>
      <c r="D9" s="260"/>
      <c r="E9" s="756"/>
      <c r="F9" s="757"/>
      <c r="G9" s="682"/>
    </row>
    <row r="10" spans="1:7">
      <c r="A10" s="11"/>
      <c r="B10" s="647" t="s">
        <v>1447</v>
      </c>
      <c r="C10" s="165" t="s">
        <v>10</v>
      </c>
      <c r="D10" s="165"/>
      <c r="E10" s="643"/>
      <c r="F10" s="758"/>
      <c r="G10" s="680"/>
    </row>
    <row r="11" spans="1:7" ht="15" customHeight="1" thickBot="1">
      <c r="A11" s="11"/>
      <c r="B11" s="648" t="s">
        <v>1448</v>
      </c>
      <c r="C11" s="250" t="s">
        <v>10</v>
      </c>
      <c r="D11" s="250"/>
      <c r="E11" s="759"/>
      <c r="F11" s="760"/>
      <c r="G11" s="683"/>
    </row>
    <row r="12" spans="1:7" ht="15" customHeight="1">
      <c r="A12" s="11"/>
      <c r="B12" s="637" t="s">
        <v>1449</v>
      </c>
      <c r="C12" s="163" t="s">
        <v>31</v>
      </c>
      <c r="D12" s="163">
        <f>SUM(D13:D14)</f>
        <v>0</v>
      </c>
      <c r="E12" s="163">
        <f t="shared" ref="E12:G12" si="0">SUM(E13:E14)</f>
        <v>0</v>
      </c>
      <c r="F12" s="536">
        <f t="shared" si="0"/>
        <v>0</v>
      </c>
      <c r="G12" s="670">
        <f t="shared" si="0"/>
        <v>0</v>
      </c>
    </row>
    <row r="13" spans="1:7" ht="15" customHeight="1">
      <c r="A13" s="11"/>
      <c r="B13" s="635" t="s">
        <v>1527</v>
      </c>
      <c r="C13" s="165" t="s">
        <v>10</v>
      </c>
      <c r="D13" s="644">
        <f>+'ANTECEDENTES '!G45</f>
        <v>0</v>
      </c>
      <c r="E13" s="471">
        <f>+'ANTECEDENTES '!I45</f>
        <v>0</v>
      </c>
      <c r="F13" s="754">
        <f>+'ANTECEDENTES '!I45</f>
        <v>0</v>
      </c>
      <c r="G13" s="766">
        <f>+D13</f>
        <v>0</v>
      </c>
    </row>
    <row r="14" spans="1:7" ht="15" customHeight="1" thickBot="1">
      <c r="A14" s="11"/>
      <c r="B14" s="636" t="s">
        <v>1529</v>
      </c>
      <c r="C14" s="168" t="s">
        <v>10</v>
      </c>
      <c r="D14" s="645"/>
      <c r="E14" s="646"/>
      <c r="F14" s="761">
        <f>+'ANTECEDENTES '!H49</f>
        <v>0</v>
      </c>
      <c r="G14" s="681"/>
    </row>
    <row r="15" spans="1:7">
      <c r="A15" s="11"/>
      <c r="B15" s="634" t="s">
        <v>313</v>
      </c>
      <c r="C15" s="638" t="s">
        <v>31</v>
      </c>
      <c r="D15" s="163">
        <f>SUM(D16:D25)</f>
        <v>2925</v>
      </c>
      <c r="E15" s="163">
        <f t="shared" ref="E15:F15" si="1">SUM(E16:E25)</f>
        <v>0</v>
      </c>
      <c r="F15" s="163">
        <f t="shared" si="1"/>
        <v>0</v>
      </c>
      <c r="G15" s="670">
        <f>SUM(G16:G25)</f>
        <v>2925</v>
      </c>
    </row>
    <row r="16" spans="1:7">
      <c r="A16" s="11"/>
      <c r="B16" s="669" t="s">
        <v>1530</v>
      </c>
      <c r="C16" s="165" t="s">
        <v>10</v>
      </c>
      <c r="D16" s="471"/>
      <c r="E16" s="260"/>
      <c r="F16" s="562"/>
      <c r="G16" s="671"/>
    </row>
    <row r="17" spans="1:9">
      <c r="A17" s="11"/>
      <c r="B17" s="639" t="s">
        <v>1714</v>
      </c>
      <c r="C17" s="165" t="s">
        <v>10</v>
      </c>
      <c r="D17" s="471">
        <f>+'ANTECEDENTES '!G48</f>
        <v>0</v>
      </c>
      <c r="E17" s="471">
        <f>+'ANTECEDENTES '!I48</f>
        <v>0</v>
      </c>
      <c r="F17" s="471">
        <f>+'ANTECEDENTES '!H48</f>
        <v>0</v>
      </c>
      <c r="G17" s="767"/>
    </row>
    <row r="18" spans="1:9">
      <c r="A18" s="11"/>
      <c r="B18" s="655" t="s">
        <v>1531</v>
      </c>
      <c r="C18" s="165" t="s">
        <v>10</v>
      </c>
      <c r="D18" s="471">
        <f>+'BALANCE 2021 '!K46</f>
        <v>2925</v>
      </c>
      <c r="E18" s="471"/>
      <c r="F18" s="471"/>
      <c r="G18" s="767">
        <f>+D18</f>
        <v>2925</v>
      </c>
    </row>
    <row r="19" spans="1:9" ht="15" customHeight="1">
      <c r="A19" s="11"/>
      <c r="B19" s="639" t="s">
        <v>1547</v>
      </c>
      <c r="C19" s="165" t="s">
        <v>10</v>
      </c>
      <c r="D19" s="471">
        <f>+'ANTECEDENTES '!H58</f>
        <v>0</v>
      </c>
      <c r="E19" s="471"/>
      <c r="F19" s="471">
        <f>+D19</f>
        <v>0</v>
      </c>
      <c r="G19" s="680"/>
    </row>
    <row r="20" spans="1:9" ht="15" customHeight="1">
      <c r="A20" s="11"/>
      <c r="B20" s="639" t="s">
        <v>1548</v>
      </c>
      <c r="C20" s="165" t="s">
        <v>10</v>
      </c>
      <c r="D20" s="471"/>
      <c r="E20" s="471"/>
      <c r="F20" s="471">
        <f t="shared" ref="F20:F24" si="2">+D20</f>
        <v>0</v>
      </c>
      <c r="G20" s="680"/>
      <c r="I20" t="s">
        <v>1745</v>
      </c>
    </row>
    <row r="21" spans="1:9" ht="15" customHeight="1">
      <c r="A21" s="11"/>
      <c r="B21" s="639" t="s">
        <v>1549</v>
      </c>
      <c r="C21" s="165" t="s">
        <v>10</v>
      </c>
      <c r="D21" s="471">
        <v>0</v>
      </c>
      <c r="E21" s="471"/>
      <c r="F21" s="471">
        <f t="shared" si="2"/>
        <v>0</v>
      </c>
      <c r="G21" s="680"/>
      <c r="I21" t="s">
        <v>1745</v>
      </c>
    </row>
    <row r="22" spans="1:9" ht="15" customHeight="1">
      <c r="A22" s="11"/>
      <c r="B22" s="639" t="s">
        <v>1532</v>
      </c>
      <c r="C22" s="165" t="s">
        <v>10</v>
      </c>
      <c r="D22" s="643"/>
      <c r="E22" s="643"/>
      <c r="F22" s="471">
        <f t="shared" si="2"/>
        <v>0</v>
      </c>
      <c r="G22" s="680"/>
    </row>
    <row r="23" spans="1:9" ht="15" customHeight="1">
      <c r="A23" s="11"/>
      <c r="B23" s="639" t="s">
        <v>1551</v>
      </c>
      <c r="C23" s="165" t="s">
        <v>10</v>
      </c>
      <c r="D23" s="472">
        <f>+'ANTECEDENTES '!H56</f>
        <v>0</v>
      </c>
      <c r="E23" s="472"/>
      <c r="F23" s="471">
        <f t="shared" si="2"/>
        <v>0</v>
      </c>
      <c r="G23" s="683"/>
    </row>
    <row r="24" spans="1:9" ht="15" customHeight="1">
      <c r="A24" s="11"/>
      <c r="B24" s="639" t="s">
        <v>1552</v>
      </c>
      <c r="C24" s="165" t="s">
        <v>10</v>
      </c>
      <c r="D24" s="472">
        <v>0</v>
      </c>
      <c r="E24" s="472"/>
      <c r="F24" s="471">
        <f t="shared" si="2"/>
        <v>0</v>
      </c>
      <c r="G24" s="683"/>
    </row>
    <row r="25" spans="1:9" ht="15" customHeight="1" thickBot="1">
      <c r="A25" s="11"/>
      <c r="B25" s="640" t="s">
        <v>1553</v>
      </c>
      <c r="C25" s="168" t="s">
        <v>10</v>
      </c>
      <c r="D25" s="646"/>
      <c r="E25" s="762"/>
      <c r="F25" s="763"/>
      <c r="G25" s="681"/>
    </row>
    <row r="26" spans="1:9" ht="15" customHeight="1">
      <c r="A26" s="11"/>
      <c r="B26" s="649" t="s">
        <v>1450</v>
      </c>
      <c r="C26" s="260" t="s">
        <v>10</v>
      </c>
      <c r="D26" s="260"/>
      <c r="E26" s="756"/>
      <c r="F26" s="757"/>
      <c r="G26" s="682"/>
    </row>
    <row r="27" spans="1:9" ht="15.75" customHeight="1" thickBot="1">
      <c r="A27" s="11"/>
      <c r="B27" s="650" t="s">
        <v>1451</v>
      </c>
      <c r="C27" s="168" t="s">
        <v>10</v>
      </c>
      <c r="D27" s="168"/>
      <c r="E27" s="646"/>
      <c r="F27" s="755"/>
      <c r="G27" s="680"/>
    </row>
    <row r="28" spans="1:9" ht="15.75" thickBot="1">
      <c r="A28" s="11"/>
      <c r="B28" s="642" t="s">
        <v>1452</v>
      </c>
      <c r="C28" s="293" t="s">
        <v>31</v>
      </c>
      <c r="D28" s="293">
        <f>+D5+D9+D10+D11+D12+D15+D26+D27</f>
        <v>70641978</v>
      </c>
      <c r="E28" s="293">
        <f>+E5+E9+E10+E11+E12+E15+E26+E27</f>
        <v>0</v>
      </c>
      <c r="F28" s="293">
        <f>+F5+F9+F10+F11+F12+F15+F26+F27</f>
        <v>70639053</v>
      </c>
      <c r="G28" s="658">
        <f>+G5+G9+G10+G11+G12+G15+G26+G27</f>
        <v>70641978</v>
      </c>
    </row>
    <row r="29" spans="1:9" ht="15" customHeight="1">
      <c r="A29" s="11"/>
      <c r="B29" s="637" t="s">
        <v>1533</v>
      </c>
      <c r="C29" s="652" t="s">
        <v>420</v>
      </c>
      <c r="D29" s="471"/>
      <c r="E29" s="471"/>
      <c r="F29" s="471">
        <f>+'ANTECEDENTES '!E16</f>
        <v>0</v>
      </c>
      <c r="G29" s="768">
        <f>+F29</f>
        <v>0</v>
      </c>
      <c r="H29" t="s">
        <v>1534</v>
      </c>
    </row>
    <row r="30" spans="1:9" ht="15" customHeight="1">
      <c r="A30" s="11"/>
      <c r="B30" s="653" t="s">
        <v>1536</v>
      </c>
      <c r="C30" s="633" t="s">
        <v>420</v>
      </c>
      <c r="D30" s="471"/>
      <c r="E30" s="471"/>
      <c r="F30" s="471">
        <f>+'ANTECEDENTES '!E21-'ANTECEDENTES '!E23</f>
        <v>0</v>
      </c>
      <c r="G30" s="752">
        <f>+F30</f>
        <v>0</v>
      </c>
      <c r="H30" t="s">
        <v>1534</v>
      </c>
    </row>
    <row r="31" spans="1:9" ht="15" customHeight="1">
      <c r="A31" s="11"/>
      <c r="B31" s="653" t="s">
        <v>1456</v>
      </c>
      <c r="C31" s="633" t="s">
        <v>420</v>
      </c>
      <c r="D31" s="471"/>
      <c r="E31" s="471"/>
      <c r="F31" s="471">
        <f t="shared" ref="F31:F33" si="3">+D31-E31</f>
        <v>0</v>
      </c>
      <c r="G31" s="680"/>
    </row>
    <row r="32" spans="1:9" ht="15" customHeight="1">
      <c r="A32" s="11"/>
      <c r="B32" s="653" t="s">
        <v>1537</v>
      </c>
      <c r="C32" s="633" t="s">
        <v>420</v>
      </c>
      <c r="D32" s="471">
        <f>'BALANCE 2021 '!J50</f>
        <v>35117482</v>
      </c>
      <c r="E32" s="471"/>
      <c r="F32" s="777">
        <f>D32</f>
        <v>35117482</v>
      </c>
      <c r="G32" s="752">
        <f>+F32</f>
        <v>35117482</v>
      </c>
      <c r="H32" t="s">
        <v>1534</v>
      </c>
    </row>
    <row r="33" spans="1:8" ht="15" customHeight="1">
      <c r="A33" s="11"/>
      <c r="B33" s="653" t="s">
        <v>1538</v>
      </c>
      <c r="C33" s="633" t="s">
        <v>420</v>
      </c>
      <c r="D33" s="471"/>
      <c r="E33" s="471"/>
      <c r="F33" s="471">
        <f t="shared" si="3"/>
        <v>0</v>
      </c>
      <c r="G33" s="680"/>
      <c r="H33" t="s">
        <v>1534</v>
      </c>
    </row>
    <row r="34" spans="1:8">
      <c r="A34" s="11"/>
      <c r="B34" s="653" t="s">
        <v>1539</v>
      </c>
      <c r="C34" s="633" t="s">
        <v>420</v>
      </c>
      <c r="D34" s="471">
        <f>SUM('BALANCE 2021 '!J52:J57)</f>
        <v>15874801</v>
      </c>
      <c r="E34" s="779">
        <f>+'BALANCE 2021 '!I28+'BALANCE 2021 '!I38+'BALANCE 2021 '!I34</f>
        <v>361107</v>
      </c>
      <c r="F34" s="471">
        <f>+D34-E34</f>
        <v>15513694</v>
      </c>
      <c r="G34" s="752">
        <f>+F34</f>
        <v>15513694</v>
      </c>
      <c r="H34" t="s">
        <v>1534</v>
      </c>
    </row>
    <row r="35" spans="1:8">
      <c r="A35" s="11"/>
      <c r="B35" s="653" t="s">
        <v>1535</v>
      </c>
      <c r="C35" s="633" t="s">
        <v>420</v>
      </c>
      <c r="D35" s="471">
        <f>+'BALANCE 2021 '!J60</f>
        <v>677964</v>
      </c>
      <c r="E35" s="471">
        <f>+'BALANCE 2021 '!I30+'BALANCE 2021 '!I39</f>
        <v>6497</v>
      </c>
      <c r="F35" s="471">
        <f t="shared" ref="F35:F60" si="4">+D35-E35</f>
        <v>671467</v>
      </c>
      <c r="G35" s="752">
        <f>+F35</f>
        <v>671467</v>
      </c>
      <c r="H35" t="s">
        <v>1534</v>
      </c>
    </row>
    <row r="36" spans="1:8">
      <c r="A36" s="11"/>
      <c r="B36" s="653" t="s">
        <v>1541</v>
      </c>
      <c r="C36" s="633" t="s">
        <v>420</v>
      </c>
      <c r="D36" s="471"/>
      <c r="E36" s="471"/>
      <c r="F36" s="471">
        <f>+'ANTECEDENTES '!E26/1.19</f>
        <v>0</v>
      </c>
      <c r="G36" s="752">
        <f>+F36</f>
        <v>0</v>
      </c>
      <c r="H36" t="s">
        <v>1534</v>
      </c>
    </row>
    <row r="37" spans="1:8">
      <c r="A37" s="11"/>
      <c r="B37" s="653" t="s">
        <v>1542</v>
      </c>
      <c r="C37" s="633" t="s">
        <v>420</v>
      </c>
      <c r="D37" s="471">
        <f>+'BALANCE 2021 '!J51+'BALANCE 2021 '!J58+'BALANCE 2021 '!J59+'BALANCE 2021 '!J65+'BALANCE 2021 '!J66</f>
        <v>77793</v>
      </c>
      <c r="E37" s="471"/>
      <c r="F37" s="471">
        <f t="shared" si="4"/>
        <v>77793</v>
      </c>
      <c r="G37" s="752">
        <f>+F37</f>
        <v>77793</v>
      </c>
      <c r="H37" t="s">
        <v>1534</v>
      </c>
    </row>
    <row r="38" spans="1:8">
      <c r="A38" s="11"/>
      <c r="B38" s="653" t="s">
        <v>1543</v>
      </c>
      <c r="C38" s="633" t="s">
        <v>420</v>
      </c>
      <c r="D38" s="472">
        <f>+'BALANCE 2021 '!J77</f>
        <v>0</v>
      </c>
      <c r="E38" s="471">
        <f>+D38</f>
        <v>0</v>
      </c>
      <c r="F38" s="471">
        <f t="shared" si="4"/>
        <v>0</v>
      </c>
      <c r="G38" s="680"/>
      <c r="H38" t="s">
        <v>1534</v>
      </c>
    </row>
    <row r="39" spans="1:8">
      <c r="A39" s="11"/>
      <c r="B39" s="654" t="s">
        <v>1540</v>
      </c>
      <c r="C39" s="633" t="s">
        <v>420</v>
      </c>
      <c r="D39" s="472"/>
      <c r="E39" s="471"/>
      <c r="F39" s="471">
        <f t="shared" si="4"/>
        <v>0</v>
      </c>
      <c r="G39" s="680"/>
      <c r="H39" t="s">
        <v>1534</v>
      </c>
    </row>
    <row r="40" spans="1:8" ht="15" customHeight="1">
      <c r="A40" s="11"/>
      <c r="B40" s="654" t="s">
        <v>1465</v>
      </c>
      <c r="C40" s="633" t="s">
        <v>420</v>
      </c>
      <c r="D40" s="471"/>
      <c r="E40" s="471"/>
      <c r="F40" s="471">
        <f t="shared" si="4"/>
        <v>0</v>
      </c>
      <c r="G40" s="680"/>
    </row>
    <row r="41" spans="1:8" ht="15" customHeight="1">
      <c r="A41" s="11"/>
      <c r="B41" s="654" t="s">
        <v>1466</v>
      </c>
      <c r="C41" s="633" t="s">
        <v>420</v>
      </c>
      <c r="D41" s="471"/>
      <c r="E41" s="471"/>
      <c r="F41" s="471">
        <f t="shared" si="4"/>
        <v>0</v>
      </c>
      <c r="G41" s="680"/>
    </row>
    <row r="42" spans="1:8" ht="15" customHeight="1">
      <c r="A42" s="11"/>
      <c r="B42" s="654" t="s">
        <v>1467</v>
      </c>
      <c r="C42" s="633" t="s">
        <v>420</v>
      </c>
      <c r="D42" s="471"/>
      <c r="E42" s="471"/>
      <c r="F42" s="471">
        <f t="shared" si="4"/>
        <v>0</v>
      </c>
      <c r="G42" s="680"/>
      <c r="H42" t="s">
        <v>1534</v>
      </c>
    </row>
    <row r="43" spans="1:8" ht="15" customHeight="1">
      <c r="A43" s="11"/>
      <c r="B43" s="654" t="s">
        <v>1468</v>
      </c>
      <c r="C43" s="633" t="s">
        <v>420</v>
      </c>
      <c r="D43" s="471"/>
      <c r="E43" s="471"/>
      <c r="F43" s="471">
        <f t="shared" si="4"/>
        <v>0</v>
      </c>
      <c r="G43" s="680"/>
    </row>
    <row r="44" spans="1:8">
      <c r="A44" s="11"/>
      <c r="B44" s="674" t="s">
        <v>1544</v>
      </c>
      <c r="C44" s="633" t="s">
        <v>420</v>
      </c>
      <c r="D44" s="471">
        <f>+'BALANCE 2021 '!J70</f>
        <v>0</v>
      </c>
      <c r="E44" s="471"/>
      <c r="F44" s="471">
        <f t="shared" si="4"/>
        <v>0</v>
      </c>
      <c r="G44" s="752">
        <f>+F44</f>
        <v>0</v>
      </c>
      <c r="H44" t="str">
        <f>+H42</f>
        <v>pagados</v>
      </c>
    </row>
    <row r="45" spans="1:8">
      <c r="A45" s="11"/>
      <c r="B45" s="674" t="s">
        <v>1545</v>
      </c>
      <c r="C45" s="633" t="s">
        <v>420</v>
      </c>
      <c r="D45" s="471">
        <f>+'BALANCE 2021 '!J76</f>
        <v>0</v>
      </c>
      <c r="E45" s="471"/>
      <c r="F45" s="471">
        <f t="shared" si="4"/>
        <v>0</v>
      </c>
      <c r="G45" s="752">
        <f>+F45</f>
        <v>0</v>
      </c>
      <c r="H45" t="str">
        <f>+H44</f>
        <v>pagados</v>
      </c>
    </row>
    <row r="46" spans="1:8" ht="15" customHeight="1">
      <c r="A46" s="11"/>
      <c r="B46" s="674" t="s">
        <v>1558</v>
      </c>
      <c r="C46" s="633" t="s">
        <v>420</v>
      </c>
      <c r="D46" s="471">
        <f>+'BALANCE 2021 '!J90</f>
        <v>0</v>
      </c>
      <c r="E46" s="471"/>
      <c r="F46" s="471">
        <f t="shared" si="4"/>
        <v>0</v>
      </c>
      <c r="G46" s="752">
        <f>+F46</f>
        <v>0</v>
      </c>
      <c r="H46" t="str">
        <f>+H45</f>
        <v>pagados</v>
      </c>
    </row>
    <row r="47" spans="1:8" ht="15" customHeight="1">
      <c r="A47" s="11"/>
      <c r="B47" s="674" t="s">
        <v>1559</v>
      </c>
      <c r="C47" s="633" t="s">
        <v>420</v>
      </c>
      <c r="D47" s="471">
        <f>+'BALANCE 2021 '!J91+'BALANCE 2021 '!J96</f>
        <v>277912</v>
      </c>
      <c r="E47" s="471"/>
      <c r="F47" s="471">
        <f t="shared" si="4"/>
        <v>277912</v>
      </c>
      <c r="G47" s="752">
        <f>+F47</f>
        <v>277912</v>
      </c>
    </row>
    <row r="48" spans="1:8" ht="15" customHeight="1">
      <c r="A48" s="11"/>
      <c r="B48" s="654" t="s">
        <v>1471</v>
      </c>
      <c r="C48" s="633" t="s">
        <v>420</v>
      </c>
      <c r="D48" s="471"/>
      <c r="E48" s="471"/>
      <c r="F48" s="471">
        <f t="shared" si="4"/>
        <v>0</v>
      </c>
      <c r="G48" s="680"/>
    </row>
    <row r="49" spans="1:9">
      <c r="A49" s="11"/>
      <c r="B49" s="654" t="s">
        <v>1715</v>
      </c>
      <c r="C49" s="633" t="s">
        <v>420</v>
      </c>
      <c r="D49" s="471">
        <f>'BALANCE 2021 '!D87+'BALANCE 2021 '!D93</f>
        <v>1410117</v>
      </c>
      <c r="E49" s="471"/>
      <c r="F49" s="471">
        <f t="shared" si="4"/>
        <v>1410117</v>
      </c>
      <c r="G49" s="752">
        <f>+F49</f>
        <v>1410117</v>
      </c>
    </row>
    <row r="50" spans="1:9" ht="15" customHeight="1">
      <c r="A50" s="11"/>
      <c r="B50" s="654" t="s">
        <v>1473</v>
      </c>
      <c r="C50" s="633" t="s">
        <v>420</v>
      </c>
      <c r="D50" s="471"/>
      <c r="E50" s="471"/>
      <c r="F50" s="471">
        <f t="shared" si="4"/>
        <v>0</v>
      </c>
      <c r="G50" s="680"/>
    </row>
    <row r="51" spans="1:9">
      <c r="A51" s="11"/>
      <c r="B51" s="654" t="s">
        <v>1474</v>
      </c>
      <c r="C51" s="633" t="s">
        <v>420</v>
      </c>
      <c r="D51" s="1927">
        <v>12405795</v>
      </c>
      <c r="E51" s="471"/>
      <c r="F51" s="471">
        <f t="shared" si="4"/>
        <v>12405795</v>
      </c>
      <c r="G51" s="752">
        <f>F51</f>
        <v>12405795</v>
      </c>
      <c r="I51" t="s">
        <v>1750</v>
      </c>
    </row>
    <row r="52" spans="1:9" ht="16.5" customHeight="1">
      <c r="A52" s="11"/>
      <c r="B52" s="653" t="s">
        <v>1475</v>
      </c>
      <c r="C52" s="633" t="s">
        <v>420</v>
      </c>
      <c r="D52" s="471"/>
      <c r="E52" s="471"/>
      <c r="F52" s="471">
        <f t="shared" si="4"/>
        <v>0</v>
      </c>
      <c r="G52" s="680"/>
    </row>
    <row r="53" spans="1:9">
      <c r="A53" s="11"/>
      <c r="B53" s="653" t="s">
        <v>314</v>
      </c>
      <c r="C53" s="633" t="s">
        <v>420</v>
      </c>
      <c r="D53" s="471"/>
      <c r="E53" s="471"/>
      <c r="F53" s="471">
        <f t="shared" si="4"/>
        <v>0</v>
      </c>
      <c r="G53" s="680"/>
    </row>
    <row r="54" spans="1:9">
      <c r="A54" s="11"/>
      <c r="B54" s="653" t="s">
        <v>1716</v>
      </c>
      <c r="C54" s="297"/>
      <c r="D54" s="471"/>
      <c r="E54" s="471"/>
      <c r="F54" s="471">
        <f t="shared" si="4"/>
        <v>0</v>
      </c>
      <c r="G54" s="680"/>
    </row>
    <row r="55" spans="1:9" ht="15" customHeight="1">
      <c r="A55" s="11"/>
      <c r="B55" s="639" t="s">
        <v>1717</v>
      </c>
      <c r="C55" s="633" t="s">
        <v>420</v>
      </c>
      <c r="D55" s="471">
        <f>+'BALANCE 2021 '!J95</f>
        <v>0</v>
      </c>
      <c r="E55" s="471"/>
      <c r="F55" s="471">
        <f t="shared" si="4"/>
        <v>0</v>
      </c>
      <c r="G55" s="680"/>
    </row>
    <row r="56" spans="1:9" ht="15" customHeight="1">
      <c r="A56" s="11"/>
      <c r="B56" s="639" t="s">
        <v>1718</v>
      </c>
      <c r="C56" s="633" t="s">
        <v>420</v>
      </c>
      <c r="D56" s="471">
        <f>+'BALANCE 2021 '!J94</f>
        <v>0</v>
      </c>
      <c r="E56" s="471"/>
      <c r="F56" s="471">
        <f t="shared" si="4"/>
        <v>0</v>
      </c>
      <c r="G56" s="683"/>
    </row>
    <row r="57" spans="1:9" ht="15" customHeight="1">
      <c r="A57" s="11"/>
      <c r="B57" s="639" t="s">
        <v>1724</v>
      </c>
      <c r="C57" s="633" t="s">
        <v>420</v>
      </c>
      <c r="D57" s="471"/>
      <c r="E57" s="471"/>
      <c r="F57" s="471">
        <f>+'ANTECEDENTES '!E31</f>
        <v>0</v>
      </c>
      <c r="G57" s="769">
        <f>+F57</f>
        <v>0</v>
      </c>
    </row>
    <row r="58" spans="1:9" ht="15" customHeight="1">
      <c r="A58" s="11"/>
      <c r="B58" s="639" t="s">
        <v>1725</v>
      </c>
      <c r="C58" s="633" t="s">
        <v>420</v>
      </c>
      <c r="D58" s="471"/>
      <c r="E58" s="471"/>
      <c r="F58" s="471">
        <f>+'BALANCE 2021 '!H16+'BALANCE 2021 '!H17</f>
        <v>0</v>
      </c>
      <c r="G58" s="683"/>
    </row>
    <row r="59" spans="1:9" ht="15" customHeight="1">
      <c r="A59" s="11"/>
      <c r="B59" s="639" t="s">
        <v>1550</v>
      </c>
      <c r="C59" s="633" t="s">
        <v>420</v>
      </c>
      <c r="D59" s="471"/>
      <c r="E59" s="471"/>
      <c r="F59" s="471">
        <f t="shared" si="4"/>
        <v>0</v>
      </c>
      <c r="G59" s="683"/>
    </row>
    <row r="60" spans="1:9" ht="15" customHeight="1" thickBot="1">
      <c r="A60" s="11"/>
      <c r="B60" s="655" t="s">
        <v>1550</v>
      </c>
      <c r="C60" s="656" t="s">
        <v>420</v>
      </c>
      <c r="D60" s="471"/>
      <c r="E60" s="471"/>
      <c r="F60" s="471">
        <f t="shared" si="4"/>
        <v>0</v>
      </c>
      <c r="G60" s="683"/>
    </row>
    <row r="61" spans="1:9" ht="15.75" thickBot="1">
      <c r="A61" s="11"/>
      <c r="B61" s="675" t="s">
        <v>1476</v>
      </c>
      <c r="C61" s="676" t="s">
        <v>31</v>
      </c>
      <c r="D61" s="676">
        <f>SUM(D29:D60)</f>
        <v>65841864</v>
      </c>
      <c r="E61" s="676">
        <f>SUM(E29:E60)</f>
        <v>367604</v>
      </c>
      <c r="F61" s="677">
        <f>SUM(F29:F60)</f>
        <v>65474260</v>
      </c>
      <c r="G61" s="770">
        <f>SUM(G29:G60)</f>
        <v>65474260</v>
      </c>
      <c r="I61" s="744"/>
    </row>
    <row r="62" spans="1:9" ht="15.75" thickBot="1">
      <c r="A62" s="11"/>
      <c r="B62" s="675" t="s">
        <v>1719</v>
      </c>
      <c r="C62" s="676" t="s">
        <v>31</v>
      </c>
      <c r="D62" s="676">
        <f>+D28-D61</f>
        <v>4800114</v>
      </c>
      <c r="E62" s="676">
        <f t="shared" ref="E62:F62" si="5">+E28-E61</f>
        <v>-367604</v>
      </c>
      <c r="F62" s="676">
        <f t="shared" si="5"/>
        <v>5164793</v>
      </c>
      <c r="G62" s="771"/>
      <c r="I62" s="744"/>
    </row>
    <row r="63" spans="1:9" ht="15.75" customHeight="1" thickBot="1">
      <c r="A63" s="11"/>
      <c r="B63" s="678" t="s">
        <v>1477</v>
      </c>
      <c r="C63" s="679" t="s">
        <v>10</v>
      </c>
      <c r="D63" s="745"/>
      <c r="E63" s="745"/>
      <c r="F63" s="745"/>
      <c r="G63" s="770">
        <f t="shared" ref="G63" si="6">+G46+G47</f>
        <v>277912</v>
      </c>
      <c r="I63" s="4"/>
    </row>
    <row r="64" spans="1:9" ht="15.75" customHeight="1" thickBot="1">
      <c r="A64" s="11"/>
      <c r="B64" s="660" t="s">
        <v>1519</v>
      </c>
      <c r="C64" s="285" t="s">
        <v>31</v>
      </c>
      <c r="D64" s="746"/>
      <c r="E64" s="746"/>
      <c r="F64" s="746"/>
      <c r="G64" s="770">
        <f t="shared" ref="G64" si="7">+G28-G61+G63</f>
        <v>5445630</v>
      </c>
      <c r="I64" s="744"/>
    </row>
    <row r="65" spans="1:16" ht="15.75" customHeight="1" thickBot="1">
      <c r="A65" s="11"/>
      <c r="B65" s="660" t="s">
        <v>1520</v>
      </c>
      <c r="C65" s="661"/>
      <c r="D65" s="764"/>
      <c r="E65" s="764"/>
      <c r="F65" s="764"/>
      <c r="G65" s="770"/>
    </row>
    <row r="66" spans="1:16" ht="15.75" thickBot="1">
      <c r="A66" s="11"/>
      <c r="B66" s="649" t="s">
        <v>330</v>
      </c>
      <c r="C66" s="641" t="s">
        <v>420</v>
      </c>
      <c r="D66" s="747"/>
      <c r="E66" s="747"/>
      <c r="F66" s="747"/>
      <c r="G66" s="770">
        <f>+G64/2</f>
        <v>2722815</v>
      </c>
      <c r="I66" s="13"/>
    </row>
    <row r="67" spans="1:16" ht="15.75" customHeight="1" thickBot="1">
      <c r="A67" s="11"/>
      <c r="B67" s="648" t="s">
        <v>315</v>
      </c>
      <c r="C67" s="656" t="s">
        <v>420</v>
      </c>
      <c r="D67" s="748"/>
      <c r="E67" s="748"/>
      <c r="F67" s="748"/>
      <c r="G67" s="770"/>
    </row>
    <row r="68" spans="1:16" ht="15.75" customHeight="1" thickBot="1">
      <c r="A68" s="11"/>
      <c r="B68" s="657" t="s">
        <v>1479</v>
      </c>
      <c r="C68" s="293" t="s">
        <v>31</v>
      </c>
      <c r="D68" s="745"/>
      <c r="E68" s="745"/>
      <c r="F68" s="745"/>
      <c r="G68" s="770">
        <f>+G64-G66-G67</f>
        <v>2722815</v>
      </c>
      <c r="I68" s="13">
        <v>0.1</v>
      </c>
      <c r="J68" s="795">
        <f>G68*I68</f>
        <v>272281.5</v>
      </c>
    </row>
    <row r="69" spans="1:16" ht="15.75" customHeight="1" thickBot="1">
      <c r="A69" s="10"/>
      <c r="B69" s="659"/>
      <c r="C69" s="687"/>
      <c r="D69" s="749"/>
      <c r="E69" s="749"/>
      <c r="F69" s="749"/>
      <c r="G69" s="770"/>
    </row>
    <row r="70" spans="1:16" ht="15.75" thickBot="1">
      <c r="B70" s="684" t="s">
        <v>1521</v>
      </c>
      <c r="C70" s="685"/>
      <c r="D70" s="765"/>
      <c r="E70" s="765"/>
      <c r="F70" s="765"/>
      <c r="G70" s="770"/>
    </row>
    <row r="71" spans="1:16" ht="15.75" thickBot="1">
      <c r="B71" s="653" t="s">
        <v>317</v>
      </c>
      <c r="C71" s="165" t="s">
        <v>10</v>
      </c>
      <c r="D71" s="750"/>
      <c r="E71" s="750"/>
      <c r="F71" s="750"/>
      <c r="G71" s="770"/>
    </row>
    <row r="72" spans="1:16" ht="15.75" thickBot="1">
      <c r="B72" s="648" t="s">
        <v>318</v>
      </c>
      <c r="C72" s="250" t="s">
        <v>10</v>
      </c>
      <c r="D72" s="751"/>
      <c r="E72" s="751"/>
      <c r="F72" s="751"/>
      <c r="G72" s="770"/>
    </row>
    <row r="73" spans="1:16" ht="15.75" thickBot="1">
      <c r="B73" s="657" t="s">
        <v>319</v>
      </c>
      <c r="C73" s="293" t="s">
        <v>31</v>
      </c>
      <c r="D73" s="745"/>
      <c r="E73" s="745"/>
      <c r="F73" s="745"/>
      <c r="G73" s="770"/>
    </row>
    <row r="74" spans="1:16" ht="15.75" thickBot="1">
      <c r="D74" s="745"/>
      <c r="E74" s="745"/>
      <c r="F74" s="745"/>
    </row>
    <row r="75" spans="1:16" ht="15.75" thickBot="1">
      <c r="B75" s="684" t="s">
        <v>1560</v>
      </c>
      <c r="C75" s="685"/>
      <c r="D75" s="745"/>
      <c r="E75" s="745"/>
      <c r="F75" s="745"/>
      <c r="G75" s="16"/>
    </row>
    <row r="76" spans="1:16" ht="15.75" thickBot="1">
      <c r="B76" s="674" t="s">
        <v>1544</v>
      </c>
      <c r="C76" s="165" t="s">
        <v>10</v>
      </c>
      <c r="D76" s="745"/>
      <c r="E76" s="745"/>
      <c r="F76" s="745"/>
      <c r="G76" s="686">
        <f>+G44</f>
        <v>0</v>
      </c>
    </row>
    <row r="77" spans="1:16" ht="15.75" thickBot="1">
      <c r="B77" s="657" t="s">
        <v>1561</v>
      </c>
      <c r="C77" s="293" t="s">
        <v>31</v>
      </c>
      <c r="D77" s="745"/>
      <c r="E77" s="745"/>
      <c r="F77" s="745"/>
      <c r="G77" s="651">
        <f t="shared" ref="G77" si="8">+G76</f>
        <v>0</v>
      </c>
    </row>
    <row r="79" spans="1:16">
      <c r="I79" s="60" t="s">
        <v>1756</v>
      </c>
      <c r="J79" s="60"/>
      <c r="K79" s="60"/>
      <c r="L79" s="60"/>
      <c r="M79" s="60"/>
      <c r="N79" s="60"/>
      <c r="O79" s="60"/>
      <c r="P79" s="60"/>
    </row>
    <row r="80" spans="1:16">
      <c r="G80" s="773"/>
      <c r="I80" s="60"/>
      <c r="J80" s="60"/>
      <c r="K80" s="60"/>
      <c r="L80" s="60"/>
      <c r="M80" s="60"/>
      <c r="N80" s="60"/>
      <c r="O80" s="60"/>
      <c r="P80" s="60"/>
    </row>
    <row r="81" spans="7:16">
      <c r="I81" s="60" t="s">
        <v>1757</v>
      </c>
      <c r="J81" s="60"/>
      <c r="K81" s="60"/>
      <c r="L81" s="60"/>
      <c r="M81" s="60"/>
      <c r="N81" s="60"/>
      <c r="O81" s="60"/>
      <c r="P81" s="60">
        <f>+G64</f>
        <v>5445630</v>
      </c>
    </row>
    <row r="82" spans="7:16">
      <c r="G82" s="773"/>
      <c r="I82" s="60" t="s">
        <v>1758</v>
      </c>
      <c r="J82" s="60"/>
      <c r="K82" s="60"/>
      <c r="L82" s="60"/>
      <c r="M82" s="60"/>
      <c r="N82" s="60"/>
      <c r="O82" s="60"/>
      <c r="P82" s="60"/>
    </row>
    <row r="83" spans="7:16">
      <c r="I83" s="60" t="s">
        <v>1759</v>
      </c>
      <c r="J83" s="60"/>
      <c r="K83" s="60"/>
      <c r="L83" s="60"/>
      <c r="M83" s="60"/>
      <c r="N83" s="60"/>
      <c r="O83" s="60"/>
      <c r="P83" s="60">
        <f>+P81+P82</f>
        <v>5445630</v>
      </c>
    </row>
    <row r="84" spans="7:16">
      <c r="I84" s="60" t="s">
        <v>1760</v>
      </c>
      <c r="J84" s="60"/>
      <c r="K84" s="60"/>
      <c r="L84" s="60"/>
      <c r="M84" s="60"/>
      <c r="N84" s="60"/>
      <c r="O84" s="60"/>
      <c r="P84" s="60">
        <f>+P83/2</f>
        <v>2722815</v>
      </c>
    </row>
    <row r="86" spans="7:16">
      <c r="I86" s="60" t="s">
        <v>1756</v>
      </c>
      <c r="J86" s="60"/>
      <c r="K86" s="60"/>
      <c r="L86" s="60"/>
      <c r="M86" s="60"/>
      <c r="N86" s="60"/>
      <c r="O86" s="60"/>
      <c r="P86" s="60"/>
    </row>
    <row r="87" spans="7:16">
      <c r="I87" s="60"/>
      <c r="J87" s="60"/>
      <c r="K87" s="60"/>
      <c r="L87" s="60"/>
      <c r="M87" s="60"/>
      <c r="N87" s="60"/>
      <c r="O87" s="60"/>
      <c r="P87" s="60"/>
    </row>
    <row r="88" spans="7:16">
      <c r="I88" s="60" t="s">
        <v>1757</v>
      </c>
      <c r="J88" s="60"/>
      <c r="K88" s="60"/>
      <c r="L88" s="60"/>
      <c r="M88" s="60"/>
      <c r="N88" s="60"/>
      <c r="O88" s="60"/>
      <c r="P88" s="60">
        <f>+G64</f>
        <v>5445630</v>
      </c>
    </row>
    <row r="89" spans="7:16">
      <c r="I89" s="60" t="s">
        <v>1758</v>
      </c>
      <c r="J89" s="60"/>
      <c r="K89" s="60"/>
      <c r="L89" s="60"/>
      <c r="M89" s="60"/>
      <c r="N89" s="60"/>
      <c r="O89" s="60"/>
      <c r="P89" s="60"/>
    </row>
    <row r="90" spans="7:16">
      <c r="I90" s="60" t="s">
        <v>1761</v>
      </c>
      <c r="P90" s="744">
        <f>+G63</f>
        <v>277912</v>
      </c>
    </row>
    <row r="91" spans="7:16">
      <c r="I91" s="60" t="s">
        <v>1759</v>
      </c>
      <c r="J91" s="60"/>
      <c r="K91" s="60"/>
      <c r="L91" s="60"/>
      <c r="M91" s="60"/>
      <c r="N91" s="60"/>
      <c r="O91" s="60"/>
      <c r="P91" s="60">
        <f>+P88-P89-P90</f>
        <v>5167718</v>
      </c>
    </row>
    <row r="92" spans="7:16">
      <c r="I92" s="60" t="s">
        <v>1760</v>
      </c>
      <c r="J92" s="60"/>
      <c r="K92" s="60"/>
      <c r="L92" s="60"/>
      <c r="M92" s="60"/>
      <c r="N92" s="60"/>
      <c r="O92" s="60"/>
      <c r="P92" s="60">
        <f>+P91/2</f>
        <v>2583859</v>
      </c>
    </row>
  </sheetData>
  <pageMargins left="0.70866141732283472" right="0.70866141732283472" top="0.74803149606299213" bottom="0.74803149606299213" header="0.31496062992125984" footer="0.31496062992125984"/>
  <pageSetup paperSize="345"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1:V46"/>
  <sheetViews>
    <sheetView showGridLines="0" topLeftCell="B33" zoomScaleNormal="100" workbookViewId="0">
      <selection activeCell="U42" sqref="U42"/>
    </sheetView>
  </sheetViews>
  <sheetFormatPr baseColWidth="10" defaultColWidth="11.5703125" defaultRowHeight="15"/>
  <cols>
    <col min="1" max="1" width="1.85546875" style="60" customWidth="1"/>
    <col min="2" max="2" width="32"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60" customWidth="1"/>
    <col min="18" max="18" width="5.5703125" style="60" customWidth="1"/>
    <col min="19" max="19" width="9.140625" style="294" customWidth="1"/>
    <col min="20" max="20" width="7" style="60" customWidth="1"/>
    <col min="21" max="21" width="19.2851562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32"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5.5703125"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32"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5.5703125"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32"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5.5703125"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32"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5.5703125"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32"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5.5703125"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32"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5.5703125"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32"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5.5703125"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32"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5.5703125"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32"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5.5703125"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32"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5.5703125"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32"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5.5703125"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32"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5.5703125"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32"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5.5703125"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32"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5.5703125"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32"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5.5703125"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32"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5.5703125"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32"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5.5703125"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32"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5.5703125"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32"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5.5703125"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32"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5.5703125"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32"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5.5703125"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32"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5.5703125"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32"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5.5703125"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32"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5.5703125"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32"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5.5703125"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32"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5.5703125"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32"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5.5703125"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32"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5.5703125"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32"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5.5703125"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32"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5.5703125"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32"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5.5703125"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32"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5.5703125"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32"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5.5703125"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32"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5.5703125"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32"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5.5703125"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32"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5.5703125"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32"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5.5703125"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32"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5.5703125"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32"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5.5703125"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32"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5.5703125"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32"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5.5703125"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32"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5.5703125"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32"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5.5703125"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32"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5.5703125"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32"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5.5703125"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32"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5.5703125"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32"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5.5703125"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32"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5.5703125"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32"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5.5703125"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32"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5.5703125"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32"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5.5703125"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32"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5.5703125"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32"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5.5703125"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32"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5.5703125"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32"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5.5703125"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32"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5.5703125"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32"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5.5703125"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32"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5.5703125"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32"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5.5703125"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32"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5.5703125"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32"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5.5703125"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32"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5.5703125"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32"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5.5703125"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1" spans="3:22" ht="15.75" thickBot="1"/>
    <row r="2" spans="3:22" s="547" customFormat="1" ht="18.75">
      <c r="C2" s="1501" t="s">
        <v>1443</v>
      </c>
      <c r="D2" s="1502"/>
      <c r="E2" s="1502"/>
      <c r="F2" s="1502"/>
      <c r="G2" s="1502"/>
      <c r="H2" s="1502"/>
      <c r="I2" s="1502"/>
      <c r="J2" s="1502"/>
      <c r="K2" s="1502"/>
      <c r="L2" s="1502"/>
      <c r="M2" s="1502"/>
      <c r="N2" s="1502"/>
      <c r="O2" s="1502"/>
      <c r="P2" s="1502"/>
      <c r="Q2" s="1503"/>
      <c r="S2" s="298"/>
    </row>
    <row r="3" spans="3:22" s="547" customFormat="1" ht="23.45" customHeight="1" thickBot="1">
      <c r="C3" s="1504"/>
      <c r="D3" s="1505"/>
      <c r="E3" s="1505"/>
      <c r="F3" s="1505"/>
      <c r="G3" s="1505"/>
      <c r="H3" s="1505"/>
      <c r="I3" s="1505"/>
      <c r="J3" s="1505"/>
      <c r="K3" s="1505"/>
      <c r="L3" s="1505"/>
      <c r="M3" s="1505"/>
      <c r="N3" s="1505"/>
      <c r="O3" s="1505"/>
      <c r="P3" s="1505"/>
      <c r="Q3" s="1506"/>
      <c r="S3" s="298"/>
    </row>
    <row r="4" spans="3:22" ht="27" customHeight="1" thickBot="1">
      <c r="C4" s="548"/>
      <c r="D4" s="549"/>
      <c r="E4" s="549"/>
      <c r="F4" s="549"/>
      <c r="G4" s="549"/>
      <c r="H4" s="549"/>
      <c r="I4" s="549"/>
      <c r="J4" s="549"/>
      <c r="K4" s="550"/>
      <c r="L4" s="1507" t="s">
        <v>1444</v>
      </c>
      <c r="M4" s="1508"/>
      <c r="N4" s="1508"/>
      <c r="O4" s="1508"/>
      <c r="P4" s="1509"/>
      <c r="Q4" s="551"/>
    </row>
    <row r="5" spans="3:22" ht="27" customHeight="1">
      <c r="C5" s="817" t="s">
        <v>1445</v>
      </c>
      <c r="D5" s="818"/>
      <c r="E5" s="818"/>
      <c r="F5" s="818"/>
      <c r="G5" s="818"/>
      <c r="H5" s="818"/>
      <c r="I5" s="818"/>
      <c r="J5" s="818"/>
      <c r="K5" s="303">
        <v>1400</v>
      </c>
      <c r="L5" s="1428">
        <f>+'RLI '!G5</f>
        <v>70639053</v>
      </c>
      <c r="M5" s="820"/>
      <c r="N5" s="820"/>
      <c r="O5" s="820"/>
      <c r="P5" s="1429"/>
      <c r="Q5" s="164" t="s">
        <v>10</v>
      </c>
    </row>
    <row r="6" spans="3:22" ht="27" customHeight="1">
      <c r="C6" s="821" t="s">
        <v>1446</v>
      </c>
      <c r="D6" s="822"/>
      <c r="E6" s="822"/>
      <c r="F6" s="822"/>
      <c r="G6" s="822"/>
      <c r="H6" s="822"/>
      <c r="I6" s="822"/>
      <c r="J6" s="822"/>
      <c r="K6" s="306">
        <v>1401</v>
      </c>
      <c r="L6" s="1399">
        <f>+'RLI '!G9</f>
        <v>0</v>
      </c>
      <c r="M6" s="810"/>
      <c r="N6" s="810"/>
      <c r="O6" s="810"/>
      <c r="P6" s="1400"/>
      <c r="Q6" s="166" t="s">
        <v>10</v>
      </c>
    </row>
    <row r="7" spans="3:22" ht="27" customHeight="1">
      <c r="C7" s="552" t="s">
        <v>1447</v>
      </c>
      <c r="D7" s="289"/>
      <c r="E7" s="289"/>
      <c r="F7" s="289"/>
      <c r="G7" s="289"/>
      <c r="H7" s="289"/>
      <c r="I7" s="289"/>
      <c r="J7" s="289"/>
      <c r="K7" s="306">
        <v>1402</v>
      </c>
      <c r="L7" s="1399">
        <f>+'RLI '!G10</f>
        <v>0</v>
      </c>
      <c r="M7" s="810"/>
      <c r="N7" s="810"/>
      <c r="O7" s="810"/>
      <c r="P7" s="1400"/>
      <c r="Q7" s="166" t="s">
        <v>10</v>
      </c>
    </row>
    <row r="8" spans="3:22" ht="27" customHeight="1">
      <c r="C8" s="807" t="s">
        <v>1448</v>
      </c>
      <c r="D8" s="808"/>
      <c r="E8" s="808"/>
      <c r="F8" s="808"/>
      <c r="G8" s="808"/>
      <c r="H8" s="808"/>
      <c r="I8" s="808"/>
      <c r="J8" s="808"/>
      <c r="K8" s="306">
        <v>1403</v>
      </c>
      <c r="L8" s="1399">
        <f>+'RLI '!G11</f>
        <v>0</v>
      </c>
      <c r="M8" s="810"/>
      <c r="N8" s="810"/>
      <c r="O8" s="810"/>
      <c r="P8" s="1400"/>
      <c r="Q8" s="166" t="s">
        <v>10</v>
      </c>
    </row>
    <row r="9" spans="3:22" ht="27" customHeight="1">
      <c r="C9" s="807" t="s">
        <v>1449</v>
      </c>
      <c r="D9" s="808"/>
      <c r="E9" s="808"/>
      <c r="F9" s="808"/>
      <c r="G9" s="808"/>
      <c r="H9" s="808"/>
      <c r="I9" s="808"/>
      <c r="J9" s="808"/>
      <c r="K9" s="306">
        <v>1587</v>
      </c>
      <c r="L9" s="1399">
        <f>+'RLI '!G12</f>
        <v>0</v>
      </c>
      <c r="M9" s="810"/>
      <c r="N9" s="810"/>
      <c r="O9" s="810"/>
      <c r="P9" s="1400"/>
      <c r="Q9" s="166" t="s">
        <v>10</v>
      </c>
    </row>
    <row r="10" spans="3:22" ht="27" customHeight="1">
      <c r="C10" s="821" t="s">
        <v>313</v>
      </c>
      <c r="D10" s="822"/>
      <c r="E10" s="822"/>
      <c r="F10" s="822"/>
      <c r="G10" s="822"/>
      <c r="H10" s="822"/>
      <c r="I10" s="822"/>
      <c r="J10" s="822"/>
      <c r="K10" s="306">
        <v>1588</v>
      </c>
      <c r="L10" s="1399">
        <v>2925</v>
      </c>
      <c r="M10" s="810"/>
      <c r="N10" s="810"/>
      <c r="O10" s="810"/>
      <c r="P10" s="1400"/>
      <c r="Q10" s="166" t="s">
        <v>10</v>
      </c>
    </row>
    <row r="11" spans="3:22" ht="54.6" customHeight="1">
      <c r="C11" s="807" t="s">
        <v>1450</v>
      </c>
      <c r="D11" s="808"/>
      <c r="E11" s="808"/>
      <c r="F11" s="808"/>
      <c r="G11" s="808"/>
      <c r="H11" s="808"/>
      <c r="I11" s="808"/>
      <c r="J11" s="808"/>
      <c r="K11" s="306">
        <v>1404</v>
      </c>
      <c r="L11" s="1399">
        <f>+'RLI '!G26</f>
        <v>0</v>
      </c>
      <c r="M11" s="810"/>
      <c r="N11" s="810"/>
      <c r="O11" s="810"/>
      <c r="P11" s="1400"/>
      <c r="Q11" s="166" t="s">
        <v>10</v>
      </c>
    </row>
    <row r="12" spans="3:22" ht="27" customHeight="1" thickBot="1">
      <c r="C12" s="834" t="s">
        <v>1451</v>
      </c>
      <c r="D12" s="835"/>
      <c r="E12" s="835"/>
      <c r="F12" s="835"/>
      <c r="G12" s="835"/>
      <c r="H12" s="835"/>
      <c r="I12" s="835"/>
      <c r="J12" s="835"/>
      <c r="K12" s="304">
        <v>1405</v>
      </c>
      <c r="L12" s="1432">
        <f>+'RLI '!G27</f>
        <v>0</v>
      </c>
      <c r="M12" s="836"/>
      <c r="N12" s="836"/>
      <c r="O12" s="836"/>
      <c r="P12" s="1442"/>
      <c r="Q12" s="553" t="s">
        <v>10</v>
      </c>
    </row>
    <row r="13" spans="3:22" ht="27" customHeight="1" thickBot="1">
      <c r="C13" s="1510" t="s">
        <v>1452</v>
      </c>
      <c r="D13" s="1511"/>
      <c r="E13" s="1511"/>
      <c r="F13" s="1511"/>
      <c r="G13" s="1511"/>
      <c r="H13" s="1511"/>
      <c r="I13" s="1511"/>
      <c r="J13" s="1512"/>
      <c r="K13" s="293">
        <v>1410</v>
      </c>
      <c r="L13" s="833">
        <f>SUM(L5:P12)</f>
        <v>70641978</v>
      </c>
      <c r="M13" s="833"/>
      <c r="N13" s="833"/>
      <c r="O13" s="833"/>
      <c r="P13" s="833"/>
      <c r="Q13" s="302" t="s">
        <v>31</v>
      </c>
    </row>
    <row r="14" spans="3:22" ht="27" customHeight="1" thickBot="1">
      <c r="C14" s="1499" t="s">
        <v>1453</v>
      </c>
      <c r="D14" s="1500"/>
      <c r="E14" s="1500"/>
      <c r="F14" s="1500"/>
      <c r="G14" s="1500"/>
      <c r="H14" s="1500"/>
      <c r="I14" s="1500"/>
      <c r="J14" s="1513"/>
      <c r="K14" s="163">
        <v>1406</v>
      </c>
      <c r="L14" s="820">
        <f>+'RLI '!G29</f>
        <v>0</v>
      </c>
      <c r="M14" s="820"/>
      <c r="N14" s="820"/>
      <c r="O14" s="820"/>
      <c r="P14" s="820"/>
      <c r="Q14" s="554" t="s">
        <v>420</v>
      </c>
      <c r="S14" s="294" t="s">
        <v>1454</v>
      </c>
      <c r="T14" s="294"/>
      <c r="U14" s="294"/>
      <c r="V14" s="294"/>
    </row>
    <row r="15" spans="3:22" ht="27" customHeight="1" thickBot="1">
      <c r="C15" s="807" t="s">
        <v>1455</v>
      </c>
      <c r="D15" s="808"/>
      <c r="E15" s="808"/>
      <c r="F15" s="808"/>
      <c r="G15" s="808"/>
      <c r="H15" s="808"/>
      <c r="I15" s="808"/>
      <c r="J15" s="809"/>
      <c r="K15" s="165">
        <v>1407</v>
      </c>
      <c r="L15" s="820">
        <f>+'RLI '!G30</f>
        <v>0</v>
      </c>
      <c r="M15" s="820"/>
      <c r="N15" s="820"/>
      <c r="O15" s="820"/>
      <c r="P15" s="820"/>
      <c r="Q15" s="167" t="s">
        <v>420</v>
      </c>
      <c r="S15" s="294" t="s">
        <v>1454</v>
      </c>
    </row>
    <row r="16" spans="3:22" ht="27" customHeight="1" thickBot="1">
      <c r="C16" s="807" t="s">
        <v>1456</v>
      </c>
      <c r="D16" s="808"/>
      <c r="E16" s="808"/>
      <c r="F16" s="808"/>
      <c r="G16" s="808"/>
      <c r="H16" s="808"/>
      <c r="I16" s="808"/>
      <c r="J16" s="809"/>
      <c r="K16" s="165">
        <v>1408</v>
      </c>
      <c r="L16" s="820"/>
      <c r="M16" s="820"/>
      <c r="N16" s="820"/>
      <c r="O16" s="820"/>
      <c r="P16" s="820"/>
      <c r="Q16" s="167" t="s">
        <v>420</v>
      </c>
      <c r="S16" s="294" t="s">
        <v>1454</v>
      </c>
    </row>
    <row r="17" spans="3:17" ht="27" customHeight="1" thickBot="1">
      <c r="C17" s="807" t="s">
        <v>1457</v>
      </c>
      <c r="D17" s="808"/>
      <c r="E17" s="808"/>
      <c r="F17" s="808"/>
      <c r="G17" s="808"/>
      <c r="H17" s="808"/>
      <c r="I17" s="808"/>
      <c r="J17" s="809"/>
      <c r="K17" s="165">
        <v>1409</v>
      </c>
      <c r="L17" s="820">
        <f>'BALANCE 2021 '!J50</f>
        <v>35117482</v>
      </c>
      <c r="M17" s="820"/>
      <c r="N17" s="820"/>
      <c r="O17" s="820"/>
      <c r="P17" s="820"/>
      <c r="Q17" s="167" t="s">
        <v>420</v>
      </c>
    </row>
    <row r="18" spans="3:17" ht="27" customHeight="1" thickBot="1">
      <c r="C18" s="807" t="s">
        <v>1458</v>
      </c>
      <c r="D18" s="808"/>
      <c r="E18" s="808"/>
      <c r="F18" s="808"/>
      <c r="G18" s="808"/>
      <c r="H18" s="808"/>
      <c r="I18" s="808"/>
      <c r="J18" s="809"/>
      <c r="K18" s="165">
        <v>1429</v>
      </c>
      <c r="L18" s="820"/>
      <c r="M18" s="820"/>
      <c r="N18" s="820"/>
      <c r="O18" s="820"/>
      <c r="P18" s="820"/>
      <c r="Q18" s="167" t="s">
        <v>420</v>
      </c>
    </row>
    <row r="19" spans="3:17" ht="27" customHeight="1" thickBot="1">
      <c r="C19" s="807" t="s">
        <v>1459</v>
      </c>
      <c r="D19" s="808"/>
      <c r="E19" s="808"/>
      <c r="F19" s="808"/>
      <c r="G19" s="808"/>
      <c r="H19" s="808"/>
      <c r="I19" s="808"/>
      <c r="J19" s="809"/>
      <c r="K19" s="165">
        <v>1411</v>
      </c>
      <c r="L19" s="820">
        <f>+'RLI '!G34</f>
        <v>15513694</v>
      </c>
      <c r="M19" s="820"/>
      <c r="N19" s="820"/>
      <c r="O19" s="820"/>
      <c r="P19" s="820"/>
      <c r="Q19" s="167" t="s">
        <v>420</v>
      </c>
    </row>
    <row r="20" spans="3:17" ht="27" customHeight="1" thickBot="1">
      <c r="C20" s="807" t="s">
        <v>1460</v>
      </c>
      <c r="D20" s="808"/>
      <c r="E20" s="808"/>
      <c r="F20" s="808"/>
      <c r="G20" s="808"/>
      <c r="H20" s="808"/>
      <c r="I20" s="808"/>
      <c r="J20" s="809"/>
      <c r="K20" s="165">
        <v>1412</v>
      </c>
      <c r="L20" s="820">
        <f>+'RLI '!G35</f>
        <v>671467</v>
      </c>
      <c r="M20" s="820"/>
      <c r="N20" s="820"/>
      <c r="O20" s="820"/>
      <c r="P20" s="820"/>
      <c r="Q20" s="167" t="s">
        <v>420</v>
      </c>
    </row>
    <row r="21" spans="3:17" ht="27" customHeight="1" thickBot="1">
      <c r="C21" s="807" t="s">
        <v>1461</v>
      </c>
      <c r="D21" s="808"/>
      <c r="E21" s="808"/>
      <c r="F21" s="808"/>
      <c r="G21" s="808"/>
      <c r="H21" s="808"/>
      <c r="I21" s="808"/>
      <c r="J21" s="809"/>
      <c r="K21" s="165">
        <v>1413</v>
      </c>
      <c r="L21" s="820">
        <f>+'RLI '!G36</f>
        <v>0</v>
      </c>
      <c r="M21" s="820"/>
      <c r="N21" s="820"/>
      <c r="O21" s="820"/>
      <c r="P21" s="820"/>
      <c r="Q21" s="167" t="s">
        <v>420</v>
      </c>
    </row>
    <row r="22" spans="3:17" ht="27" customHeight="1" thickBot="1">
      <c r="C22" s="1514" t="s">
        <v>1462</v>
      </c>
      <c r="D22" s="1515"/>
      <c r="E22" s="1515"/>
      <c r="F22" s="1515"/>
      <c r="G22" s="1515"/>
      <c r="H22" s="1515"/>
      <c r="I22" s="1515"/>
      <c r="J22" s="1516"/>
      <c r="K22" s="796">
        <v>1414</v>
      </c>
      <c r="L22" s="1517">
        <v>0</v>
      </c>
      <c r="M22" s="1517"/>
      <c r="N22" s="1517"/>
      <c r="O22" s="1517"/>
      <c r="P22" s="1517"/>
      <c r="Q22" s="167" t="s">
        <v>420</v>
      </c>
    </row>
    <row r="23" spans="3:17" ht="27" customHeight="1" thickBot="1">
      <c r="C23" s="807" t="s">
        <v>1463</v>
      </c>
      <c r="D23" s="808"/>
      <c r="E23" s="808"/>
      <c r="F23" s="808"/>
      <c r="G23" s="808"/>
      <c r="H23" s="808"/>
      <c r="I23" s="808"/>
      <c r="J23" s="809"/>
      <c r="K23" s="165">
        <v>1415</v>
      </c>
      <c r="L23" s="820">
        <f>+'RLI '!G38</f>
        <v>0</v>
      </c>
      <c r="M23" s="820"/>
      <c r="N23" s="820"/>
      <c r="O23" s="820"/>
      <c r="P23" s="820"/>
      <c r="Q23" s="167" t="s">
        <v>420</v>
      </c>
    </row>
    <row r="24" spans="3:17" ht="27" customHeight="1" thickBot="1">
      <c r="C24" s="1518" t="s">
        <v>1464</v>
      </c>
      <c r="D24" s="1519"/>
      <c r="E24" s="1519"/>
      <c r="F24" s="1519"/>
      <c r="G24" s="1519"/>
      <c r="H24" s="1519"/>
      <c r="I24" s="1519"/>
      <c r="J24" s="1520"/>
      <c r="K24" s="165">
        <v>1416</v>
      </c>
      <c r="L24" s="820">
        <f>+'RLI '!G39</f>
        <v>0</v>
      </c>
      <c r="M24" s="820"/>
      <c r="N24" s="820"/>
      <c r="O24" s="820"/>
      <c r="P24" s="820"/>
      <c r="Q24" s="167" t="s">
        <v>420</v>
      </c>
    </row>
    <row r="25" spans="3:17" ht="27" customHeight="1" thickBot="1">
      <c r="C25" s="1518" t="s">
        <v>1465</v>
      </c>
      <c r="D25" s="1519"/>
      <c r="E25" s="1519"/>
      <c r="F25" s="1519"/>
      <c r="G25" s="1519"/>
      <c r="H25" s="1519"/>
      <c r="I25" s="1519"/>
      <c r="J25" s="1520"/>
      <c r="K25" s="165">
        <v>1417</v>
      </c>
      <c r="L25" s="820">
        <f>+'RLI '!G40</f>
        <v>0</v>
      </c>
      <c r="M25" s="820"/>
      <c r="N25" s="820"/>
      <c r="O25" s="820"/>
      <c r="P25" s="820"/>
      <c r="Q25" s="167" t="s">
        <v>420</v>
      </c>
    </row>
    <row r="26" spans="3:17" ht="27" customHeight="1" thickBot="1">
      <c r="C26" s="1518" t="s">
        <v>1466</v>
      </c>
      <c r="D26" s="1519"/>
      <c r="E26" s="1519"/>
      <c r="F26" s="1519"/>
      <c r="G26" s="1519"/>
      <c r="H26" s="1519"/>
      <c r="I26" s="1519"/>
      <c r="J26" s="1520"/>
      <c r="K26" s="165">
        <v>1418</v>
      </c>
      <c r="L26" s="820">
        <f>+'RLI '!G41</f>
        <v>0</v>
      </c>
      <c r="M26" s="820"/>
      <c r="N26" s="820"/>
      <c r="O26" s="820"/>
      <c r="P26" s="820"/>
      <c r="Q26" s="167" t="s">
        <v>420</v>
      </c>
    </row>
    <row r="27" spans="3:17" ht="27" customHeight="1" thickBot="1">
      <c r="C27" s="1518" t="s">
        <v>1467</v>
      </c>
      <c r="D27" s="1519"/>
      <c r="E27" s="1519"/>
      <c r="F27" s="1519"/>
      <c r="G27" s="1519"/>
      <c r="H27" s="1519"/>
      <c r="I27" s="1519"/>
      <c r="J27" s="1520"/>
      <c r="K27" s="165">
        <v>1419</v>
      </c>
      <c r="L27" s="820">
        <f>+'RLI '!G42</f>
        <v>0</v>
      </c>
      <c r="M27" s="820"/>
      <c r="N27" s="820"/>
      <c r="O27" s="820"/>
      <c r="P27" s="820"/>
      <c r="Q27" s="167" t="s">
        <v>420</v>
      </c>
    </row>
    <row r="28" spans="3:17" ht="27" customHeight="1" thickBot="1">
      <c r="C28" s="1518" t="s">
        <v>1468</v>
      </c>
      <c r="D28" s="1519"/>
      <c r="E28" s="1519"/>
      <c r="F28" s="1519"/>
      <c r="G28" s="1519"/>
      <c r="H28" s="1519"/>
      <c r="I28" s="1519"/>
      <c r="J28" s="1520"/>
      <c r="K28" s="165">
        <v>1420</v>
      </c>
      <c r="L28" s="820">
        <f>+'RLI '!G43</f>
        <v>0</v>
      </c>
      <c r="M28" s="820"/>
      <c r="N28" s="820"/>
      <c r="O28" s="820"/>
      <c r="P28" s="820"/>
      <c r="Q28" s="167" t="s">
        <v>420</v>
      </c>
    </row>
    <row r="29" spans="3:17" ht="27" customHeight="1" thickBot="1">
      <c r="C29" s="1518" t="s">
        <v>1469</v>
      </c>
      <c r="D29" s="1519"/>
      <c r="E29" s="1519"/>
      <c r="F29" s="1519"/>
      <c r="G29" s="1519"/>
      <c r="H29" s="1519"/>
      <c r="I29" s="1519"/>
      <c r="J29" s="1520"/>
      <c r="K29" s="165">
        <v>1421</v>
      </c>
      <c r="L29" s="820">
        <f>+'RLI '!G44+'RLI '!G45</f>
        <v>0</v>
      </c>
      <c r="M29" s="820"/>
      <c r="N29" s="820"/>
      <c r="O29" s="820"/>
      <c r="P29" s="820"/>
      <c r="Q29" s="167" t="s">
        <v>420</v>
      </c>
    </row>
    <row r="30" spans="3:17" ht="27" customHeight="1" thickBot="1">
      <c r="C30" s="1518" t="s">
        <v>1470</v>
      </c>
      <c r="D30" s="1519"/>
      <c r="E30" s="1519"/>
      <c r="F30" s="1519"/>
      <c r="G30" s="1519"/>
      <c r="H30" s="1519"/>
      <c r="I30" s="1519"/>
      <c r="J30" s="1520"/>
      <c r="K30" s="165">
        <v>1422</v>
      </c>
      <c r="L30" s="820">
        <f>+'RLI '!G46+'RLI '!G47</f>
        <v>277912</v>
      </c>
      <c r="M30" s="820"/>
      <c r="N30" s="820"/>
      <c r="O30" s="820"/>
      <c r="P30" s="820"/>
      <c r="Q30" s="167" t="s">
        <v>420</v>
      </c>
    </row>
    <row r="31" spans="3:17" ht="27" customHeight="1" thickBot="1">
      <c r="C31" s="1518" t="s">
        <v>1471</v>
      </c>
      <c r="D31" s="1519"/>
      <c r="E31" s="1519"/>
      <c r="F31" s="1519"/>
      <c r="G31" s="1519"/>
      <c r="H31" s="1519"/>
      <c r="I31" s="1519"/>
      <c r="J31" s="1520"/>
      <c r="K31" s="165">
        <v>1423</v>
      </c>
      <c r="L31" s="820">
        <f>+'RLI '!G48</f>
        <v>0</v>
      </c>
      <c r="M31" s="820"/>
      <c r="N31" s="820"/>
      <c r="O31" s="820"/>
      <c r="P31" s="820"/>
      <c r="Q31" s="167" t="s">
        <v>420</v>
      </c>
    </row>
    <row r="32" spans="3:17" ht="27" customHeight="1" thickBot="1">
      <c r="C32" s="1518" t="s">
        <v>1472</v>
      </c>
      <c r="D32" s="1519"/>
      <c r="E32" s="1519"/>
      <c r="F32" s="1519"/>
      <c r="G32" s="1519"/>
      <c r="H32" s="1519"/>
      <c r="I32" s="1519"/>
      <c r="J32" s="1520"/>
      <c r="K32" s="165">
        <v>1424</v>
      </c>
      <c r="L32" s="820">
        <f>+'RLI '!G49+'RLI '!G57+77793</f>
        <v>1487910</v>
      </c>
      <c r="M32" s="820"/>
      <c r="N32" s="820"/>
      <c r="O32" s="820"/>
      <c r="P32" s="820"/>
      <c r="Q32" s="167" t="s">
        <v>420</v>
      </c>
    </row>
    <row r="33" spans="3:21" ht="35.450000000000003" customHeight="1">
      <c r="C33" s="1521" t="s">
        <v>1473</v>
      </c>
      <c r="D33" s="1522"/>
      <c r="E33" s="1522"/>
      <c r="F33" s="1522"/>
      <c r="G33" s="1522"/>
      <c r="H33" s="1522"/>
      <c r="I33" s="1522"/>
      <c r="J33" s="1522"/>
      <c r="K33" s="260">
        <v>1425</v>
      </c>
      <c r="L33" s="820">
        <f>+'RLI '!G50</f>
        <v>0</v>
      </c>
      <c r="M33" s="820"/>
      <c r="N33" s="820"/>
      <c r="O33" s="820"/>
      <c r="P33" s="820"/>
      <c r="Q33" s="281" t="s">
        <v>420</v>
      </c>
    </row>
    <row r="34" spans="3:21" ht="27" customHeight="1">
      <c r="C34" s="1521" t="s">
        <v>1474</v>
      </c>
      <c r="D34" s="1522"/>
      <c r="E34" s="1522"/>
      <c r="F34" s="1522"/>
      <c r="G34" s="1522"/>
      <c r="H34" s="1522"/>
      <c r="I34" s="1522"/>
      <c r="J34" s="1522"/>
      <c r="K34" s="260">
        <v>1426</v>
      </c>
      <c r="L34" s="1523">
        <v>12074562</v>
      </c>
      <c r="M34" s="1523"/>
      <c r="N34" s="1523"/>
      <c r="O34" s="1523"/>
      <c r="P34" s="1523"/>
      <c r="Q34" s="281" t="s">
        <v>420</v>
      </c>
      <c r="S34" s="294" t="s">
        <v>1748</v>
      </c>
    </row>
    <row r="35" spans="3:21" ht="27" customHeight="1">
      <c r="C35" s="1491" t="s">
        <v>1475</v>
      </c>
      <c r="D35" s="1492"/>
      <c r="E35" s="1492"/>
      <c r="F35" s="1492"/>
      <c r="G35" s="1492"/>
      <c r="H35" s="1492"/>
      <c r="I35" s="1492"/>
      <c r="J35" s="1492"/>
      <c r="K35" s="260">
        <v>1427</v>
      </c>
      <c r="L35" s="1468">
        <f>+'RLI '!G52</f>
        <v>0</v>
      </c>
      <c r="M35" s="1468"/>
      <c r="N35" s="1468"/>
      <c r="O35" s="1468"/>
      <c r="P35" s="1468"/>
      <c r="Q35" s="281" t="s">
        <v>420</v>
      </c>
    </row>
    <row r="36" spans="3:21" ht="27" customHeight="1" thickBot="1">
      <c r="C36" s="834" t="s">
        <v>314</v>
      </c>
      <c r="D36" s="835"/>
      <c r="E36" s="835"/>
      <c r="F36" s="835"/>
      <c r="G36" s="835"/>
      <c r="H36" s="835"/>
      <c r="I36" s="835"/>
      <c r="J36" s="835"/>
      <c r="K36" s="299">
        <v>1428</v>
      </c>
      <c r="L36" s="836">
        <f>+'RLI '!G53</f>
        <v>0</v>
      </c>
      <c r="M36" s="836"/>
      <c r="N36" s="836"/>
      <c r="O36" s="836"/>
      <c r="P36" s="836"/>
      <c r="Q36" s="555" t="s">
        <v>420</v>
      </c>
    </row>
    <row r="37" spans="3:21" ht="27" customHeight="1" thickBot="1">
      <c r="C37" s="1510" t="s">
        <v>1476</v>
      </c>
      <c r="D37" s="1511"/>
      <c r="E37" s="1511"/>
      <c r="F37" s="1511"/>
      <c r="G37" s="1511"/>
      <c r="H37" s="1511"/>
      <c r="I37" s="1511"/>
      <c r="J37" s="1512"/>
      <c r="K37" s="293">
        <v>1430</v>
      </c>
      <c r="L37" s="1524">
        <f>SUM(L14:P34)+L35+L36</f>
        <v>65143027</v>
      </c>
      <c r="M37" s="1524"/>
      <c r="N37" s="1524"/>
      <c r="O37" s="1524"/>
      <c r="P37" s="1524"/>
      <c r="Q37" s="302" t="s">
        <v>31</v>
      </c>
      <c r="U37" s="60">
        <f>L13-L37</f>
        <v>5498951</v>
      </c>
    </row>
    <row r="38" spans="3:21" ht="40.700000000000003" customHeight="1" thickBot="1">
      <c r="C38" s="1525" t="s">
        <v>1477</v>
      </c>
      <c r="D38" s="1526"/>
      <c r="E38" s="1526"/>
      <c r="F38" s="1526"/>
      <c r="G38" s="1526"/>
      <c r="H38" s="1526"/>
      <c r="I38" s="1526"/>
      <c r="J38" s="1526"/>
      <c r="K38" s="556">
        <v>1431</v>
      </c>
      <c r="L38" s="1527">
        <f>+'RLI '!G63</f>
        <v>277912</v>
      </c>
      <c r="M38" s="1527"/>
      <c r="N38" s="1527"/>
      <c r="O38" s="1527"/>
      <c r="P38" s="1527"/>
      <c r="Q38" s="557" t="s">
        <v>10</v>
      </c>
      <c r="U38" s="60">
        <f>U37+L38</f>
        <v>5776863</v>
      </c>
    </row>
    <row r="39" spans="3:21" ht="56.45" customHeight="1" thickBot="1">
      <c r="C39" s="830" t="s">
        <v>1478</v>
      </c>
      <c r="D39" s="831"/>
      <c r="E39" s="831"/>
      <c r="F39" s="831"/>
      <c r="G39" s="831"/>
      <c r="H39" s="831"/>
      <c r="I39" s="831"/>
      <c r="J39" s="832"/>
      <c r="K39" s="293">
        <v>1729</v>
      </c>
      <c r="L39" s="1528">
        <f>+L13-L37+L38</f>
        <v>5776863</v>
      </c>
      <c r="M39" s="1529"/>
      <c r="N39" s="1529"/>
      <c r="O39" s="1529"/>
      <c r="P39" s="1530"/>
      <c r="Q39" s="302" t="s">
        <v>31</v>
      </c>
      <c r="U39" s="60">
        <f>50%*5776863</f>
        <v>2888431.5</v>
      </c>
    </row>
    <row r="40" spans="3:21" ht="27" customHeight="1">
      <c r="C40" s="1491" t="s">
        <v>330</v>
      </c>
      <c r="D40" s="1492"/>
      <c r="E40" s="1492"/>
      <c r="F40" s="1492"/>
      <c r="G40" s="1492"/>
      <c r="H40" s="1492"/>
      <c r="I40" s="1492"/>
      <c r="J40" s="1531"/>
      <c r="K40" s="260">
        <v>1432</v>
      </c>
      <c r="L40" s="1468">
        <v>2888432</v>
      </c>
      <c r="M40" s="1468"/>
      <c r="N40" s="1468"/>
      <c r="O40" s="1468"/>
      <c r="P40" s="1468"/>
      <c r="Q40" s="281" t="s">
        <v>420</v>
      </c>
    </row>
    <row r="41" spans="3:21" ht="27" customHeight="1" thickBot="1">
      <c r="C41" s="834" t="s">
        <v>315</v>
      </c>
      <c r="D41" s="835"/>
      <c r="E41" s="835"/>
      <c r="F41" s="835"/>
      <c r="G41" s="835"/>
      <c r="H41" s="835"/>
      <c r="I41" s="835"/>
      <c r="J41" s="1532"/>
      <c r="K41" s="299">
        <v>1433</v>
      </c>
      <c r="L41" s="1468">
        <f>+'RLI '!G67</f>
        <v>0</v>
      </c>
      <c r="M41" s="1468"/>
      <c r="N41" s="1468"/>
      <c r="O41" s="1468"/>
      <c r="P41" s="1468"/>
      <c r="Q41" s="555" t="s">
        <v>420</v>
      </c>
    </row>
    <row r="42" spans="3:21" ht="41.45" customHeight="1" thickBot="1">
      <c r="C42" s="830" t="s">
        <v>1479</v>
      </c>
      <c r="D42" s="831"/>
      <c r="E42" s="831"/>
      <c r="F42" s="831"/>
      <c r="G42" s="831"/>
      <c r="H42" s="831"/>
      <c r="I42" s="831"/>
      <c r="J42" s="831"/>
      <c r="K42" s="293">
        <v>1440</v>
      </c>
      <c r="L42" s="833">
        <f>+L39-L40-L41</f>
        <v>2888431</v>
      </c>
      <c r="M42" s="833"/>
      <c r="N42" s="833"/>
      <c r="O42" s="833"/>
      <c r="P42" s="833"/>
      <c r="Q42" s="302" t="s">
        <v>31</v>
      </c>
    </row>
    <row r="43" spans="3:21" ht="27" customHeight="1" thickBot="1">
      <c r="C43" s="1533" t="s">
        <v>316</v>
      </c>
      <c r="D43" s="1534"/>
      <c r="E43" s="1534"/>
      <c r="F43" s="1534"/>
      <c r="G43" s="1534"/>
      <c r="H43" s="1534"/>
      <c r="I43" s="1534"/>
      <c r="J43" s="1534"/>
      <c r="K43" s="1534"/>
      <c r="L43" s="1534"/>
      <c r="M43" s="1534"/>
      <c r="N43" s="1534"/>
      <c r="O43" s="1534"/>
      <c r="P43" s="1534"/>
      <c r="Q43" s="1535"/>
    </row>
    <row r="44" spans="3:21" ht="27" customHeight="1">
      <c r="C44" s="1499" t="s">
        <v>317</v>
      </c>
      <c r="D44" s="1500"/>
      <c r="E44" s="1500"/>
      <c r="F44" s="1500"/>
      <c r="G44" s="1500"/>
      <c r="H44" s="1500"/>
      <c r="I44" s="1500"/>
      <c r="J44" s="1513"/>
      <c r="K44" s="163">
        <v>1434</v>
      </c>
      <c r="L44" s="820">
        <v>0</v>
      </c>
      <c r="M44" s="820"/>
      <c r="N44" s="820"/>
      <c r="O44" s="820"/>
      <c r="P44" s="820"/>
      <c r="Q44" s="164" t="s">
        <v>10</v>
      </c>
    </row>
    <row r="45" spans="3:21" ht="40.700000000000003" customHeight="1" thickBot="1">
      <c r="C45" s="834" t="s">
        <v>318</v>
      </c>
      <c r="D45" s="835"/>
      <c r="E45" s="835"/>
      <c r="F45" s="835"/>
      <c r="G45" s="835"/>
      <c r="H45" s="835"/>
      <c r="I45" s="835"/>
      <c r="J45" s="835"/>
      <c r="K45" s="299">
        <v>1435</v>
      </c>
      <c r="L45" s="836">
        <v>0</v>
      </c>
      <c r="M45" s="836"/>
      <c r="N45" s="836"/>
      <c r="O45" s="836"/>
      <c r="P45" s="836"/>
      <c r="Q45" s="553" t="s">
        <v>10</v>
      </c>
    </row>
    <row r="46" spans="3:21" ht="27" customHeight="1" thickBot="1">
      <c r="C46" s="830" t="s">
        <v>319</v>
      </c>
      <c r="D46" s="831"/>
      <c r="E46" s="831"/>
      <c r="F46" s="831"/>
      <c r="G46" s="831"/>
      <c r="H46" s="831"/>
      <c r="I46" s="831"/>
      <c r="J46" s="832"/>
      <c r="K46" s="293">
        <v>1450</v>
      </c>
      <c r="L46" s="833"/>
      <c r="M46" s="833"/>
      <c r="N46" s="833"/>
      <c r="O46" s="833"/>
      <c r="P46" s="833"/>
      <c r="Q46" s="302"/>
    </row>
  </sheetData>
  <mergeCells count="84">
    <mergeCell ref="C45:J45"/>
    <mergeCell ref="L45:P45"/>
    <mergeCell ref="C46:J46"/>
    <mergeCell ref="L46:P46"/>
    <mergeCell ref="C41:J41"/>
    <mergeCell ref="L41:P41"/>
    <mergeCell ref="C42:J42"/>
    <mergeCell ref="L42:P42"/>
    <mergeCell ref="C43:Q43"/>
    <mergeCell ref="C44:J44"/>
    <mergeCell ref="L44:P44"/>
    <mergeCell ref="C38:J38"/>
    <mergeCell ref="L38:P38"/>
    <mergeCell ref="C39:J39"/>
    <mergeCell ref="L39:P39"/>
    <mergeCell ref="C40:J40"/>
    <mergeCell ref="L40:P40"/>
    <mergeCell ref="C35:J35"/>
    <mergeCell ref="L35:P35"/>
    <mergeCell ref="C36:J36"/>
    <mergeCell ref="L36:P36"/>
    <mergeCell ref="C37:J37"/>
    <mergeCell ref="L37:P37"/>
    <mergeCell ref="C32:J32"/>
    <mergeCell ref="L32:P32"/>
    <mergeCell ref="C33:J33"/>
    <mergeCell ref="L33:P33"/>
    <mergeCell ref="C34:J34"/>
    <mergeCell ref="L34:P34"/>
    <mergeCell ref="C29:J29"/>
    <mergeCell ref="L29:P29"/>
    <mergeCell ref="C30:J30"/>
    <mergeCell ref="L30:P30"/>
    <mergeCell ref="C31:J31"/>
    <mergeCell ref="L31:P31"/>
    <mergeCell ref="C26:J26"/>
    <mergeCell ref="L26:P26"/>
    <mergeCell ref="C27:J27"/>
    <mergeCell ref="L27:P27"/>
    <mergeCell ref="C28:J28"/>
    <mergeCell ref="L28:P28"/>
    <mergeCell ref="C23:J23"/>
    <mergeCell ref="L23:P23"/>
    <mergeCell ref="C24:J24"/>
    <mergeCell ref="L24:P24"/>
    <mergeCell ref="C25:J25"/>
    <mergeCell ref="L25:P25"/>
    <mergeCell ref="C20:J20"/>
    <mergeCell ref="L20:P20"/>
    <mergeCell ref="C21:J21"/>
    <mergeCell ref="L21:P21"/>
    <mergeCell ref="C22:J22"/>
    <mergeCell ref="L22:P22"/>
    <mergeCell ref="C17:J17"/>
    <mergeCell ref="L17:P17"/>
    <mergeCell ref="C18:J18"/>
    <mergeCell ref="L18:P18"/>
    <mergeCell ref="C19:J19"/>
    <mergeCell ref="L19:P19"/>
    <mergeCell ref="C14:J14"/>
    <mergeCell ref="L14:P14"/>
    <mergeCell ref="C15:J15"/>
    <mergeCell ref="L15:P15"/>
    <mergeCell ref="C16:J16"/>
    <mergeCell ref="L16:P16"/>
    <mergeCell ref="C11:J11"/>
    <mergeCell ref="L11:P11"/>
    <mergeCell ref="C12:J12"/>
    <mergeCell ref="L12:P12"/>
    <mergeCell ref="C13:J13"/>
    <mergeCell ref="L13:P13"/>
    <mergeCell ref="C10:J10"/>
    <mergeCell ref="L10:P10"/>
    <mergeCell ref="C2:Q3"/>
    <mergeCell ref="L4:P4"/>
    <mergeCell ref="C5:J5"/>
    <mergeCell ref="L5:P5"/>
    <mergeCell ref="C6:J6"/>
    <mergeCell ref="L6:P6"/>
    <mergeCell ref="L7:P7"/>
    <mergeCell ref="C8:J8"/>
    <mergeCell ref="L8:P8"/>
    <mergeCell ref="C9:J9"/>
    <mergeCell ref="L9:P9"/>
  </mergeCells>
  <hyperlinks>
    <hyperlink ref="C2:Q3" location="'Indice F22'!A1" display="Recuadro N° 17: BASE IMPONIBLE RÉGIMEN PRO PYME (art. 14 letra D) N° 3 LIR)"/>
  </hyperlinks>
  <pageMargins left="1.8503937007874016" right="0.23622047244094491" top="0.37" bottom="0.46" header="0.31496062992125984" footer="0.31496062992125984"/>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1:E21"/>
  <sheetViews>
    <sheetView workbookViewId="0">
      <selection activeCell="D7" sqref="D7"/>
    </sheetView>
  </sheetViews>
  <sheetFormatPr baseColWidth="10" defaultRowHeight="15"/>
  <cols>
    <col min="3" max="3" width="99.7109375" customWidth="1"/>
    <col min="4" max="4" width="20.28515625" style="1" customWidth="1"/>
    <col min="259" max="259" width="99.7109375" customWidth="1"/>
    <col min="260" max="260" width="20.28515625" customWidth="1"/>
    <col min="515" max="515" width="99.7109375" customWidth="1"/>
    <col min="516" max="516" width="20.28515625" customWidth="1"/>
    <col min="771" max="771" width="99.7109375" customWidth="1"/>
    <col min="772" max="772" width="20.28515625" customWidth="1"/>
    <col min="1027" max="1027" width="99.7109375" customWidth="1"/>
    <col min="1028" max="1028" width="20.28515625" customWidth="1"/>
    <col min="1283" max="1283" width="99.7109375" customWidth="1"/>
    <col min="1284" max="1284" width="20.28515625" customWidth="1"/>
    <col min="1539" max="1539" width="99.7109375" customWidth="1"/>
    <col min="1540" max="1540" width="20.28515625" customWidth="1"/>
    <col min="1795" max="1795" width="99.7109375" customWidth="1"/>
    <col min="1796" max="1796" width="20.28515625" customWidth="1"/>
    <col min="2051" max="2051" width="99.7109375" customWidth="1"/>
    <col min="2052" max="2052" width="20.28515625" customWidth="1"/>
    <col min="2307" max="2307" width="99.7109375" customWidth="1"/>
    <col min="2308" max="2308" width="20.28515625" customWidth="1"/>
    <col min="2563" max="2563" width="99.7109375" customWidth="1"/>
    <col min="2564" max="2564" width="20.28515625" customWidth="1"/>
    <col min="2819" max="2819" width="99.7109375" customWidth="1"/>
    <col min="2820" max="2820" width="20.28515625" customWidth="1"/>
    <col min="3075" max="3075" width="99.7109375" customWidth="1"/>
    <col min="3076" max="3076" width="20.28515625" customWidth="1"/>
    <col min="3331" max="3331" width="99.7109375" customWidth="1"/>
    <col min="3332" max="3332" width="20.28515625" customWidth="1"/>
    <col min="3587" max="3587" width="99.7109375" customWidth="1"/>
    <col min="3588" max="3588" width="20.28515625" customWidth="1"/>
    <col min="3843" max="3843" width="99.7109375" customWidth="1"/>
    <col min="3844" max="3844" width="20.28515625" customWidth="1"/>
    <col min="4099" max="4099" width="99.7109375" customWidth="1"/>
    <col min="4100" max="4100" width="20.28515625" customWidth="1"/>
    <col min="4355" max="4355" width="99.7109375" customWidth="1"/>
    <col min="4356" max="4356" width="20.28515625" customWidth="1"/>
    <col min="4611" max="4611" width="99.7109375" customWidth="1"/>
    <col min="4612" max="4612" width="20.28515625" customWidth="1"/>
    <col min="4867" max="4867" width="99.7109375" customWidth="1"/>
    <col min="4868" max="4868" width="20.28515625" customWidth="1"/>
    <col min="5123" max="5123" width="99.7109375" customWidth="1"/>
    <col min="5124" max="5124" width="20.28515625" customWidth="1"/>
    <col min="5379" max="5379" width="99.7109375" customWidth="1"/>
    <col min="5380" max="5380" width="20.28515625" customWidth="1"/>
    <col min="5635" max="5635" width="99.7109375" customWidth="1"/>
    <col min="5636" max="5636" width="20.28515625" customWidth="1"/>
    <col min="5891" max="5891" width="99.7109375" customWidth="1"/>
    <col min="5892" max="5892" width="20.28515625" customWidth="1"/>
    <col min="6147" max="6147" width="99.7109375" customWidth="1"/>
    <col min="6148" max="6148" width="20.28515625" customWidth="1"/>
    <col min="6403" max="6403" width="99.7109375" customWidth="1"/>
    <col min="6404" max="6404" width="20.28515625" customWidth="1"/>
    <col min="6659" max="6659" width="99.7109375" customWidth="1"/>
    <col min="6660" max="6660" width="20.28515625" customWidth="1"/>
    <col min="6915" max="6915" width="99.7109375" customWidth="1"/>
    <col min="6916" max="6916" width="20.28515625" customWidth="1"/>
    <col min="7171" max="7171" width="99.7109375" customWidth="1"/>
    <col min="7172" max="7172" width="20.28515625" customWidth="1"/>
    <col min="7427" max="7427" width="99.7109375" customWidth="1"/>
    <col min="7428" max="7428" width="20.28515625" customWidth="1"/>
    <col min="7683" max="7683" width="99.7109375" customWidth="1"/>
    <col min="7684" max="7684" width="20.28515625" customWidth="1"/>
    <col min="7939" max="7939" width="99.7109375" customWidth="1"/>
    <col min="7940" max="7940" width="20.28515625" customWidth="1"/>
    <col min="8195" max="8195" width="99.7109375" customWidth="1"/>
    <col min="8196" max="8196" width="20.28515625" customWidth="1"/>
    <col min="8451" max="8451" width="99.7109375" customWidth="1"/>
    <col min="8452" max="8452" width="20.28515625" customWidth="1"/>
    <col min="8707" max="8707" width="99.7109375" customWidth="1"/>
    <col min="8708" max="8708" width="20.28515625" customWidth="1"/>
    <col min="8963" max="8963" width="99.7109375" customWidth="1"/>
    <col min="8964" max="8964" width="20.28515625" customWidth="1"/>
    <col min="9219" max="9219" width="99.7109375" customWidth="1"/>
    <col min="9220" max="9220" width="20.28515625" customWidth="1"/>
    <col min="9475" max="9475" width="99.7109375" customWidth="1"/>
    <col min="9476" max="9476" width="20.28515625" customWidth="1"/>
    <col min="9731" max="9731" width="99.7109375" customWidth="1"/>
    <col min="9732" max="9732" width="20.28515625" customWidth="1"/>
    <col min="9987" max="9987" width="99.7109375" customWidth="1"/>
    <col min="9988" max="9988" width="20.28515625" customWidth="1"/>
    <col min="10243" max="10243" width="99.7109375" customWidth="1"/>
    <col min="10244" max="10244" width="20.28515625" customWidth="1"/>
    <col min="10499" max="10499" width="99.7109375" customWidth="1"/>
    <col min="10500" max="10500" width="20.28515625" customWidth="1"/>
    <col min="10755" max="10755" width="99.7109375" customWidth="1"/>
    <col min="10756" max="10756" width="20.28515625" customWidth="1"/>
    <col min="11011" max="11011" width="99.7109375" customWidth="1"/>
    <col min="11012" max="11012" width="20.28515625" customWidth="1"/>
    <col min="11267" max="11267" width="99.7109375" customWidth="1"/>
    <col min="11268" max="11268" width="20.28515625" customWidth="1"/>
    <col min="11523" max="11523" width="99.7109375" customWidth="1"/>
    <col min="11524" max="11524" width="20.28515625" customWidth="1"/>
    <col min="11779" max="11779" width="99.7109375" customWidth="1"/>
    <col min="11780" max="11780" width="20.28515625" customWidth="1"/>
    <col min="12035" max="12035" width="99.7109375" customWidth="1"/>
    <col min="12036" max="12036" width="20.28515625" customWidth="1"/>
    <col min="12291" max="12291" width="99.7109375" customWidth="1"/>
    <col min="12292" max="12292" width="20.28515625" customWidth="1"/>
    <col min="12547" max="12547" width="99.7109375" customWidth="1"/>
    <col min="12548" max="12548" width="20.28515625" customWidth="1"/>
    <col min="12803" max="12803" width="99.7109375" customWidth="1"/>
    <col min="12804" max="12804" width="20.28515625" customWidth="1"/>
    <col min="13059" max="13059" width="99.7109375" customWidth="1"/>
    <col min="13060" max="13060" width="20.28515625" customWidth="1"/>
    <col min="13315" max="13315" width="99.7109375" customWidth="1"/>
    <col min="13316" max="13316" width="20.28515625" customWidth="1"/>
    <col min="13571" max="13571" width="99.7109375" customWidth="1"/>
    <col min="13572" max="13572" width="20.28515625" customWidth="1"/>
    <col min="13827" max="13827" width="99.7109375" customWidth="1"/>
    <col min="13828" max="13828" width="20.28515625" customWidth="1"/>
    <col min="14083" max="14083" width="99.7109375" customWidth="1"/>
    <col min="14084" max="14084" width="20.28515625" customWidth="1"/>
    <col min="14339" max="14339" width="99.7109375" customWidth="1"/>
    <col min="14340" max="14340" width="20.28515625" customWidth="1"/>
    <col min="14595" max="14595" width="99.7109375" customWidth="1"/>
    <col min="14596" max="14596" width="20.28515625" customWidth="1"/>
    <col min="14851" max="14851" width="99.7109375" customWidth="1"/>
    <col min="14852" max="14852" width="20.28515625" customWidth="1"/>
    <col min="15107" max="15107" width="99.7109375" customWidth="1"/>
    <col min="15108" max="15108" width="20.28515625" customWidth="1"/>
    <col min="15363" max="15363" width="99.7109375" customWidth="1"/>
    <col min="15364" max="15364" width="20.28515625" customWidth="1"/>
    <col min="15619" max="15619" width="99.7109375" customWidth="1"/>
    <col min="15620" max="15620" width="20.28515625" customWidth="1"/>
    <col min="15875" max="15875" width="99.7109375" customWidth="1"/>
    <col min="15876" max="15876" width="20.28515625" customWidth="1"/>
    <col min="16131" max="16131" width="99.7109375" customWidth="1"/>
    <col min="16132" max="16132" width="20.28515625" customWidth="1"/>
  </cols>
  <sheetData>
    <row r="1" spans="3:5" ht="19.5" thickBot="1">
      <c r="C1" s="806" t="s">
        <v>1424</v>
      </c>
      <c r="D1" s="806"/>
      <c r="E1" s="806"/>
    </row>
    <row r="2" spans="3:5">
      <c r="C2" s="482" t="s">
        <v>1425</v>
      </c>
      <c r="D2" s="483"/>
      <c r="E2" s="484" t="s">
        <v>1426</v>
      </c>
    </row>
    <row r="3" spans="3:5">
      <c r="C3" s="485" t="s">
        <v>1427</v>
      </c>
      <c r="D3" s="491">
        <f>-'ANTECEDENTES '!E40</f>
        <v>0</v>
      </c>
      <c r="E3" s="486" t="s">
        <v>10</v>
      </c>
    </row>
    <row r="4" spans="3:5">
      <c r="C4" s="487" t="s">
        <v>320</v>
      </c>
      <c r="D4" s="488">
        <f>+D2+D3</f>
        <v>0</v>
      </c>
      <c r="E4" s="489" t="s">
        <v>31</v>
      </c>
    </row>
    <row r="5" spans="3:5">
      <c r="C5" s="490" t="s">
        <v>1428</v>
      </c>
      <c r="D5" s="491"/>
      <c r="E5" s="486" t="s">
        <v>28</v>
      </c>
    </row>
    <row r="6" spans="3:5" ht="15" customHeight="1">
      <c r="C6" s="492" t="s">
        <v>1429</v>
      </c>
      <c r="D6" s="493"/>
      <c r="E6" s="486" t="s">
        <v>28</v>
      </c>
    </row>
    <row r="7" spans="3:5" ht="15" customHeight="1">
      <c r="C7" s="492" t="s">
        <v>321</v>
      </c>
      <c r="D7" s="494"/>
      <c r="E7" s="486" t="s">
        <v>28</v>
      </c>
    </row>
    <row r="8" spans="3:5" ht="15.75" customHeight="1" thickBot="1">
      <c r="C8" s="495" t="s">
        <v>1430</v>
      </c>
      <c r="D8" s="496"/>
      <c r="E8" s="497" t="s">
        <v>28</v>
      </c>
    </row>
    <row r="9" spans="3:5" ht="15.75" customHeight="1" thickBot="1">
      <c r="C9" s="498" t="s">
        <v>322</v>
      </c>
      <c r="D9" s="499">
        <f>+D4-D5-D6</f>
        <v>0</v>
      </c>
      <c r="E9" s="500" t="s">
        <v>31</v>
      </c>
    </row>
    <row r="21" spans="4:4">
      <c r="D21" s="673"/>
    </row>
  </sheetData>
  <mergeCells count="1">
    <mergeCell ref="C1:E1"/>
  </mergeCells>
  <pageMargins left="0.7" right="0.7" top="0.75" bottom="0.75" header="0.3" footer="0.3"/>
  <pageSetup paperSize="9" scale="85"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1:U13"/>
  <sheetViews>
    <sheetView showGridLines="0" topLeftCell="A3" zoomScaleNormal="100" workbookViewId="0">
      <selection activeCell="C1" sqref="C1:Q13"/>
    </sheetView>
  </sheetViews>
  <sheetFormatPr baseColWidth="10" defaultColWidth="11.5703125" defaultRowHeight="14.25"/>
  <cols>
    <col min="1" max="1" width="1.85546875" style="60" customWidth="1"/>
    <col min="2" max="2" width="4.5703125"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60" customWidth="1"/>
    <col min="18" max="18" width="4.85546875" style="60" customWidth="1"/>
    <col min="19" max="19" width="9.140625" style="60" customWidth="1"/>
    <col min="20" max="20" width="7" style="60" customWidth="1"/>
    <col min="21" max="21" width="25.8554687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4.5703125"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4.85546875"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4.5703125"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4.85546875"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4.5703125"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4.85546875"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4.5703125"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4.85546875"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4.5703125"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4.85546875"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4.5703125"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4.85546875"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4.5703125"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4.85546875"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4.5703125"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4.85546875"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4.5703125"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4.85546875"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4.5703125"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4.85546875"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4.5703125"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4.85546875"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4.5703125"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4.85546875"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4.5703125"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4.85546875"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4.5703125"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4.85546875"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4.5703125"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4.85546875"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4.5703125"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4.85546875"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4.5703125"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4.85546875"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4.5703125"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4.85546875"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4.5703125"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4.85546875"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4.5703125"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4.85546875"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4.5703125"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4.85546875"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4.5703125"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4.85546875"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4.5703125"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4.85546875"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4.5703125"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4.85546875"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4.5703125"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4.85546875"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4.5703125"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4.85546875"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4.5703125"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4.85546875"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4.5703125"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4.85546875"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4.5703125"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4.85546875"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4.5703125"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4.85546875"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4.5703125"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4.85546875"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4.5703125"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4.85546875"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4.5703125"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4.85546875"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4.5703125"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4.85546875"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4.5703125"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4.85546875"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4.5703125"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4.85546875"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4.5703125"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4.85546875"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4.5703125"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4.85546875"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4.5703125"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4.85546875"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4.5703125"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4.85546875"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4.5703125"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4.85546875"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4.5703125"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4.85546875"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4.5703125"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4.85546875"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4.5703125"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4.85546875"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4.5703125"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4.85546875"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4.5703125"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4.85546875"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4.5703125"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4.85546875"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4.5703125"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4.85546875"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4.5703125"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4.85546875"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4.5703125"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4.85546875"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4.5703125"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4.85546875"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4.5703125"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4.85546875"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4.5703125"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4.85546875"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4.5703125"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4.85546875"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4.5703125"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4.85546875"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4.5703125"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4.85546875"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4.5703125"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4.85546875"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4.5703125"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4.85546875"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4.5703125"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4.85546875"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4.5703125"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4.85546875"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4.5703125"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4.85546875"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4.5703125"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4.85546875"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4.5703125"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4.85546875"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1" spans="3:21" ht="15" thickBot="1"/>
    <row r="2" spans="3:21">
      <c r="C2" s="811" t="s">
        <v>1480</v>
      </c>
      <c r="D2" s="812"/>
      <c r="E2" s="812"/>
      <c r="F2" s="812"/>
      <c r="G2" s="812"/>
      <c r="H2" s="812"/>
      <c r="I2" s="812"/>
      <c r="J2" s="812"/>
      <c r="K2" s="812"/>
      <c r="L2" s="812"/>
      <c r="M2" s="812"/>
      <c r="N2" s="812"/>
      <c r="O2" s="812"/>
      <c r="P2" s="812"/>
      <c r="Q2" s="813"/>
    </row>
    <row r="3" spans="3:21" ht="15" thickBot="1">
      <c r="C3" s="814"/>
      <c r="D3" s="815"/>
      <c r="E3" s="815"/>
      <c r="F3" s="815"/>
      <c r="G3" s="815"/>
      <c r="H3" s="815"/>
      <c r="I3" s="815"/>
      <c r="J3" s="815"/>
      <c r="K3" s="815"/>
      <c r="L3" s="815"/>
      <c r="M3" s="815"/>
      <c r="N3" s="815"/>
      <c r="O3" s="815"/>
      <c r="P3" s="815"/>
      <c r="Q3" s="816"/>
    </row>
    <row r="4" spans="3:21" ht="27" customHeight="1">
      <c r="C4" s="817" t="s">
        <v>1481</v>
      </c>
      <c r="D4" s="818"/>
      <c r="E4" s="818"/>
      <c r="F4" s="818"/>
      <c r="G4" s="818"/>
      <c r="H4" s="818"/>
      <c r="I4" s="818"/>
      <c r="J4" s="819"/>
      <c r="K4" s="163">
        <v>1703</v>
      </c>
      <c r="L4" s="820">
        <f>+'R19 14 D3'!L24:P24</f>
        <v>0</v>
      </c>
      <c r="M4" s="820"/>
      <c r="N4" s="820"/>
      <c r="O4" s="820"/>
      <c r="P4" s="820"/>
      <c r="Q4" s="164" t="s">
        <v>10</v>
      </c>
      <c r="S4" s="294" t="s">
        <v>1482</v>
      </c>
      <c r="U4" s="294"/>
    </row>
    <row r="5" spans="3:21" ht="27" customHeight="1">
      <c r="C5" s="821" t="s">
        <v>1484</v>
      </c>
      <c r="D5" s="822"/>
      <c r="E5" s="822"/>
      <c r="F5" s="822"/>
      <c r="G5" s="822"/>
      <c r="H5" s="822"/>
      <c r="I5" s="822"/>
      <c r="J5" s="823"/>
      <c r="K5" s="165">
        <v>1719</v>
      </c>
      <c r="L5" s="810">
        <f>+'R19 14 D3'!L25:P25</f>
        <v>4203957</v>
      </c>
      <c r="M5" s="810"/>
      <c r="N5" s="810"/>
      <c r="O5" s="810"/>
      <c r="P5" s="810"/>
      <c r="Q5" s="167" t="s">
        <v>420</v>
      </c>
      <c r="S5" s="294" t="s">
        <v>1485</v>
      </c>
      <c r="U5" s="294"/>
    </row>
    <row r="6" spans="3:21" ht="27" customHeight="1">
      <c r="C6" s="807" t="s">
        <v>1486</v>
      </c>
      <c r="D6" s="808"/>
      <c r="E6" s="808"/>
      <c r="F6" s="808"/>
      <c r="G6" s="808"/>
      <c r="H6" s="808"/>
      <c r="I6" s="808"/>
      <c r="J6" s="809"/>
      <c r="K6" s="165">
        <v>1492</v>
      </c>
      <c r="L6" s="810"/>
      <c r="M6" s="810"/>
      <c r="N6" s="810"/>
      <c r="O6" s="810"/>
      <c r="P6" s="810"/>
      <c r="Q6" s="166" t="s">
        <v>10</v>
      </c>
    </row>
    <row r="7" spans="3:21" ht="27" customHeight="1">
      <c r="C7" s="807" t="s">
        <v>1487</v>
      </c>
      <c r="D7" s="824"/>
      <c r="E7" s="824"/>
      <c r="F7" s="824"/>
      <c r="G7" s="824"/>
      <c r="H7" s="824"/>
      <c r="I7" s="824"/>
      <c r="J7" s="825"/>
      <c r="K7" s="165">
        <v>1704</v>
      </c>
      <c r="L7" s="810">
        <f>+'retiros o dividendos ejercicio'!H18</f>
        <v>0</v>
      </c>
      <c r="M7" s="810"/>
      <c r="N7" s="810"/>
      <c r="O7" s="810"/>
      <c r="P7" s="810"/>
      <c r="Q7" s="166" t="s">
        <v>10</v>
      </c>
    </row>
    <row r="8" spans="3:21" ht="27" customHeight="1">
      <c r="C8" s="826" t="s">
        <v>320</v>
      </c>
      <c r="D8" s="827"/>
      <c r="E8" s="827"/>
      <c r="F8" s="827"/>
      <c r="G8" s="827"/>
      <c r="H8" s="827"/>
      <c r="I8" s="827"/>
      <c r="J8" s="828"/>
      <c r="K8" s="297">
        <v>1720</v>
      </c>
      <c r="L8" s="829">
        <f>+L4+L5+L6+L7</f>
        <v>4203957</v>
      </c>
      <c r="M8" s="829"/>
      <c r="N8" s="829"/>
      <c r="O8" s="829"/>
      <c r="P8" s="829"/>
      <c r="Q8" s="287" t="s">
        <v>31</v>
      </c>
      <c r="S8" s="60" t="s">
        <v>1746</v>
      </c>
    </row>
    <row r="9" spans="3:21" ht="27" customHeight="1">
      <c r="C9" s="807" t="s">
        <v>1488</v>
      </c>
      <c r="D9" s="808"/>
      <c r="E9" s="808"/>
      <c r="F9" s="808"/>
      <c r="G9" s="808"/>
      <c r="H9" s="808"/>
      <c r="I9" s="808"/>
      <c r="J9" s="809"/>
      <c r="K9" s="165">
        <v>1493</v>
      </c>
      <c r="L9" s="810">
        <f>+'RREE '!K26+'RREE '!L26+'RREE '!M26+'RREE '!N26+'RREE '!O26+'RREE '!P26+'RREE '!Q26+'RREE '!R26</f>
        <v>-277912</v>
      </c>
      <c r="M9" s="810"/>
      <c r="N9" s="810"/>
      <c r="O9" s="810"/>
      <c r="P9" s="810"/>
      <c r="Q9" s="167" t="s">
        <v>420</v>
      </c>
    </row>
    <row r="10" spans="3:21" ht="27" customHeight="1">
      <c r="C10" s="807" t="s">
        <v>1489</v>
      </c>
      <c r="D10" s="808"/>
      <c r="E10" s="808"/>
      <c r="F10" s="808"/>
      <c r="G10" s="808"/>
      <c r="H10" s="808"/>
      <c r="I10" s="808"/>
      <c r="J10" s="809"/>
      <c r="K10" s="165">
        <v>1494</v>
      </c>
      <c r="L10" s="810">
        <f>+'ANTECEDENTES '!E8</f>
        <v>0</v>
      </c>
      <c r="M10" s="810"/>
      <c r="N10" s="810"/>
      <c r="O10" s="810"/>
      <c r="P10" s="810"/>
      <c r="Q10" s="167" t="s">
        <v>420</v>
      </c>
    </row>
    <row r="11" spans="3:21" ht="27" customHeight="1">
      <c r="C11" s="807" t="s">
        <v>321</v>
      </c>
      <c r="D11" s="808"/>
      <c r="E11" s="808"/>
      <c r="F11" s="808"/>
      <c r="G11" s="808"/>
      <c r="H11" s="808"/>
      <c r="I11" s="808"/>
      <c r="J11" s="808"/>
      <c r="K11" s="165">
        <v>1725</v>
      </c>
      <c r="L11" s="810"/>
      <c r="M11" s="810"/>
      <c r="N11" s="810"/>
      <c r="O11" s="810"/>
      <c r="P11" s="810"/>
      <c r="Q11" s="167" t="s">
        <v>420</v>
      </c>
    </row>
    <row r="12" spans="3:21" ht="27" customHeight="1" thickBot="1">
      <c r="C12" s="834" t="s">
        <v>1490</v>
      </c>
      <c r="D12" s="835"/>
      <c r="E12" s="835"/>
      <c r="F12" s="835"/>
      <c r="G12" s="835"/>
      <c r="H12" s="835"/>
      <c r="I12" s="835"/>
      <c r="J12" s="835"/>
      <c r="K12" s="292">
        <v>1727</v>
      </c>
      <c r="L12" s="836"/>
      <c r="M12" s="836"/>
      <c r="N12" s="836"/>
      <c r="O12" s="836"/>
      <c r="P12" s="836"/>
      <c r="Q12" s="301" t="s">
        <v>420</v>
      </c>
    </row>
    <row r="13" spans="3:21" ht="27" customHeight="1" thickBot="1">
      <c r="C13" s="830" t="s">
        <v>1491</v>
      </c>
      <c r="D13" s="831"/>
      <c r="E13" s="831"/>
      <c r="F13" s="831"/>
      <c r="G13" s="831"/>
      <c r="H13" s="831"/>
      <c r="I13" s="831"/>
      <c r="J13" s="832"/>
      <c r="K13" s="293">
        <v>1500</v>
      </c>
      <c r="L13" s="833">
        <f>+L8-L9-L10-L11-L12</f>
        <v>4481869</v>
      </c>
      <c r="M13" s="833"/>
      <c r="N13" s="833"/>
      <c r="O13" s="833"/>
      <c r="P13" s="833"/>
      <c r="Q13" s="302" t="s">
        <v>31</v>
      </c>
      <c r="U13" s="672">
        <f>+L13</f>
        <v>4481869</v>
      </c>
    </row>
  </sheetData>
  <mergeCells count="21">
    <mergeCell ref="C13:J13"/>
    <mergeCell ref="L13:P13"/>
    <mergeCell ref="C10:J10"/>
    <mergeCell ref="L10:P10"/>
    <mergeCell ref="C11:J11"/>
    <mergeCell ref="L11:P11"/>
    <mergeCell ref="C12:J12"/>
    <mergeCell ref="L12:P12"/>
    <mergeCell ref="C7:J7"/>
    <mergeCell ref="L7:P7"/>
    <mergeCell ref="C8:J8"/>
    <mergeCell ref="L8:P8"/>
    <mergeCell ref="C9:J9"/>
    <mergeCell ref="L9:P9"/>
    <mergeCell ref="C6:J6"/>
    <mergeCell ref="L6:P6"/>
    <mergeCell ref="C2:Q3"/>
    <mergeCell ref="C4:J4"/>
    <mergeCell ref="L4:P4"/>
    <mergeCell ref="C5:J5"/>
    <mergeCell ref="L5:P5"/>
  </mergeCells>
  <hyperlinks>
    <hyperlink ref="C2:Q3" location="'Indice F22'!A1" display="RECUADRO Nº 18 DETERMINACION DEL RAI"/>
  </hyperlinks>
  <pageMargins left="1.1200000000000001" right="0.23622047244094491" top="0.74803149606299213" bottom="0.74803149606299213" header="0.31496062992125984" footer="0.31496062992125984"/>
  <pageSetup scale="6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2:AK113"/>
  <sheetViews>
    <sheetView topLeftCell="D7" zoomScale="80" zoomScaleNormal="80" workbookViewId="0">
      <pane ySplit="7" topLeftCell="A14" activePane="bottomLeft" state="frozen"/>
      <selection activeCell="A7" sqref="A7"/>
      <selection pane="bottomLeft" activeCell="I14" sqref="I14"/>
    </sheetView>
  </sheetViews>
  <sheetFormatPr baseColWidth="10" defaultRowHeight="15"/>
  <cols>
    <col min="1" max="1" width="7" customWidth="1"/>
    <col min="2" max="2" width="63.28515625" customWidth="1"/>
    <col min="3" max="3" width="14.28515625" customWidth="1"/>
    <col min="4" max="4" width="13" customWidth="1"/>
    <col min="5" max="5" width="12.7109375" bestFit="1" customWidth="1"/>
    <col min="6" max="7" width="12.140625" customWidth="1"/>
    <col min="8" max="9" width="15.28515625" bestFit="1" customWidth="1"/>
    <col min="10" max="10" width="12.7109375" bestFit="1" customWidth="1"/>
    <col min="11" max="11" width="14" customWidth="1"/>
    <col min="12" max="12" width="12.7109375" customWidth="1"/>
    <col min="13" max="13" width="13.42578125" customWidth="1"/>
    <col min="14" max="15" width="12.7109375" customWidth="1"/>
    <col min="18" max="18" width="12.5703125" customWidth="1"/>
    <col min="23" max="23" width="12" bestFit="1" customWidth="1"/>
    <col min="24" max="26" width="12" customWidth="1"/>
    <col min="27" max="27" width="12" bestFit="1" customWidth="1"/>
    <col min="29" max="29" width="12" bestFit="1" customWidth="1"/>
    <col min="32" max="32" width="15.42578125" customWidth="1"/>
    <col min="33" max="33" width="12.7109375" bestFit="1" customWidth="1"/>
    <col min="34" max="34" width="17.7109375" style="5" bestFit="1" customWidth="1"/>
    <col min="35" max="35" width="12.7109375" bestFit="1" customWidth="1"/>
    <col min="36" max="36" width="12" bestFit="1" customWidth="1"/>
  </cols>
  <sheetData>
    <row r="2" spans="2:37">
      <c r="B2" s="3" t="s">
        <v>382</v>
      </c>
      <c r="C2" s="3"/>
      <c r="D2" s="3"/>
      <c r="E2" s="3"/>
      <c r="F2" s="3"/>
      <c r="G2" s="3"/>
      <c r="H2" s="3" t="s">
        <v>383</v>
      </c>
      <c r="I2" s="3"/>
      <c r="J2" s="3"/>
      <c r="K2" s="3"/>
      <c r="L2" s="3"/>
      <c r="M2" s="3"/>
      <c r="N2" s="3"/>
      <c r="O2" s="3"/>
      <c r="P2" s="4"/>
      <c r="Q2" s="4"/>
      <c r="R2" s="4"/>
      <c r="S2" s="4"/>
      <c r="T2" s="4"/>
      <c r="U2" s="4"/>
      <c r="V2" s="4"/>
      <c r="W2" s="4"/>
      <c r="X2" s="4"/>
      <c r="Y2" s="4"/>
      <c r="Z2" s="4"/>
      <c r="AA2" s="4"/>
      <c r="AB2" s="4"/>
      <c r="AC2" s="4"/>
      <c r="AD2" s="4"/>
      <c r="AE2" s="4"/>
      <c r="AG2" s="4"/>
      <c r="AH2" s="4"/>
    </row>
    <row r="8" spans="2:37" ht="19.5" thickBot="1">
      <c r="S8" s="842" t="s">
        <v>384</v>
      </c>
      <c r="T8" s="842"/>
      <c r="U8" s="842"/>
      <c r="V8" s="842"/>
      <c r="W8" s="842"/>
      <c r="X8" s="842"/>
      <c r="Y8" s="842"/>
      <c r="Z8" s="842"/>
      <c r="AA8" s="842"/>
      <c r="AB8" s="842"/>
      <c r="AC8" s="842"/>
      <c r="AD8" s="842"/>
      <c r="AE8" s="842"/>
      <c r="AF8" s="842"/>
    </row>
    <row r="9" spans="2:37" ht="15.75" thickBot="1">
      <c r="I9" s="4"/>
      <c r="J9" s="4"/>
      <c r="K9" s="4"/>
      <c r="L9" s="4"/>
      <c r="M9" s="4"/>
      <c r="N9" s="4"/>
      <c r="O9" s="4"/>
      <c r="S9" s="849" t="s">
        <v>1400</v>
      </c>
      <c r="T9" s="850"/>
      <c r="U9" s="850"/>
      <c r="V9" s="850"/>
      <c r="W9" s="850"/>
      <c r="X9" s="850"/>
      <c r="Y9" s="850"/>
      <c r="Z9" s="850"/>
      <c r="AA9" s="850"/>
      <c r="AB9" s="843" t="s">
        <v>1401</v>
      </c>
      <c r="AC9" s="844"/>
      <c r="AD9" s="844"/>
      <c r="AE9" s="844"/>
      <c r="AF9" s="845"/>
      <c r="AG9" s="846" t="s">
        <v>336</v>
      </c>
    </row>
    <row r="10" spans="2:37" ht="26.25" customHeight="1" thickBot="1">
      <c r="B10" s="854" t="s">
        <v>264</v>
      </c>
      <c r="C10" s="524"/>
      <c r="D10" s="525"/>
      <c r="E10" s="857" t="s">
        <v>385</v>
      </c>
      <c r="F10" s="857"/>
      <c r="G10" s="858"/>
      <c r="H10" s="863" t="s">
        <v>386</v>
      </c>
      <c r="I10" s="866" t="s">
        <v>333</v>
      </c>
      <c r="J10" s="866" t="s">
        <v>334</v>
      </c>
      <c r="K10" s="869" t="s">
        <v>335</v>
      </c>
      <c r="L10" s="870"/>
      <c r="M10" s="870"/>
      <c r="N10" s="870"/>
      <c r="O10" s="870"/>
      <c r="P10" s="870"/>
      <c r="Q10" s="870"/>
      <c r="R10" s="870"/>
      <c r="S10" s="849" t="s">
        <v>1397</v>
      </c>
      <c r="T10" s="850"/>
      <c r="U10" s="850"/>
      <c r="V10" s="851"/>
      <c r="W10" s="849" t="s">
        <v>1398</v>
      </c>
      <c r="X10" s="851"/>
      <c r="Y10" s="849" t="s">
        <v>1398</v>
      </c>
      <c r="Z10" s="851"/>
      <c r="AA10" s="531" t="s">
        <v>1402</v>
      </c>
      <c r="AB10" s="837" t="s">
        <v>1442</v>
      </c>
      <c r="AC10" s="838"/>
      <c r="AD10" s="838"/>
      <c r="AE10" s="839"/>
      <c r="AF10" s="540" t="s">
        <v>1402</v>
      </c>
      <c r="AG10" s="847"/>
    </row>
    <row r="11" spans="2:37" ht="26.25" customHeight="1" thickBot="1">
      <c r="B11" s="855"/>
      <c r="C11" s="526"/>
      <c r="D11" s="527"/>
      <c r="E11" s="859"/>
      <c r="F11" s="859"/>
      <c r="G11" s="860"/>
      <c r="H11" s="864"/>
      <c r="I11" s="867"/>
      <c r="J11" s="867"/>
      <c r="K11" s="455"/>
      <c r="L11" s="456"/>
      <c r="M11" s="456"/>
      <c r="N11" s="456"/>
      <c r="O11" s="456"/>
      <c r="P11" s="456"/>
      <c r="Q11" s="456"/>
      <c r="R11" s="539"/>
      <c r="S11" s="843" t="s">
        <v>1396</v>
      </c>
      <c r="T11" s="845"/>
      <c r="U11" s="843" t="s">
        <v>1440</v>
      </c>
      <c r="V11" s="845"/>
      <c r="W11" s="843" t="s">
        <v>1441</v>
      </c>
      <c r="X11" s="845"/>
      <c r="Y11" s="852" t="s">
        <v>1286</v>
      </c>
      <c r="Z11" s="853"/>
      <c r="AA11" s="543" t="s">
        <v>351</v>
      </c>
      <c r="AB11" s="15"/>
      <c r="AC11" s="16"/>
      <c r="AD11" s="840" t="s">
        <v>1286</v>
      </c>
      <c r="AE11" s="841"/>
      <c r="AF11" s="540" t="s">
        <v>351</v>
      </c>
      <c r="AG11" s="847"/>
    </row>
    <row r="12" spans="2:37" ht="15" customHeight="1" thickBot="1">
      <c r="B12" s="855"/>
      <c r="C12" s="526"/>
      <c r="D12" s="527"/>
      <c r="E12" s="859"/>
      <c r="F12" s="859"/>
      <c r="G12" s="860"/>
      <c r="H12" s="864"/>
      <c r="I12" s="867"/>
      <c r="J12" s="867"/>
      <c r="K12" s="871" t="s">
        <v>387</v>
      </c>
      <c r="L12" s="872"/>
      <c r="M12" s="872"/>
      <c r="N12" s="872"/>
      <c r="O12" s="873"/>
      <c r="P12" s="874" t="s">
        <v>388</v>
      </c>
      <c r="Q12" s="875"/>
      <c r="R12" s="876" t="s">
        <v>389</v>
      </c>
      <c r="S12" s="545"/>
      <c r="T12" s="546"/>
      <c r="U12" s="545"/>
      <c r="V12" s="545"/>
      <c r="W12" s="457" t="s">
        <v>1403</v>
      </c>
      <c r="X12" s="457">
        <v>0.111111</v>
      </c>
      <c r="Y12" s="545"/>
      <c r="Z12" s="546"/>
      <c r="AA12" s="544">
        <v>0.08</v>
      </c>
      <c r="AB12" s="542" t="s">
        <v>1399</v>
      </c>
      <c r="AC12" s="772" t="e">
        <f>+AJ30</f>
        <v>#REF!</v>
      </c>
      <c r="AD12" s="545"/>
      <c r="AE12" s="546"/>
      <c r="AF12" s="541">
        <v>0.08</v>
      </c>
      <c r="AG12" s="847"/>
    </row>
    <row r="13" spans="2:37" s="3" customFormat="1" ht="180.75" thickBot="1">
      <c r="B13" s="856"/>
      <c r="C13" s="528"/>
      <c r="D13" s="529"/>
      <c r="E13" s="861"/>
      <c r="F13" s="861"/>
      <c r="G13" s="862"/>
      <c r="H13" s="865"/>
      <c r="I13" s="868"/>
      <c r="J13" s="868"/>
      <c r="K13" s="516" t="s">
        <v>1393</v>
      </c>
      <c r="L13" s="516" t="s">
        <v>1392</v>
      </c>
      <c r="M13" s="516" t="s">
        <v>1394</v>
      </c>
      <c r="N13" s="516" t="s">
        <v>1395</v>
      </c>
      <c r="O13" s="516" t="s">
        <v>394</v>
      </c>
      <c r="P13" s="517" t="s">
        <v>395</v>
      </c>
      <c r="Q13" s="518" t="s">
        <v>396</v>
      </c>
      <c r="R13" s="877"/>
      <c r="S13" s="523" t="s">
        <v>397</v>
      </c>
      <c r="T13" s="530" t="s">
        <v>398</v>
      </c>
      <c r="U13" s="523" t="s">
        <v>397</v>
      </c>
      <c r="V13" s="523" t="s">
        <v>398</v>
      </c>
      <c r="W13" s="523" t="s">
        <v>397</v>
      </c>
      <c r="X13" s="523" t="s">
        <v>398</v>
      </c>
      <c r="Y13" s="523" t="s">
        <v>397</v>
      </c>
      <c r="Z13" s="530" t="s">
        <v>398</v>
      </c>
      <c r="AA13" s="528" t="s">
        <v>399</v>
      </c>
      <c r="AB13" s="523" t="s">
        <v>400</v>
      </c>
      <c r="AC13" s="523" t="s">
        <v>398</v>
      </c>
      <c r="AD13" s="523" t="s">
        <v>397</v>
      </c>
      <c r="AE13" s="530" t="s">
        <v>398</v>
      </c>
      <c r="AF13" s="530" t="s">
        <v>400</v>
      </c>
      <c r="AG13" s="848"/>
      <c r="AH13" s="5"/>
    </row>
    <row r="14" spans="2:37" ht="18.75">
      <c r="B14" s="467" t="s">
        <v>1556</v>
      </c>
      <c r="C14" s="467"/>
      <c r="D14" s="467"/>
      <c r="E14" s="513"/>
      <c r="F14" s="513"/>
      <c r="G14" s="513"/>
      <c r="H14" s="476">
        <f>SUM(I14:R14)</f>
        <v>0</v>
      </c>
      <c r="I14" s="514">
        <f>+'RAI al 01012020'!D9</f>
        <v>0</v>
      </c>
      <c r="J14" s="476">
        <f>+'ANTECEDENTES '!E39</f>
        <v>0</v>
      </c>
      <c r="K14" s="476">
        <f>+'ANTECEDENTES '!E38</f>
        <v>0</v>
      </c>
      <c r="L14" s="476"/>
      <c r="M14" s="476"/>
      <c r="N14" s="476"/>
      <c r="O14" s="515"/>
      <c r="P14" s="476"/>
      <c r="Q14" s="515"/>
      <c r="R14" s="515">
        <f>+'ANTECEDENTES '!E40</f>
        <v>0</v>
      </c>
      <c r="S14" s="476"/>
      <c r="T14" s="476"/>
      <c r="U14" s="476"/>
      <c r="V14" s="476"/>
      <c r="W14" s="476"/>
      <c r="X14" s="476"/>
      <c r="Y14" s="476"/>
      <c r="Z14" s="476"/>
      <c r="AA14" s="476"/>
      <c r="AB14" s="476"/>
      <c r="AC14" s="476">
        <f>+'ANTECEDENTES '!E41</f>
        <v>0</v>
      </c>
      <c r="AD14" s="476"/>
      <c r="AE14" s="476"/>
      <c r="AF14" s="476"/>
      <c r="AG14" s="476">
        <f>+'ANTECEDENTES '!E42</f>
        <v>0</v>
      </c>
      <c r="AH14" s="6"/>
      <c r="AK14" s="4"/>
    </row>
    <row r="15" spans="2:37" ht="19.5" thickBot="1">
      <c r="B15" s="464" t="s">
        <v>1405</v>
      </c>
      <c r="C15" s="464"/>
      <c r="D15" s="464"/>
      <c r="E15" s="465"/>
      <c r="F15" s="466">
        <v>0</v>
      </c>
      <c r="G15" s="466"/>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I15" s="4"/>
      <c r="AJ15" s="4"/>
    </row>
    <row r="16" spans="2:37" s="3" customFormat="1" ht="19.5" thickBot="1">
      <c r="B16" s="469" t="s">
        <v>1555</v>
      </c>
      <c r="C16" s="533"/>
      <c r="D16" s="533"/>
      <c r="E16" s="470"/>
      <c r="F16" s="470"/>
      <c r="G16" s="470"/>
      <c r="H16" s="473">
        <f>+H14</f>
        <v>0</v>
      </c>
      <c r="I16" s="473">
        <f t="shared" ref="I16:AG16" si="0">+I14</f>
        <v>0</v>
      </c>
      <c r="J16" s="473">
        <f t="shared" si="0"/>
        <v>0</v>
      </c>
      <c r="K16" s="473">
        <f t="shared" si="0"/>
        <v>0</v>
      </c>
      <c r="L16" s="473">
        <f t="shared" si="0"/>
        <v>0</v>
      </c>
      <c r="M16" s="473">
        <f t="shared" si="0"/>
        <v>0</v>
      </c>
      <c r="N16" s="473">
        <f t="shared" si="0"/>
        <v>0</v>
      </c>
      <c r="O16" s="473">
        <f t="shared" si="0"/>
        <v>0</v>
      </c>
      <c r="P16" s="473">
        <f t="shared" si="0"/>
        <v>0</v>
      </c>
      <c r="Q16" s="473">
        <f t="shared" si="0"/>
        <v>0</v>
      </c>
      <c r="R16" s="473">
        <f t="shared" si="0"/>
        <v>0</v>
      </c>
      <c r="S16" s="473">
        <f t="shared" si="0"/>
        <v>0</v>
      </c>
      <c r="T16" s="473">
        <f t="shared" si="0"/>
        <v>0</v>
      </c>
      <c r="U16" s="473">
        <f t="shared" si="0"/>
        <v>0</v>
      </c>
      <c r="V16" s="473">
        <f t="shared" si="0"/>
        <v>0</v>
      </c>
      <c r="W16" s="473">
        <f t="shared" si="0"/>
        <v>0</v>
      </c>
      <c r="X16" s="473">
        <f t="shared" si="0"/>
        <v>0</v>
      </c>
      <c r="Y16" s="473">
        <f t="shared" si="0"/>
        <v>0</v>
      </c>
      <c r="Z16" s="473">
        <f t="shared" si="0"/>
        <v>0</v>
      </c>
      <c r="AA16" s="473">
        <f t="shared" si="0"/>
        <v>0</v>
      </c>
      <c r="AB16" s="473">
        <f t="shared" si="0"/>
        <v>0</v>
      </c>
      <c r="AC16" s="473">
        <f t="shared" si="0"/>
        <v>0</v>
      </c>
      <c r="AD16" s="473">
        <f t="shared" si="0"/>
        <v>0</v>
      </c>
      <c r="AE16" s="473">
        <f t="shared" si="0"/>
        <v>0</v>
      </c>
      <c r="AF16" s="473">
        <f t="shared" si="0"/>
        <v>0</v>
      </c>
      <c r="AG16" s="473">
        <f t="shared" si="0"/>
        <v>0</v>
      </c>
      <c r="AH16" s="7"/>
      <c r="AI16" s="7"/>
      <c r="AJ16" s="7"/>
    </row>
    <row r="17" spans="2:36" s="3" customFormat="1" ht="18.75">
      <c r="B17" s="467" t="s">
        <v>1404</v>
      </c>
      <c r="C17" s="467"/>
      <c r="D17" s="467"/>
      <c r="E17" s="468"/>
      <c r="F17" s="468"/>
      <c r="G17" s="468"/>
      <c r="H17" s="475">
        <f>SUM(I17:R17)</f>
        <v>0</v>
      </c>
      <c r="I17" s="476">
        <f>+I16</f>
        <v>0</v>
      </c>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7"/>
      <c r="AI17" s="7"/>
      <c r="AJ17" s="7"/>
    </row>
    <row r="18" spans="2:36" s="3" customFormat="1" ht="18.75">
      <c r="B18" s="458" t="s">
        <v>1410</v>
      </c>
      <c r="C18" s="458"/>
      <c r="D18" s="458"/>
      <c r="E18" s="115"/>
      <c r="F18" s="115"/>
      <c r="G18" s="115"/>
      <c r="H18" s="475">
        <f t="shared" ref="H18" si="1">SUM(I18:R18)</f>
        <v>0</v>
      </c>
      <c r="I18" s="471"/>
      <c r="J18" s="471">
        <f>+J16</f>
        <v>0</v>
      </c>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7"/>
      <c r="AI18" s="7"/>
      <c r="AJ18" s="7"/>
    </row>
    <row r="19" spans="2:36" s="3" customFormat="1" ht="18.75">
      <c r="B19" s="778" t="s">
        <v>1557</v>
      </c>
      <c r="C19" s="458"/>
      <c r="D19" s="458"/>
      <c r="E19" s="477"/>
      <c r="F19" s="115"/>
      <c r="G19" s="115"/>
      <c r="H19" s="475"/>
      <c r="I19" s="471"/>
      <c r="J19" s="471"/>
      <c r="K19" s="471">
        <f>+'BALANCE 2021 '!J96</f>
        <v>277912</v>
      </c>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7"/>
      <c r="AI19" s="7"/>
      <c r="AJ19" s="7"/>
    </row>
    <row r="20" spans="2:36" s="3" customFormat="1" ht="18.75">
      <c r="B20" s="458" t="s">
        <v>1409</v>
      </c>
      <c r="C20" s="458"/>
      <c r="D20" s="458"/>
      <c r="E20" s="478">
        <f>+'R18 14 D3'!U13</f>
        <v>4481869</v>
      </c>
      <c r="F20" s="2"/>
      <c r="G20" s="115"/>
      <c r="H20" s="475">
        <f>SUM(I20:R20)</f>
        <v>4481869</v>
      </c>
      <c r="I20" s="471">
        <f>+E20</f>
        <v>4481869</v>
      </c>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7"/>
      <c r="AI20" s="7"/>
      <c r="AJ20" s="7"/>
    </row>
    <row r="21" spans="2:36" s="3" customFormat="1" ht="18.75">
      <c r="B21" s="458" t="s">
        <v>1408</v>
      </c>
      <c r="C21" s="458"/>
      <c r="D21" s="458"/>
      <c r="E21" s="478">
        <f>+'RLI '!F17+'RLI '!F23+'RLI '!F24</f>
        <v>0</v>
      </c>
      <c r="F21" s="2"/>
      <c r="G21" s="115"/>
      <c r="H21" s="475">
        <f>SUM(I21:R21)</f>
        <v>0</v>
      </c>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7"/>
      <c r="AI21" s="7"/>
      <c r="AJ21" s="7"/>
    </row>
    <row r="22" spans="2:36" ht="18.75">
      <c r="B22" s="458" t="s">
        <v>1406</v>
      </c>
      <c r="C22" s="458"/>
      <c r="D22" s="458"/>
      <c r="E22" s="478"/>
      <c r="F22" s="461">
        <v>0.25</v>
      </c>
      <c r="G22" s="46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I22" s="4"/>
      <c r="AJ22" s="4"/>
    </row>
    <row r="23" spans="2:36" ht="18.75">
      <c r="B23" s="780" t="s">
        <v>1407</v>
      </c>
      <c r="C23" s="780"/>
      <c r="D23" s="780"/>
      <c r="E23" s="781">
        <f>+'ANTECEDENTES '!H58</f>
        <v>0</v>
      </c>
      <c r="F23" s="782"/>
      <c r="G23" s="782"/>
      <c r="H23" s="783"/>
      <c r="I23" s="783"/>
      <c r="J23" s="783"/>
      <c r="K23" s="783"/>
      <c r="L23" s="783"/>
      <c r="M23" s="783"/>
      <c r="N23" s="783"/>
      <c r="O23" s="783"/>
      <c r="P23" s="783"/>
      <c r="Q23" s="783"/>
      <c r="R23" s="783"/>
      <c r="S23" s="783"/>
      <c r="T23" s="783"/>
      <c r="U23" s="783"/>
      <c r="V23" s="783"/>
      <c r="W23" s="783"/>
      <c r="X23" s="783">
        <f>+'ANTECEDENTES '!I58</f>
        <v>0</v>
      </c>
      <c r="Y23" s="783"/>
      <c r="Z23" s="783"/>
      <c r="AA23" s="783"/>
      <c r="AB23" s="783"/>
      <c r="AC23" s="783"/>
      <c r="AD23" s="783"/>
      <c r="AE23" s="783"/>
      <c r="AF23" s="783"/>
      <c r="AG23" s="783"/>
      <c r="AI23" s="4"/>
      <c r="AJ23" s="4"/>
    </row>
    <row r="24" spans="2:36" ht="18.75">
      <c r="B24" s="780" t="s">
        <v>1407</v>
      </c>
      <c r="C24" s="780"/>
      <c r="D24" s="780"/>
      <c r="E24" s="784" t="e">
        <f>+'ANTECEDENTES '!#REF!</f>
        <v>#REF!</v>
      </c>
      <c r="F24" s="782"/>
      <c r="G24" s="782"/>
      <c r="H24" s="783"/>
      <c r="I24" s="783"/>
      <c r="J24" s="783"/>
      <c r="K24" s="783"/>
      <c r="L24" s="783"/>
      <c r="M24" s="783"/>
      <c r="N24" s="783"/>
      <c r="O24" s="783"/>
      <c r="P24" s="783"/>
      <c r="Q24" s="783"/>
      <c r="R24" s="783"/>
      <c r="S24" s="783"/>
      <c r="T24" s="783"/>
      <c r="U24" s="783"/>
      <c r="V24" s="783"/>
      <c r="W24" s="783"/>
      <c r="X24" s="783"/>
      <c r="Y24" s="783"/>
      <c r="Z24" s="783"/>
      <c r="AA24" s="783"/>
      <c r="AB24" s="783"/>
      <c r="AC24" s="783" t="e">
        <f>+'ANTECEDENTES '!#REF!</f>
        <v>#REF!</v>
      </c>
      <c r="AD24" s="783"/>
      <c r="AE24" s="783"/>
      <c r="AF24" s="783"/>
      <c r="AG24" s="783" t="e">
        <f>+E24</f>
        <v>#REF!</v>
      </c>
      <c r="AI24" s="4"/>
      <c r="AJ24" s="4"/>
    </row>
    <row r="25" spans="2:36" ht="19.5" thickBot="1">
      <c r="B25" s="780" t="s">
        <v>1407</v>
      </c>
      <c r="C25" s="780"/>
      <c r="D25" s="780"/>
      <c r="E25" s="784" t="e">
        <f>+'ANTECEDENTES '!#REF!</f>
        <v>#REF!</v>
      </c>
      <c r="F25" s="782"/>
      <c r="G25" s="782"/>
      <c r="H25" s="783"/>
      <c r="I25" s="783"/>
      <c r="J25" s="783"/>
      <c r="K25" s="783"/>
      <c r="L25" s="783"/>
      <c r="M25" s="783"/>
      <c r="N25" s="783"/>
      <c r="O25" s="783"/>
      <c r="P25" s="783"/>
      <c r="Q25" s="783"/>
      <c r="R25" s="783"/>
      <c r="S25" s="783"/>
      <c r="T25" s="783"/>
      <c r="U25" s="783"/>
      <c r="V25" s="783"/>
      <c r="W25" s="783"/>
      <c r="X25" s="783" t="e">
        <f>+'ANTECEDENTES '!#REF!</f>
        <v>#REF!</v>
      </c>
      <c r="Y25" s="783"/>
      <c r="Z25" s="783"/>
      <c r="AA25" s="783"/>
      <c r="AB25" s="783"/>
      <c r="AC25" s="783"/>
      <c r="AD25" s="783"/>
      <c r="AE25" s="783"/>
      <c r="AF25" s="783"/>
      <c r="AG25" s="783"/>
      <c r="AI25" s="4"/>
      <c r="AJ25" s="4"/>
    </row>
    <row r="26" spans="2:36" s="3" customFormat="1" ht="19.5" thickBot="1">
      <c r="B26" s="469" t="s">
        <v>1411</v>
      </c>
      <c r="C26" s="533"/>
      <c r="D26" s="533"/>
      <c r="E26" s="470"/>
      <c r="F26" s="470"/>
      <c r="G26" s="470"/>
      <c r="H26" s="473">
        <f>SUM(I26:R27)</f>
        <v>4203957</v>
      </c>
      <c r="I26" s="473">
        <f>+I16-I17+I20</f>
        <v>4481869</v>
      </c>
      <c r="J26" s="473">
        <f>+J16-J18</f>
        <v>0</v>
      </c>
      <c r="K26" s="473">
        <f>+K16-K19+K21</f>
        <v>-277912</v>
      </c>
      <c r="L26" s="473">
        <f t="shared" ref="L26:AG26" si="2">SUM(L16:L25)</f>
        <v>0</v>
      </c>
      <c r="M26" s="473">
        <f t="shared" si="2"/>
        <v>0</v>
      </c>
      <c r="N26" s="473">
        <f t="shared" si="2"/>
        <v>0</v>
      </c>
      <c r="O26" s="473">
        <f t="shared" si="2"/>
        <v>0</v>
      </c>
      <c r="P26" s="473">
        <f t="shared" si="2"/>
        <v>0</v>
      </c>
      <c r="Q26" s="473">
        <f t="shared" si="2"/>
        <v>0</v>
      </c>
      <c r="R26" s="473">
        <f t="shared" si="2"/>
        <v>0</v>
      </c>
      <c r="S26" s="473">
        <f t="shared" si="2"/>
        <v>0</v>
      </c>
      <c r="T26" s="473">
        <f t="shared" si="2"/>
        <v>0</v>
      </c>
      <c r="U26" s="473">
        <f t="shared" si="2"/>
        <v>0</v>
      </c>
      <c r="V26" s="473">
        <f t="shared" si="2"/>
        <v>0</v>
      </c>
      <c r="W26" s="473">
        <f t="shared" si="2"/>
        <v>0</v>
      </c>
      <c r="X26" s="473" t="e">
        <f t="shared" si="2"/>
        <v>#REF!</v>
      </c>
      <c r="Y26" s="473">
        <f t="shared" ref="Y26" si="3">SUM(Y16:Y25)</f>
        <v>0</v>
      </c>
      <c r="Z26" s="473">
        <f t="shared" ref="Z26" si="4">SUM(Z16:Z25)</f>
        <v>0</v>
      </c>
      <c r="AA26" s="473">
        <f t="shared" si="2"/>
        <v>0</v>
      </c>
      <c r="AB26" s="473">
        <f t="shared" si="2"/>
        <v>0</v>
      </c>
      <c r="AC26" s="473" t="e">
        <f t="shared" si="2"/>
        <v>#REF!</v>
      </c>
      <c r="AD26" s="473">
        <f t="shared" ref="AD26" si="5">SUM(AD16:AD25)</f>
        <v>0</v>
      </c>
      <c r="AE26" s="473">
        <f t="shared" ref="AE26" si="6">SUM(AE16:AE25)</f>
        <v>0</v>
      </c>
      <c r="AF26" s="473">
        <f t="shared" si="2"/>
        <v>0</v>
      </c>
      <c r="AG26" s="473" t="e">
        <f t="shared" si="2"/>
        <v>#REF!</v>
      </c>
      <c r="AH26" s="8"/>
      <c r="AI26" s="501" t="s">
        <v>1421</v>
      </c>
      <c r="AJ26" s="502" t="e">
        <f>+AC26</f>
        <v>#REF!</v>
      </c>
    </row>
    <row r="27" spans="2:36" ht="18.75">
      <c r="B27" s="459" t="s">
        <v>1412</v>
      </c>
      <c r="C27" s="459"/>
      <c r="D27" s="459"/>
      <c r="E27" s="115"/>
      <c r="F27" s="2"/>
      <c r="G27" s="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I27" s="503" t="s">
        <v>1422</v>
      </c>
      <c r="AJ27" s="503">
        <f>+AD26</f>
        <v>0</v>
      </c>
    </row>
    <row r="28" spans="2:36" s="3" customFormat="1" ht="18.75">
      <c r="B28" s="458" t="s">
        <v>452</v>
      </c>
      <c r="C28" s="537">
        <v>44227</v>
      </c>
      <c r="D28" s="458" t="s">
        <v>1434</v>
      </c>
      <c r="E28" s="112">
        <f>+'retiros o dividendos ejercicio'!B5</f>
        <v>0</v>
      </c>
      <c r="F28" s="115"/>
      <c r="G28" s="115"/>
      <c r="H28" s="475">
        <f t="shared" ref="H28:H91" si="7">SUM(I28:R28)</f>
        <v>0</v>
      </c>
      <c r="I28" s="460"/>
      <c r="J28" s="460"/>
      <c r="K28" s="460">
        <f>-E28</f>
        <v>0</v>
      </c>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6"/>
      <c r="AI28" s="502" t="s">
        <v>451</v>
      </c>
      <c r="AJ28" s="502" t="e">
        <f>+AJ26+AJ27</f>
        <v>#REF!</v>
      </c>
    </row>
    <row r="29" spans="2:36" ht="18.75">
      <c r="B29" s="458" t="s">
        <v>452</v>
      </c>
      <c r="C29" s="537">
        <f>+C28</f>
        <v>44227</v>
      </c>
      <c r="D29" s="458" t="s">
        <v>1435</v>
      </c>
      <c r="E29" s="112">
        <f>+'retiros o dividendos ejercicio'!C5</f>
        <v>0</v>
      </c>
      <c r="F29" s="461"/>
      <c r="G29" s="461"/>
      <c r="H29" s="475">
        <f t="shared" si="7"/>
        <v>0</v>
      </c>
      <c r="I29" s="112"/>
      <c r="J29" s="112"/>
      <c r="K29" s="112">
        <f>-E29</f>
        <v>0</v>
      </c>
      <c r="L29" s="112"/>
      <c r="M29" s="112"/>
      <c r="N29" s="112"/>
      <c r="O29" s="112"/>
      <c r="P29" s="112"/>
      <c r="Q29" s="112"/>
      <c r="R29" s="112"/>
      <c r="S29" s="112"/>
      <c r="T29" s="112"/>
      <c r="U29" s="112"/>
      <c r="V29" s="112"/>
      <c r="W29" s="112"/>
      <c r="X29" s="112"/>
      <c r="Y29" s="112"/>
      <c r="Z29" s="112"/>
      <c r="AA29" s="112"/>
      <c r="AB29" s="112"/>
      <c r="AC29" s="112"/>
      <c r="AD29" s="112"/>
      <c r="AE29" s="112"/>
      <c r="AF29" s="112"/>
      <c r="AG29" s="112"/>
      <c r="AI29" s="503" t="s">
        <v>336</v>
      </c>
      <c r="AJ29" s="503" t="e">
        <f>+AG26</f>
        <v>#REF!</v>
      </c>
    </row>
    <row r="30" spans="2:36" ht="18.75" hidden="1">
      <c r="B30" s="458" t="s">
        <v>452</v>
      </c>
      <c r="C30" s="537">
        <v>44227</v>
      </c>
      <c r="D30" s="458" t="s">
        <v>1436</v>
      </c>
      <c r="E30" s="112">
        <f>+'retiros o dividendos ejercicio'!D5</f>
        <v>0</v>
      </c>
      <c r="F30" s="461"/>
      <c r="G30" s="461"/>
      <c r="H30" s="475">
        <f t="shared" si="7"/>
        <v>0</v>
      </c>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I30" s="503" t="s">
        <v>1423</v>
      </c>
      <c r="AJ30" s="504" t="e">
        <f>+AJ28/AJ29</f>
        <v>#REF!</v>
      </c>
    </row>
    <row r="31" spans="2:36" ht="18.75" hidden="1">
      <c r="B31" s="458" t="s">
        <v>452</v>
      </c>
      <c r="C31" s="537">
        <f t="shared" ref="C31" si="8">+C30</f>
        <v>44227</v>
      </c>
      <c r="D31" s="458" t="s">
        <v>1437</v>
      </c>
      <c r="E31" s="112">
        <f>+'retiros o dividendos ejercicio'!E5</f>
        <v>0</v>
      </c>
      <c r="F31" s="461"/>
      <c r="G31" s="461"/>
      <c r="H31" s="475">
        <f t="shared" si="7"/>
        <v>0</v>
      </c>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I31" s="4"/>
      <c r="AJ31" s="4"/>
    </row>
    <row r="32" spans="2:36" ht="18.75" hidden="1">
      <c r="B32" s="458" t="s">
        <v>452</v>
      </c>
      <c r="C32" s="537">
        <v>44227</v>
      </c>
      <c r="D32" s="458" t="s">
        <v>1438</v>
      </c>
      <c r="E32" s="112">
        <f>+'retiros o dividendos ejercicio'!F5</f>
        <v>0</v>
      </c>
      <c r="F32" s="461"/>
      <c r="G32" s="461"/>
      <c r="H32" s="475">
        <f t="shared" si="7"/>
        <v>0</v>
      </c>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I32" s="4"/>
      <c r="AJ32" s="4"/>
    </row>
    <row r="33" spans="2:36" ht="18.75" hidden="1">
      <c r="B33" s="458" t="s">
        <v>452</v>
      </c>
      <c r="C33" s="537">
        <f t="shared" ref="C33" si="9">+C32</f>
        <v>44227</v>
      </c>
      <c r="D33" s="458" t="s">
        <v>1439</v>
      </c>
      <c r="E33" s="112">
        <f>+'retiros o dividendos ejercicio'!G5</f>
        <v>0</v>
      </c>
      <c r="F33" s="461"/>
      <c r="G33" s="461"/>
      <c r="H33" s="475">
        <f t="shared" si="7"/>
        <v>0</v>
      </c>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I33" s="4"/>
      <c r="AJ33" s="4"/>
    </row>
    <row r="34" spans="2:36" ht="18.75">
      <c r="B34" s="458" t="s">
        <v>453</v>
      </c>
      <c r="C34" s="537">
        <v>44255</v>
      </c>
      <c r="D34" s="458" t="s">
        <v>1434</v>
      </c>
      <c r="E34" s="112">
        <f>+'retiros o dividendos ejercicio'!B6</f>
        <v>0</v>
      </c>
      <c r="F34" s="461"/>
      <c r="G34" s="461"/>
      <c r="H34" s="475">
        <f t="shared" si="7"/>
        <v>0</v>
      </c>
      <c r="I34" s="112"/>
      <c r="J34" s="112"/>
      <c r="K34" s="112">
        <f>-E34</f>
        <v>0</v>
      </c>
      <c r="L34" s="112"/>
      <c r="M34" s="112"/>
      <c r="N34" s="112"/>
      <c r="O34" s="112"/>
      <c r="P34" s="112"/>
      <c r="Q34" s="112"/>
      <c r="R34" s="112"/>
      <c r="S34" s="112"/>
      <c r="T34" s="112"/>
      <c r="U34" s="112"/>
      <c r="V34" s="112"/>
      <c r="W34" s="112"/>
      <c r="X34" s="112"/>
      <c r="Y34" s="112"/>
      <c r="Z34" s="112"/>
      <c r="AA34" s="112"/>
      <c r="AB34" s="112"/>
      <c r="AC34" s="112"/>
      <c r="AD34" s="112"/>
      <c r="AE34" s="112"/>
      <c r="AF34" s="112"/>
      <c r="AG34" s="112"/>
      <c r="AI34" s="4"/>
      <c r="AJ34" s="4"/>
    </row>
    <row r="35" spans="2:36" ht="18.75">
      <c r="B35" s="458" t="s">
        <v>453</v>
      </c>
      <c r="C35" s="537">
        <v>44255</v>
      </c>
      <c r="D35" s="458" t="s">
        <v>1435</v>
      </c>
      <c r="E35" s="112">
        <f>+'retiros o dividendos ejercicio'!C6</f>
        <v>0</v>
      </c>
      <c r="F35" s="461"/>
      <c r="G35" s="461"/>
      <c r="H35" s="475">
        <f t="shared" si="7"/>
        <v>0</v>
      </c>
      <c r="I35" s="112"/>
      <c r="J35" s="112"/>
      <c r="K35" s="112">
        <f>-E35</f>
        <v>0</v>
      </c>
      <c r="L35" s="112"/>
      <c r="M35" s="112"/>
      <c r="N35" s="112"/>
      <c r="O35" s="112"/>
      <c r="P35" s="112"/>
      <c r="Q35" s="112"/>
      <c r="R35" s="112"/>
      <c r="S35" s="112"/>
      <c r="T35" s="112"/>
      <c r="U35" s="112"/>
      <c r="V35" s="112"/>
      <c r="W35" s="112"/>
      <c r="X35" s="112"/>
      <c r="Y35" s="112"/>
      <c r="Z35" s="112"/>
      <c r="AA35" s="112"/>
      <c r="AB35" s="112"/>
      <c r="AC35" s="112"/>
      <c r="AD35" s="112"/>
      <c r="AE35" s="112"/>
      <c r="AF35" s="112"/>
      <c r="AG35" s="112"/>
      <c r="AI35" s="4"/>
      <c r="AJ35" s="4"/>
    </row>
    <row r="36" spans="2:36" ht="18.75" hidden="1">
      <c r="B36" s="458" t="s">
        <v>453</v>
      </c>
      <c r="C36" s="537">
        <v>44255</v>
      </c>
      <c r="D36" s="458" t="s">
        <v>1436</v>
      </c>
      <c r="E36" s="112">
        <f>+'retiros o dividendos ejercicio'!D6</f>
        <v>0</v>
      </c>
      <c r="F36" s="461"/>
      <c r="G36" s="461"/>
      <c r="H36" s="475">
        <f t="shared" si="7"/>
        <v>0</v>
      </c>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I36" s="4"/>
      <c r="AJ36" s="4"/>
    </row>
    <row r="37" spans="2:36" ht="18.75" hidden="1">
      <c r="B37" s="458" t="s">
        <v>453</v>
      </c>
      <c r="C37" s="537">
        <v>44255</v>
      </c>
      <c r="D37" s="458" t="s">
        <v>1437</v>
      </c>
      <c r="E37" s="112">
        <f>+'retiros o dividendos ejercicio'!E6</f>
        <v>0</v>
      </c>
      <c r="F37" s="461"/>
      <c r="G37" s="461"/>
      <c r="H37" s="475">
        <f t="shared" si="7"/>
        <v>0</v>
      </c>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I37" s="4"/>
      <c r="AJ37" s="4"/>
    </row>
    <row r="38" spans="2:36" ht="18.75" hidden="1">
      <c r="B38" s="458" t="s">
        <v>453</v>
      </c>
      <c r="C38" s="537">
        <v>44255</v>
      </c>
      <c r="D38" s="458" t="s">
        <v>1438</v>
      </c>
      <c r="E38" s="112">
        <f>+'retiros o dividendos ejercicio'!F6</f>
        <v>0</v>
      </c>
      <c r="F38" s="461"/>
      <c r="G38" s="461"/>
      <c r="H38" s="475">
        <f t="shared" si="7"/>
        <v>0</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I38" s="4"/>
      <c r="AJ38" s="4"/>
    </row>
    <row r="39" spans="2:36" ht="18.75" hidden="1">
      <c r="B39" s="458" t="s">
        <v>453</v>
      </c>
      <c r="C39" s="537">
        <v>44255</v>
      </c>
      <c r="D39" s="458" t="s">
        <v>1439</v>
      </c>
      <c r="E39" s="112">
        <f>+'retiros o dividendos ejercicio'!G6</f>
        <v>0</v>
      </c>
      <c r="F39" s="461"/>
      <c r="G39" s="461"/>
      <c r="H39" s="475">
        <f t="shared" si="7"/>
        <v>0</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I39" s="4"/>
      <c r="AJ39" s="4"/>
    </row>
    <row r="40" spans="2:36" ht="18.75">
      <c r="B40" s="458" t="s">
        <v>454</v>
      </c>
      <c r="C40" s="537">
        <v>44286</v>
      </c>
      <c r="D40" s="458" t="s">
        <v>1434</v>
      </c>
      <c r="E40" s="112">
        <f>+'retiros o dividendos ejercicio'!B7</f>
        <v>0</v>
      </c>
      <c r="F40" s="461"/>
      <c r="G40" s="461"/>
      <c r="H40" s="475">
        <f t="shared" si="7"/>
        <v>0</v>
      </c>
      <c r="I40" s="112"/>
      <c r="J40" s="112"/>
      <c r="K40" s="112">
        <f>-E40</f>
        <v>0</v>
      </c>
      <c r="L40" s="112"/>
      <c r="M40" s="112"/>
      <c r="N40" s="112"/>
      <c r="O40" s="112"/>
      <c r="P40" s="112"/>
      <c r="Q40" s="112"/>
      <c r="R40" s="112"/>
      <c r="S40" s="112"/>
      <c r="T40" s="112"/>
      <c r="U40" s="112"/>
      <c r="V40" s="112"/>
      <c r="W40" s="112"/>
      <c r="X40" s="112">
        <f>+I40*X12</f>
        <v>0</v>
      </c>
      <c r="Y40" s="112"/>
      <c r="Z40" s="112"/>
      <c r="AA40" s="112"/>
      <c r="AB40" s="112"/>
      <c r="AC40" s="112"/>
      <c r="AD40" s="112"/>
      <c r="AE40" s="112"/>
      <c r="AF40" s="112"/>
      <c r="AG40" s="112" t="e">
        <f>+AC40/$AC$12</f>
        <v>#REF!</v>
      </c>
      <c r="AI40" s="4"/>
      <c r="AJ40" s="4"/>
    </row>
    <row r="41" spans="2:36" ht="18.75">
      <c r="B41" s="458" t="s">
        <v>454</v>
      </c>
      <c r="C41" s="537">
        <v>44286</v>
      </c>
      <c r="D41" s="458" t="s">
        <v>1435</v>
      </c>
      <c r="E41" s="112">
        <f>+'retiros o dividendos ejercicio'!C7</f>
        <v>0</v>
      </c>
      <c r="F41" s="461"/>
      <c r="G41" s="461"/>
      <c r="H41" s="475">
        <f t="shared" si="7"/>
        <v>0</v>
      </c>
      <c r="I41" s="112">
        <f>-E41-K41</f>
        <v>0</v>
      </c>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t="e">
        <f t="shared" ref="AG41:AG95" si="10">+AC41/$AC$12</f>
        <v>#REF!</v>
      </c>
      <c r="AI41" s="4"/>
      <c r="AJ41" s="4"/>
    </row>
    <row r="42" spans="2:36" ht="18.75" hidden="1">
      <c r="B42" s="458" t="s">
        <v>454</v>
      </c>
      <c r="C42" s="537">
        <v>44286</v>
      </c>
      <c r="D42" s="458" t="s">
        <v>1436</v>
      </c>
      <c r="E42" s="112">
        <f>+'retiros o dividendos ejercicio'!D7</f>
        <v>0</v>
      </c>
      <c r="F42" s="461"/>
      <c r="G42" s="461"/>
      <c r="H42" s="475">
        <f t="shared" si="7"/>
        <v>0</v>
      </c>
      <c r="I42" s="112">
        <f t="shared" ref="I42:I95" si="11">-E42</f>
        <v>0</v>
      </c>
      <c r="J42" s="112"/>
      <c r="K42" s="112"/>
      <c r="L42" s="112"/>
      <c r="M42" s="112"/>
      <c r="N42" s="112"/>
      <c r="O42" s="112"/>
      <c r="P42" s="112"/>
      <c r="Q42" s="112"/>
      <c r="R42" s="112"/>
      <c r="S42" s="112"/>
      <c r="T42" s="112"/>
      <c r="U42" s="112"/>
      <c r="V42" s="112"/>
      <c r="W42" s="112"/>
      <c r="X42" s="112"/>
      <c r="Y42" s="112"/>
      <c r="Z42" s="112"/>
      <c r="AA42" s="112"/>
      <c r="AB42" s="112"/>
      <c r="AC42" s="112" t="e">
        <f t="shared" ref="AC42:AC95" si="12">+I42*$AC$12</f>
        <v>#REF!</v>
      </c>
      <c r="AD42" s="112"/>
      <c r="AE42" s="112"/>
      <c r="AF42" s="112"/>
      <c r="AG42" s="112" t="e">
        <f t="shared" si="10"/>
        <v>#REF!</v>
      </c>
      <c r="AI42" s="4"/>
      <c r="AJ42" s="4"/>
    </row>
    <row r="43" spans="2:36" ht="18.75" hidden="1">
      <c r="B43" s="458" t="s">
        <v>454</v>
      </c>
      <c r="C43" s="537">
        <v>44286</v>
      </c>
      <c r="D43" s="458" t="s">
        <v>1437</v>
      </c>
      <c r="E43" s="112">
        <f>+'retiros o dividendos ejercicio'!E7</f>
        <v>0</v>
      </c>
      <c r="F43" s="461"/>
      <c r="G43" s="461"/>
      <c r="H43" s="475">
        <f t="shared" si="7"/>
        <v>0</v>
      </c>
      <c r="I43" s="112">
        <f t="shared" si="11"/>
        <v>0</v>
      </c>
      <c r="J43" s="112"/>
      <c r="K43" s="112"/>
      <c r="L43" s="112"/>
      <c r="M43" s="112"/>
      <c r="N43" s="112"/>
      <c r="O43" s="112"/>
      <c r="P43" s="112"/>
      <c r="Q43" s="112"/>
      <c r="R43" s="112"/>
      <c r="S43" s="112"/>
      <c r="T43" s="112"/>
      <c r="U43" s="112"/>
      <c r="V43" s="112"/>
      <c r="W43" s="112"/>
      <c r="X43" s="112"/>
      <c r="Y43" s="112"/>
      <c r="Z43" s="112"/>
      <c r="AA43" s="112"/>
      <c r="AB43" s="112"/>
      <c r="AC43" s="112" t="e">
        <f t="shared" si="12"/>
        <v>#REF!</v>
      </c>
      <c r="AD43" s="112"/>
      <c r="AE43" s="112"/>
      <c r="AF43" s="112"/>
      <c r="AG43" s="112" t="e">
        <f t="shared" si="10"/>
        <v>#REF!</v>
      </c>
      <c r="AI43" s="4"/>
      <c r="AJ43" s="4"/>
    </row>
    <row r="44" spans="2:36" ht="18.75" hidden="1">
      <c r="B44" s="458" t="s">
        <v>454</v>
      </c>
      <c r="C44" s="537">
        <v>44286</v>
      </c>
      <c r="D44" s="458" t="s">
        <v>1438</v>
      </c>
      <c r="E44" s="112">
        <f>+'retiros o dividendos ejercicio'!F7</f>
        <v>0</v>
      </c>
      <c r="F44" s="461"/>
      <c r="G44" s="461"/>
      <c r="H44" s="475">
        <f t="shared" si="7"/>
        <v>0</v>
      </c>
      <c r="I44" s="112">
        <f t="shared" si="11"/>
        <v>0</v>
      </c>
      <c r="J44" s="112"/>
      <c r="K44" s="112"/>
      <c r="L44" s="112"/>
      <c r="M44" s="112"/>
      <c r="N44" s="112"/>
      <c r="O44" s="112"/>
      <c r="P44" s="112"/>
      <c r="Q44" s="112"/>
      <c r="R44" s="112"/>
      <c r="S44" s="112"/>
      <c r="T44" s="112"/>
      <c r="U44" s="112"/>
      <c r="V44" s="112"/>
      <c r="W44" s="112"/>
      <c r="X44" s="112"/>
      <c r="Y44" s="112"/>
      <c r="Z44" s="112"/>
      <c r="AA44" s="112"/>
      <c r="AB44" s="112"/>
      <c r="AC44" s="112" t="e">
        <f t="shared" si="12"/>
        <v>#REF!</v>
      </c>
      <c r="AD44" s="112"/>
      <c r="AE44" s="112"/>
      <c r="AF44" s="112"/>
      <c r="AG44" s="112" t="e">
        <f t="shared" si="10"/>
        <v>#REF!</v>
      </c>
      <c r="AI44" s="4"/>
      <c r="AJ44" s="4"/>
    </row>
    <row r="45" spans="2:36" ht="18.75" hidden="1">
      <c r="B45" s="458" t="s">
        <v>454</v>
      </c>
      <c r="C45" s="537">
        <v>44286</v>
      </c>
      <c r="D45" s="458" t="s">
        <v>1439</v>
      </c>
      <c r="E45" s="112">
        <f>+'retiros o dividendos ejercicio'!G7</f>
        <v>0</v>
      </c>
      <c r="F45" s="461"/>
      <c r="G45" s="461"/>
      <c r="H45" s="475">
        <f t="shared" si="7"/>
        <v>0</v>
      </c>
      <c r="I45" s="112">
        <f t="shared" si="11"/>
        <v>0</v>
      </c>
      <c r="J45" s="112"/>
      <c r="K45" s="112"/>
      <c r="L45" s="112"/>
      <c r="M45" s="112"/>
      <c r="N45" s="112"/>
      <c r="O45" s="112"/>
      <c r="P45" s="112"/>
      <c r="Q45" s="112"/>
      <c r="R45" s="112"/>
      <c r="S45" s="112"/>
      <c r="T45" s="112"/>
      <c r="U45" s="112"/>
      <c r="V45" s="112"/>
      <c r="W45" s="112"/>
      <c r="X45" s="112"/>
      <c r="Y45" s="112"/>
      <c r="Z45" s="112"/>
      <c r="AA45" s="112"/>
      <c r="AB45" s="112"/>
      <c r="AC45" s="112" t="e">
        <f t="shared" si="12"/>
        <v>#REF!</v>
      </c>
      <c r="AD45" s="112"/>
      <c r="AE45" s="112"/>
      <c r="AF45" s="112"/>
      <c r="AG45" s="112" t="e">
        <f t="shared" si="10"/>
        <v>#REF!</v>
      </c>
      <c r="AI45" s="4"/>
      <c r="AJ45" s="4"/>
    </row>
    <row r="46" spans="2:36" ht="18.75">
      <c r="B46" s="458" t="s">
        <v>455</v>
      </c>
      <c r="C46" s="537">
        <v>44316</v>
      </c>
      <c r="D46" s="458" t="s">
        <v>1434</v>
      </c>
      <c r="E46" s="112">
        <f>+'retiros o dividendos ejercicio'!B8</f>
        <v>0</v>
      </c>
      <c r="F46" s="112">
        <f>+X46/X12</f>
        <v>0</v>
      </c>
      <c r="G46" s="112">
        <f>+E46+F46</f>
        <v>0</v>
      </c>
      <c r="H46" s="475">
        <f t="shared" si="7"/>
        <v>0</v>
      </c>
      <c r="I46" s="112">
        <f t="shared" si="11"/>
        <v>0</v>
      </c>
      <c r="J46" s="112"/>
      <c r="K46" s="112"/>
      <c r="L46" s="112"/>
      <c r="M46" s="112"/>
      <c r="N46" s="112"/>
      <c r="O46" s="112"/>
      <c r="P46" s="112"/>
      <c r="Q46" s="112"/>
      <c r="R46" s="112"/>
      <c r="S46" s="112"/>
      <c r="T46" s="112"/>
      <c r="U46" s="112"/>
      <c r="V46" s="112"/>
      <c r="W46" s="112"/>
      <c r="X46" s="112"/>
      <c r="Y46" s="112"/>
      <c r="Z46" s="112"/>
      <c r="AA46" s="112"/>
      <c r="AB46" s="112"/>
      <c r="AC46" s="112" t="e">
        <f>-G46*AC12</f>
        <v>#REF!</v>
      </c>
      <c r="AD46" s="112"/>
      <c r="AE46" s="112"/>
      <c r="AF46" s="112"/>
      <c r="AG46" s="112" t="e">
        <f>+AC46/AC12</f>
        <v>#REF!</v>
      </c>
      <c r="AI46" s="4"/>
      <c r="AJ46" s="4"/>
    </row>
    <row r="47" spans="2:36" ht="18.75">
      <c r="B47" s="458" t="s">
        <v>455</v>
      </c>
      <c r="C47" s="537">
        <v>44316</v>
      </c>
      <c r="D47" s="458" t="s">
        <v>1435</v>
      </c>
      <c r="E47" s="112">
        <f>+'retiros o dividendos ejercicio'!C8</f>
        <v>0</v>
      </c>
      <c r="F47" s="461"/>
      <c r="G47" s="461"/>
      <c r="H47" s="475">
        <f t="shared" si="7"/>
        <v>0</v>
      </c>
      <c r="I47" s="112">
        <f t="shared" si="11"/>
        <v>0</v>
      </c>
      <c r="J47" s="112"/>
      <c r="K47" s="112"/>
      <c r="L47" s="112"/>
      <c r="M47" s="112"/>
      <c r="N47" s="112"/>
      <c r="O47" s="112"/>
      <c r="P47" s="112"/>
      <c r="Q47" s="112"/>
      <c r="R47" s="112"/>
      <c r="S47" s="112"/>
      <c r="T47" s="112"/>
      <c r="U47" s="112"/>
      <c r="V47" s="112"/>
      <c r="W47" s="112"/>
      <c r="X47" s="112"/>
      <c r="Y47" s="112"/>
      <c r="Z47" s="112"/>
      <c r="AA47" s="112"/>
      <c r="AB47" s="112"/>
      <c r="AC47" s="112" t="e">
        <f>+I47*$AC$12</f>
        <v>#REF!</v>
      </c>
      <c r="AD47" s="112"/>
      <c r="AE47" s="112"/>
      <c r="AF47" s="112"/>
      <c r="AG47" s="112" t="e">
        <f t="shared" si="10"/>
        <v>#REF!</v>
      </c>
      <c r="AI47" s="4"/>
      <c r="AJ47" s="4"/>
    </row>
    <row r="48" spans="2:36" ht="18.75" hidden="1">
      <c r="B48" s="458" t="s">
        <v>455</v>
      </c>
      <c r="C48" s="537">
        <v>44316</v>
      </c>
      <c r="D48" s="458" t="s">
        <v>1436</v>
      </c>
      <c r="E48" s="112">
        <f>+'retiros o dividendos ejercicio'!D8</f>
        <v>0</v>
      </c>
      <c r="F48" s="461"/>
      <c r="G48" s="461"/>
      <c r="H48" s="475">
        <f t="shared" si="7"/>
        <v>0</v>
      </c>
      <c r="I48" s="112">
        <f t="shared" si="11"/>
        <v>0</v>
      </c>
      <c r="J48" s="112"/>
      <c r="K48" s="112"/>
      <c r="L48" s="112"/>
      <c r="M48" s="112"/>
      <c r="N48" s="112"/>
      <c r="O48" s="112"/>
      <c r="P48" s="112"/>
      <c r="Q48" s="112"/>
      <c r="R48" s="112"/>
      <c r="S48" s="112"/>
      <c r="T48" s="112"/>
      <c r="U48" s="112"/>
      <c r="V48" s="112"/>
      <c r="W48" s="112"/>
      <c r="X48" s="112"/>
      <c r="Y48" s="112"/>
      <c r="Z48" s="112"/>
      <c r="AA48" s="112"/>
      <c r="AB48" s="112"/>
      <c r="AC48" s="112" t="e">
        <f t="shared" si="12"/>
        <v>#REF!</v>
      </c>
      <c r="AD48" s="112"/>
      <c r="AE48" s="112"/>
      <c r="AF48" s="112"/>
      <c r="AG48" s="112" t="e">
        <f t="shared" si="10"/>
        <v>#REF!</v>
      </c>
      <c r="AI48" s="4"/>
      <c r="AJ48" s="4"/>
    </row>
    <row r="49" spans="2:36" ht="18.75" hidden="1">
      <c r="B49" s="458" t="s">
        <v>455</v>
      </c>
      <c r="C49" s="537">
        <v>44316</v>
      </c>
      <c r="D49" s="458" t="s">
        <v>1437</v>
      </c>
      <c r="E49" s="112">
        <f>+'retiros o dividendos ejercicio'!E8</f>
        <v>0</v>
      </c>
      <c r="F49" s="461"/>
      <c r="G49" s="461"/>
      <c r="H49" s="475">
        <f t="shared" si="7"/>
        <v>0</v>
      </c>
      <c r="I49" s="112">
        <f t="shared" si="11"/>
        <v>0</v>
      </c>
      <c r="J49" s="112"/>
      <c r="K49" s="112"/>
      <c r="L49" s="112"/>
      <c r="M49" s="112"/>
      <c r="N49" s="112"/>
      <c r="O49" s="112"/>
      <c r="P49" s="112"/>
      <c r="Q49" s="112"/>
      <c r="R49" s="112"/>
      <c r="S49" s="112"/>
      <c r="T49" s="112"/>
      <c r="U49" s="112"/>
      <c r="V49" s="112"/>
      <c r="W49" s="112"/>
      <c r="X49" s="112"/>
      <c r="Y49" s="112"/>
      <c r="Z49" s="112"/>
      <c r="AA49" s="112"/>
      <c r="AB49" s="112"/>
      <c r="AC49" s="112" t="e">
        <f t="shared" si="12"/>
        <v>#REF!</v>
      </c>
      <c r="AD49" s="112"/>
      <c r="AE49" s="112"/>
      <c r="AF49" s="112"/>
      <c r="AG49" s="112" t="e">
        <f t="shared" si="10"/>
        <v>#REF!</v>
      </c>
      <c r="AI49" s="4"/>
      <c r="AJ49" s="4"/>
    </row>
    <row r="50" spans="2:36" s="3" customFormat="1" ht="18.75" hidden="1">
      <c r="B50" s="458" t="s">
        <v>455</v>
      </c>
      <c r="C50" s="537">
        <v>44316</v>
      </c>
      <c r="D50" s="458" t="s">
        <v>1438</v>
      </c>
      <c r="E50" s="112">
        <f>+'retiros o dividendos ejercicio'!F8</f>
        <v>0</v>
      </c>
      <c r="F50" s="461"/>
      <c r="G50" s="461"/>
      <c r="H50" s="475">
        <f t="shared" si="7"/>
        <v>0</v>
      </c>
      <c r="I50" s="112">
        <f t="shared" si="11"/>
        <v>0</v>
      </c>
      <c r="J50" s="460"/>
      <c r="K50" s="460"/>
      <c r="L50" s="460"/>
      <c r="M50" s="460"/>
      <c r="N50" s="112"/>
      <c r="O50" s="460"/>
      <c r="P50" s="460"/>
      <c r="Q50" s="460"/>
      <c r="R50" s="460"/>
      <c r="S50" s="460"/>
      <c r="T50" s="460"/>
      <c r="U50" s="460"/>
      <c r="V50" s="460"/>
      <c r="W50" s="460"/>
      <c r="X50" s="460"/>
      <c r="Y50" s="460"/>
      <c r="Z50" s="460"/>
      <c r="AA50" s="112"/>
      <c r="AB50" s="460"/>
      <c r="AC50" s="112" t="e">
        <f t="shared" si="12"/>
        <v>#REF!</v>
      </c>
      <c r="AD50" s="460"/>
      <c r="AE50" s="460"/>
      <c r="AF50" s="460"/>
      <c r="AG50" s="112" t="e">
        <f t="shared" si="10"/>
        <v>#REF!</v>
      </c>
      <c r="AH50" s="5"/>
      <c r="AI50" s="7"/>
      <c r="AJ50" s="7"/>
    </row>
    <row r="51" spans="2:36" ht="18.75" hidden="1">
      <c r="B51" s="458" t="s">
        <v>455</v>
      </c>
      <c r="C51" s="537">
        <v>44316</v>
      </c>
      <c r="D51" s="458" t="s">
        <v>1439</v>
      </c>
      <c r="E51" s="112">
        <f>+'retiros o dividendos ejercicio'!G8</f>
        <v>0</v>
      </c>
      <c r="F51" s="460"/>
      <c r="G51" s="460"/>
      <c r="H51" s="475">
        <f t="shared" si="7"/>
        <v>0</v>
      </c>
      <c r="I51" s="112">
        <f t="shared" si="11"/>
        <v>0</v>
      </c>
      <c r="J51" s="112"/>
      <c r="K51" s="112"/>
      <c r="L51" s="112"/>
      <c r="M51" s="112"/>
      <c r="N51" s="112"/>
      <c r="O51" s="112"/>
      <c r="P51" s="112"/>
      <c r="Q51" s="112"/>
      <c r="R51" s="112"/>
      <c r="S51" s="112"/>
      <c r="T51" s="112"/>
      <c r="U51" s="112"/>
      <c r="V51" s="112"/>
      <c r="W51" s="112"/>
      <c r="X51" s="112"/>
      <c r="Y51" s="112"/>
      <c r="Z51" s="112"/>
      <c r="AA51" s="112"/>
      <c r="AB51" s="112"/>
      <c r="AC51" s="112" t="e">
        <f t="shared" si="12"/>
        <v>#REF!</v>
      </c>
      <c r="AD51" s="112"/>
      <c r="AE51" s="112"/>
      <c r="AF51" s="112"/>
      <c r="AG51" s="112" t="e">
        <f t="shared" si="10"/>
        <v>#REF!</v>
      </c>
      <c r="AI51" s="4"/>
      <c r="AJ51" s="4"/>
    </row>
    <row r="52" spans="2:36" ht="18.75">
      <c r="B52" s="458" t="s">
        <v>456</v>
      </c>
      <c r="C52" s="537">
        <v>44347</v>
      </c>
      <c r="D52" s="458" t="s">
        <v>1434</v>
      </c>
      <c r="E52" s="112">
        <f>+'retiros o dividendos ejercicio'!B9</f>
        <v>0</v>
      </c>
      <c r="F52" s="460"/>
      <c r="G52" s="460"/>
      <c r="H52" s="475">
        <f t="shared" si="7"/>
        <v>0</v>
      </c>
      <c r="I52" s="112">
        <f t="shared" si="11"/>
        <v>0</v>
      </c>
      <c r="J52" s="112"/>
      <c r="K52" s="112"/>
      <c r="L52" s="112"/>
      <c r="M52" s="112"/>
      <c r="N52" s="112"/>
      <c r="O52" s="112"/>
      <c r="P52" s="112"/>
      <c r="Q52" s="112"/>
      <c r="R52" s="112"/>
      <c r="S52" s="112"/>
      <c r="T52" s="112"/>
      <c r="U52" s="112"/>
      <c r="V52" s="112"/>
      <c r="W52" s="112"/>
      <c r="X52" s="112"/>
      <c r="Y52" s="112"/>
      <c r="Z52" s="112"/>
      <c r="AA52" s="112"/>
      <c r="AB52" s="112"/>
      <c r="AC52" s="112" t="e">
        <f t="shared" si="12"/>
        <v>#REF!</v>
      </c>
      <c r="AD52" s="112"/>
      <c r="AE52" s="112"/>
      <c r="AF52" s="112"/>
      <c r="AG52" s="112" t="e">
        <f t="shared" si="10"/>
        <v>#REF!</v>
      </c>
      <c r="AI52" s="4"/>
      <c r="AJ52" s="4"/>
    </row>
    <row r="53" spans="2:36" ht="18.75">
      <c r="B53" s="458" t="s">
        <v>456</v>
      </c>
      <c r="C53" s="537">
        <v>44347</v>
      </c>
      <c r="D53" s="458" t="s">
        <v>1435</v>
      </c>
      <c r="E53" s="112">
        <f>+'retiros o dividendos ejercicio'!C9</f>
        <v>0</v>
      </c>
      <c r="F53" s="460"/>
      <c r="G53" s="460"/>
      <c r="H53" s="475">
        <f t="shared" si="7"/>
        <v>0</v>
      </c>
      <c r="I53" s="112">
        <f t="shared" si="11"/>
        <v>0</v>
      </c>
      <c r="J53" s="112"/>
      <c r="K53" s="112"/>
      <c r="L53" s="112"/>
      <c r="M53" s="112"/>
      <c r="N53" s="112"/>
      <c r="O53" s="112"/>
      <c r="P53" s="112"/>
      <c r="Q53" s="112"/>
      <c r="R53" s="112"/>
      <c r="S53" s="112"/>
      <c r="T53" s="112"/>
      <c r="U53" s="112"/>
      <c r="V53" s="112"/>
      <c r="W53" s="112"/>
      <c r="X53" s="112"/>
      <c r="Y53" s="112"/>
      <c r="Z53" s="112"/>
      <c r="AA53" s="112"/>
      <c r="AB53" s="112"/>
      <c r="AC53" s="112" t="e">
        <f t="shared" si="12"/>
        <v>#REF!</v>
      </c>
      <c r="AD53" s="112"/>
      <c r="AE53" s="112"/>
      <c r="AF53" s="112"/>
      <c r="AG53" s="112" t="e">
        <f t="shared" si="10"/>
        <v>#REF!</v>
      </c>
      <c r="AI53" s="4"/>
      <c r="AJ53" s="4"/>
    </row>
    <row r="54" spans="2:36" ht="18.75" hidden="1">
      <c r="B54" s="458" t="s">
        <v>456</v>
      </c>
      <c r="C54" s="537">
        <v>44347</v>
      </c>
      <c r="D54" s="458" t="s">
        <v>1436</v>
      </c>
      <c r="E54" s="112">
        <f>+'retiros o dividendos ejercicio'!D9</f>
        <v>0</v>
      </c>
      <c r="F54" s="460"/>
      <c r="G54" s="460"/>
      <c r="H54" s="475">
        <f t="shared" si="7"/>
        <v>0</v>
      </c>
      <c r="I54" s="112">
        <f t="shared" si="11"/>
        <v>0</v>
      </c>
      <c r="J54" s="112"/>
      <c r="K54" s="112"/>
      <c r="L54" s="112"/>
      <c r="M54" s="112"/>
      <c r="N54" s="112"/>
      <c r="O54" s="112"/>
      <c r="P54" s="112"/>
      <c r="Q54" s="112"/>
      <c r="R54" s="112"/>
      <c r="S54" s="112"/>
      <c r="T54" s="112"/>
      <c r="U54" s="112"/>
      <c r="V54" s="112"/>
      <c r="W54" s="112"/>
      <c r="X54" s="112"/>
      <c r="Y54" s="112"/>
      <c r="Z54" s="112"/>
      <c r="AA54" s="112"/>
      <c r="AB54" s="112"/>
      <c r="AC54" s="112" t="e">
        <f t="shared" si="12"/>
        <v>#REF!</v>
      </c>
      <c r="AD54" s="112"/>
      <c r="AE54" s="112"/>
      <c r="AF54" s="112"/>
      <c r="AG54" s="112" t="e">
        <f t="shared" si="10"/>
        <v>#REF!</v>
      </c>
      <c r="AI54" s="4"/>
      <c r="AJ54" s="4"/>
    </row>
    <row r="55" spans="2:36" ht="18.75" hidden="1">
      <c r="B55" s="458" t="s">
        <v>456</v>
      </c>
      <c r="C55" s="537">
        <v>44347</v>
      </c>
      <c r="D55" s="458" t="s">
        <v>1437</v>
      </c>
      <c r="E55" s="112">
        <f>+'retiros o dividendos ejercicio'!E9</f>
        <v>0</v>
      </c>
      <c r="F55" s="460"/>
      <c r="G55" s="460"/>
      <c r="H55" s="475">
        <f t="shared" si="7"/>
        <v>0</v>
      </c>
      <c r="I55" s="112">
        <f t="shared" si="11"/>
        <v>0</v>
      </c>
      <c r="J55" s="112"/>
      <c r="K55" s="112"/>
      <c r="L55" s="112"/>
      <c r="M55" s="112"/>
      <c r="N55" s="112"/>
      <c r="O55" s="112"/>
      <c r="P55" s="112"/>
      <c r="Q55" s="112"/>
      <c r="R55" s="112"/>
      <c r="S55" s="112"/>
      <c r="T55" s="112"/>
      <c r="U55" s="112"/>
      <c r="V55" s="112"/>
      <c r="W55" s="112"/>
      <c r="X55" s="112"/>
      <c r="Y55" s="112"/>
      <c r="Z55" s="112"/>
      <c r="AA55" s="112"/>
      <c r="AB55" s="112"/>
      <c r="AC55" s="112" t="e">
        <f t="shared" si="12"/>
        <v>#REF!</v>
      </c>
      <c r="AD55" s="112"/>
      <c r="AE55" s="112"/>
      <c r="AF55" s="112"/>
      <c r="AG55" s="112" t="e">
        <f t="shared" si="10"/>
        <v>#REF!</v>
      </c>
      <c r="AI55" s="4"/>
      <c r="AJ55" s="4"/>
    </row>
    <row r="56" spans="2:36" ht="18.75" hidden="1">
      <c r="B56" s="458" t="s">
        <v>456</v>
      </c>
      <c r="C56" s="537">
        <v>44347</v>
      </c>
      <c r="D56" s="458" t="s">
        <v>1438</v>
      </c>
      <c r="E56" s="112">
        <f>+'retiros o dividendos ejercicio'!F9</f>
        <v>0</v>
      </c>
      <c r="F56" s="460"/>
      <c r="G56" s="460"/>
      <c r="H56" s="475">
        <f t="shared" si="7"/>
        <v>0</v>
      </c>
      <c r="I56" s="112">
        <f t="shared" si="11"/>
        <v>0</v>
      </c>
      <c r="J56" s="112"/>
      <c r="K56" s="112"/>
      <c r="L56" s="112"/>
      <c r="M56" s="112"/>
      <c r="N56" s="112"/>
      <c r="O56" s="112"/>
      <c r="P56" s="112"/>
      <c r="Q56" s="112"/>
      <c r="R56" s="112"/>
      <c r="S56" s="112"/>
      <c r="T56" s="112"/>
      <c r="U56" s="112"/>
      <c r="V56" s="112"/>
      <c r="W56" s="112"/>
      <c r="X56" s="112"/>
      <c r="Y56" s="112"/>
      <c r="Z56" s="112"/>
      <c r="AA56" s="112"/>
      <c r="AB56" s="112"/>
      <c r="AC56" s="112" t="e">
        <f t="shared" si="12"/>
        <v>#REF!</v>
      </c>
      <c r="AD56" s="112"/>
      <c r="AE56" s="112"/>
      <c r="AF56" s="112"/>
      <c r="AG56" s="112" t="e">
        <f t="shared" si="10"/>
        <v>#REF!</v>
      </c>
      <c r="AI56" s="4"/>
      <c r="AJ56" s="4"/>
    </row>
    <row r="57" spans="2:36" ht="18.75" hidden="1">
      <c r="B57" s="458" t="s">
        <v>456</v>
      </c>
      <c r="C57" s="537">
        <v>44347</v>
      </c>
      <c r="D57" s="458" t="s">
        <v>1439</v>
      </c>
      <c r="E57" s="112">
        <f>+'retiros o dividendos ejercicio'!G9</f>
        <v>0</v>
      </c>
      <c r="F57" s="460"/>
      <c r="G57" s="460"/>
      <c r="H57" s="475">
        <f t="shared" si="7"/>
        <v>0</v>
      </c>
      <c r="I57" s="112">
        <f t="shared" si="11"/>
        <v>0</v>
      </c>
      <c r="J57" s="112"/>
      <c r="K57" s="112"/>
      <c r="L57" s="112"/>
      <c r="M57" s="112"/>
      <c r="N57" s="112"/>
      <c r="O57" s="112"/>
      <c r="P57" s="112"/>
      <c r="Q57" s="112"/>
      <c r="R57" s="112"/>
      <c r="S57" s="112"/>
      <c r="T57" s="112"/>
      <c r="U57" s="112"/>
      <c r="V57" s="112"/>
      <c r="W57" s="112"/>
      <c r="X57" s="112"/>
      <c r="Y57" s="112"/>
      <c r="Z57" s="112"/>
      <c r="AA57" s="112"/>
      <c r="AB57" s="112"/>
      <c r="AC57" s="112" t="e">
        <f t="shared" si="12"/>
        <v>#REF!</v>
      </c>
      <c r="AD57" s="112"/>
      <c r="AE57" s="112"/>
      <c r="AF57" s="112"/>
      <c r="AG57" s="112" t="e">
        <f t="shared" si="10"/>
        <v>#REF!</v>
      </c>
      <c r="AI57" s="4"/>
      <c r="AJ57" s="4"/>
    </row>
    <row r="58" spans="2:36" ht="18.75">
      <c r="B58" s="458" t="s">
        <v>457</v>
      </c>
      <c r="C58" s="537">
        <v>44377</v>
      </c>
      <c r="D58" s="458" t="s">
        <v>1434</v>
      </c>
      <c r="E58" s="112">
        <f>+'retiros o dividendos ejercicio'!B10</f>
        <v>0</v>
      </c>
      <c r="F58" s="460"/>
      <c r="G58" s="460"/>
      <c r="H58" s="475">
        <f t="shared" si="7"/>
        <v>0</v>
      </c>
      <c r="I58" s="112">
        <f t="shared" si="11"/>
        <v>0</v>
      </c>
      <c r="J58" s="112"/>
      <c r="K58" s="112"/>
      <c r="L58" s="112"/>
      <c r="M58" s="112"/>
      <c r="N58" s="112"/>
      <c r="O58" s="112"/>
      <c r="P58" s="112"/>
      <c r="Q58" s="112"/>
      <c r="R58" s="112"/>
      <c r="S58" s="112"/>
      <c r="T58" s="112"/>
      <c r="U58" s="112"/>
      <c r="V58" s="112"/>
      <c r="W58" s="112"/>
      <c r="X58" s="112"/>
      <c r="Y58" s="112"/>
      <c r="Z58" s="112"/>
      <c r="AA58" s="112"/>
      <c r="AB58" s="112"/>
      <c r="AC58" s="112" t="e">
        <f t="shared" si="12"/>
        <v>#REF!</v>
      </c>
      <c r="AD58" s="112"/>
      <c r="AE58" s="112"/>
      <c r="AF58" s="112"/>
      <c r="AG58" s="112" t="e">
        <f t="shared" si="10"/>
        <v>#REF!</v>
      </c>
      <c r="AI58" s="4"/>
      <c r="AJ58" s="4"/>
    </row>
    <row r="59" spans="2:36" ht="18.75">
      <c r="B59" s="458" t="s">
        <v>457</v>
      </c>
      <c r="C59" s="537">
        <v>44377</v>
      </c>
      <c r="D59" s="458" t="s">
        <v>1435</v>
      </c>
      <c r="E59" s="112">
        <f>+'retiros o dividendos ejercicio'!C10</f>
        <v>0</v>
      </c>
      <c r="F59" s="460"/>
      <c r="G59" s="460"/>
      <c r="H59" s="475">
        <f t="shared" si="7"/>
        <v>0</v>
      </c>
      <c r="I59" s="112">
        <f t="shared" si="11"/>
        <v>0</v>
      </c>
      <c r="J59" s="112"/>
      <c r="K59" s="112"/>
      <c r="L59" s="112"/>
      <c r="M59" s="112"/>
      <c r="N59" s="112"/>
      <c r="O59" s="112"/>
      <c r="P59" s="112"/>
      <c r="Q59" s="112"/>
      <c r="R59" s="112"/>
      <c r="S59" s="112"/>
      <c r="T59" s="112"/>
      <c r="U59" s="112"/>
      <c r="V59" s="112"/>
      <c r="W59" s="112"/>
      <c r="X59" s="112"/>
      <c r="Y59" s="112"/>
      <c r="Z59" s="112"/>
      <c r="AA59" s="112"/>
      <c r="AB59" s="112"/>
      <c r="AC59" s="112" t="e">
        <f t="shared" si="12"/>
        <v>#REF!</v>
      </c>
      <c r="AD59" s="112"/>
      <c r="AE59" s="112"/>
      <c r="AF59" s="112"/>
      <c r="AG59" s="112" t="e">
        <f t="shared" si="10"/>
        <v>#REF!</v>
      </c>
      <c r="AI59" s="4"/>
      <c r="AJ59" s="4"/>
    </row>
    <row r="60" spans="2:36" ht="18.75" hidden="1">
      <c r="B60" s="458" t="s">
        <v>457</v>
      </c>
      <c r="C60" s="537">
        <v>44377</v>
      </c>
      <c r="D60" s="458" t="s">
        <v>1436</v>
      </c>
      <c r="E60" s="112">
        <f>+'retiros o dividendos ejercicio'!D10</f>
        <v>0</v>
      </c>
      <c r="F60" s="460"/>
      <c r="G60" s="460"/>
      <c r="H60" s="475">
        <f t="shared" si="7"/>
        <v>0</v>
      </c>
      <c r="I60" s="112">
        <f t="shared" si="11"/>
        <v>0</v>
      </c>
      <c r="J60" s="112"/>
      <c r="K60" s="112"/>
      <c r="L60" s="112"/>
      <c r="M60" s="112"/>
      <c r="N60" s="112"/>
      <c r="O60" s="112"/>
      <c r="P60" s="112"/>
      <c r="Q60" s="112"/>
      <c r="R60" s="112"/>
      <c r="S60" s="112"/>
      <c r="T60" s="112"/>
      <c r="U60" s="112"/>
      <c r="V60" s="112"/>
      <c r="W60" s="112"/>
      <c r="X60" s="112"/>
      <c r="Y60" s="112"/>
      <c r="Z60" s="112"/>
      <c r="AA60" s="112"/>
      <c r="AB60" s="112"/>
      <c r="AC60" s="112" t="e">
        <f t="shared" si="12"/>
        <v>#REF!</v>
      </c>
      <c r="AD60" s="112"/>
      <c r="AE60" s="112"/>
      <c r="AF60" s="112"/>
      <c r="AG60" s="112" t="e">
        <f t="shared" si="10"/>
        <v>#REF!</v>
      </c>
      <c r="AI60" s="4"/>
      <c r="AJ60" s="4"/>
    </row>
    <row r="61" spans="2:36" ht="18.75" hidden="1">
      <c r="B61" s="458" t="s">
        <v>457</v>
      </c>
      <c r="C61" s="537">
        <v>44377</v>
      </c>
      <c r="D61" s="458" t="s">
        <v>1437</v>
      </c>
      <c r="E61" s="112">
        <f>+'retiros o dividendos ejercicio'!E10</f>
        <v>0</v>
      </c>
      <c r="F61" s="460"/>
      <c r="G61" s="460"/>
      <c r="H61" s="475">
        <f t="shared" si="7"/>
        <v>0</v>
      </c>
      <c r="I61" s="112">
        <f t="shared" si="11"/>
        <v>0</v>
      </c>
      <c r="J61" s="112"/>
      <c r="K61" s="112"/>
      <c r="L61" s="112"/>
      <c r="M61" s="112"/>
      <c r="N61" s="112"/>
      <c r="O61" s="112"/>
      <c r="P61" s="112"/>
      <c r="Q61" s="112"/>
      <c r="R61" s="112"/>
      <c r="S61" s="112"/>
      <c r="T61" s="112"/>
      <c r="U61" s="112"/>
      <c r="V61" s="112"/>
      <c r="W61" s="112"/>
      <c r="X61" s="112"/>
      <c r="Y61" s="112"/>
      <c r="Z61" s="112"/>
      <c r="AA61" s="112"/>
      <c r="AB61" s="112"/>
      <c r="AC61" s="112" t="e">
        <f t="shared" si="12"/>
        <v>#REF!</v>
      </c>
      <c r="AD61" s="112"/>
      <c r="AE61" s="112"/>
      <c r="AF61" s="112"/>
      <c r="AG61" s="112" t="e">
        <f t="shared" si="10"/>
        <v>#REF!</v>
      </c>
      <c r="AI61" s="4"/>
      <c r="AJ61" s="4"/>
    </row>
    <row r="62" spans="2:36" ht="18.75" hidden="1">
      <c r="B62" s="458" t="s">
        <v>457</v>
      </c>
      <c r="C62" s="537">
        <v>44377</v>
      </c>
      <c r="D62" s="458" t="s">
        <v>1438</v>
      </c>
      <c r="E62" s="112">
        <f>+'retiros o dividendos ejercicio'!F10</f>
        <v>0</v>
      </c>
      <c r="F62" s="460"/>
      <c r="G62" s="460"/>
      <c r="H62" s="475">
        <f t="shared" si="7"/>
        <v>0</v>
      </c>
      <c r="I62" s="112">
        <f t="shared" si="11"/>
        <v>0</v>
      </c>
      <c r="J62" s="112"/>
      <c r="K62" s="112"/>
      <c r="L62" s="112"/>
      <c r="M62" s="112"/>
      <c r="N62" s="112"/>
      <c r="O62" s="112"/>
      <c r="P62" s="112"/>
      <c r="Q62" s="112"/>
      <c r="R62" s="112"/>
      <c r="S62" s="112"/>
      <c r="T62" s="112"/>
      <c r="U62" s="112"/>
      <c r="V62" s="112"/>
      <c r="W62" s="112"/>
      <c r="X62" s="112"/>
      <c r="Y62" s="112"/>
      <c r="Z62" s="112"/>
      <c r="AA62" s="112"/>
      <c r="AB62" s="112"/>
      <c r="AC62" s="112" t="e">
        <f t="shared" si="12"/>
        <v>#REF!</v>
      </c>
      <c r="AD62" s="112"/>
      <c r="AE62" s="112"/>
      <c r="AF62" s="112"/>
      <c r="AG62" s="112" t="e">
        <f t="shared" si="10"/>
        <v>#REF!</v>
      </c>
      <c r="AI62" s="4"/>
      <c r="AJ62" s="4"/>
    </row>
    <row r="63" spans="2:36" ht="18.75" hidden="1">
      <c r="B63" s="458" t="s">
        <v>457</v>
      </c>
      <c r="C63" s="537">
        <v>44377</v>
      </c>
      <c r="D63" s="458" t="s">
        <v>1439</v>
      </c>
      <c r="E63" s="112">
        <f>+'retiros o dividendos ejercicio'!G10</f>
        <v>0</v>
      </c>
      <c r="F63" s="460"/>
      <c r="G63" s="460"/>
      <c r="H63" s="475">
        <f t="shared" si="7"/>
        <v>0</v>
      </c>
      <c r="I63" s="112">
        <f t="shared" si="11"/>
        <v>0</v>
      </c>
      <c r="J63" s="112"/>
      <c r="K63" s="112"/>
      <c r="L63" s="112"/>
      <c r="M63" s="112"/>
      <c r="N63" s="112"/>
      <c r="O63" s="112"/>
      <c r="P63" s="112"/>
      <c r="Q63" s="112"/>
      <c r="R63" s="112"/>
      <c r="S63" s="112"/>
      <c r="T63" s="112"/>
      <c r="U63" s="112"/>
      <c r="V63" s="112"/>
      <c r="W63" s="112"/>
      <c r="X63" s="112"/>
      <c r="Y63" s="112"/>
      <c r="Z63" s="112"/>
      <c r="AA63" s="112"/>
      <c r="AB63" s="112"/>
      <c r="AC63" s="112" t="e">
        <f t="shared" si="12"/>
        <v>#REF!</v>
      </c>
      <c r="AD63" s="112"/>
      <c r="AE63" s="112"/>
      <c r="AF63" s="112"/>
      <c r="AG63" s="112" t="e">
        <f t="shared" si="10"/>
        <v>#REF!</v>
      </c>
      <c r="AI63" s="4"/>
      <c r="AJ63" s="4"/>
    </row>
    <row r="64" spans="2:36" ht="18.75">
      <c r="B64" s="458" t="s">
        <v>458</v>
      </c>
      <c r="C64" s="537">
        <v>44408</v>
      </c>
      <c r="D64" s="458" t="s">
        <v>1434</v>
      </c>
      <c r="E64" s="112">
        <f>+'retiros o dividendos ejercicio'!B11</f>
        <v>0</v>
      </c>
      <c r="F64" s="460"/>
      <c r="G64" s="460"/>
      <c r="H64" s="475">
        <f t="shared" si="7"/>
        <v>0</v>
      </c>
      <c r="I64" s="112">
        <f t="shared" si="11"/>
        <v>0</v>
      </c>
      <c r="J64" s="112"/>
      <c r="K64" s="112"/>
      <c r="L64" s="112"/>
      <c r="M64" s="112"/>
      <c r="N64" s="112"/>
      <c r="O64" s="112"/>
      <c r="P64" s="112"/>
      <c r="Q64" s="112"/>
      <c r="R64" s="112"/>
      <c r="S64" s="112"/>
      <c r="T64" s="112"/>
      <c r="U64" s="112"/>
      <c r="V64" s="112"/>
      <c r="W64" s="112"/>
      <c r="X64" s="112"/>
      <c r="Y64" s="112"/>
      <c r="Z64" s="112"/>
      <c r="AA64" s="112"/>
      <c r="AB64" s="112"/>
      <c r="AC64" s="112" t="e">
        <f t="shared" si="12"/>
        <v>#REF!</v>
      </c>
      <c r="AD64" s="112"/>
      <c r="AE64" s="112"/>
      <c r="AF64" s="112"/>
      <c r="AG64" s="112" t="e">
        <f t="shared" si="10"/>
        <v>#REF!</v>
      </c>
      <c r="AI64" s="4"/>
      <c r="AJ64" s="4"/>
    </row>
    <row r="65" spans="2:36" ht="18.75">
      <c r="B65" s="458" t="s">
        <v>458</v>
      </c>
      <c r="C65" s="537">
        <v>44408</v>
      </c>
      <c r="D65" s="458" t="s">
        <v>1435</v>
      </c>
      <c r="E65" s="112">
        <f>+'retiros o dividendos ejercicio'!C11</f>
        <v>0</v>
      </c>
      <c r="F65" s="460"/>
      <c r="G65" s="460"/>
      <c r="H65" s="475">
        <f t="shared" si="7"/>
        <v>0</v>
      </c>
      <c r="I65" s="112">
        <f t="shared" si="11"/>
        <v>0</v>
      </c>
      <c r="J65" s="112"/>
      <c r="K65" s="112"/>
      <c r="L65" s="112"/>
      <c r="M65" s="112"/>
      <c r="N65" s="112"/>
      <c r="O65" s="112"/>
      <c r="P65" s="112"/>
      <c r="Q65" s="112"/>
      <c r="R65" s="112"/>
      <c r="S65" s="112"/>
      <c r="T65" s="112"/>
      <c r="U65" s="112"/>
      <c r="V65" s="112"/>
      <c r="W65" s="112"/>
      <c r="X65" s="112"/>
      <c r="Y65" s="112"/>
      <c r="Z65" s="112"/>
      <c r="AA65" s="112"/>
      <c r="AB65" s="112"/>
      <c r="AC65" s="112" t="e">
        <f t="shared" si="12"/>
        <v>#REF!</v>
      </c>
      <c r="AD65" s="112"/>
      <c r="AE65" s="112"/>
      <c r="AF65" s="112"/>
      <c r="AG65" s="112" t="e">
        <f t="shared" si="10"/>
        <v>#REF!</v>
      </c>
      <c r="AI65" s="4"/>
      <c r="AJ65" s="4"/>
    </row>
    <row r="66" spans="2:36" ht="18.75" hidden="1">
      <c r="B66" s="458" t="s">
        <v>458</v>
      </c>
      <c r="C66" s="537">
        <v>44408</v>
      </c>
      <c r="D66" s="458" t="s">
        <v>1436</v>
      </c>
      <c r="E66" s="112">
        <f>+'retiros o dividendos ejercicio'!D11</f>
        <v>0</v>
      </c>
      <c r="F66" s="460"/>
      <c r="G66" s="460"/>
      <c r="H66" s="475">
        <f t="shared" si="7"/>
        <v>0</v>
      </c>
      <c r="I66" s="112">
        <f t="shared" si="11"/>
        <v>0</v>
      </c>
      <c r="J66" s="112"/>
      <c r="K66" s="112"/>
      <c r="L66" s="112"/>
      <c r="M66" s="112"/>
      <c r="N66" s="112"/>
      <c r="O66" s="112"/>
      <c r="P66" s="112"/>
      <c r="Q66" s="112"/>
      <c r="R66" s="112"/>
      <c r="S66" s="112"/>
      <c r="T66" s="112"/>
      <c r="U66" s="112"/>
      <c r="V66" s="112"/>
      <c r="W66" s="112"/>
      <c r="X66" s="112"/>
      <c r="Y66" s="112"/>
      <c r="Z66" s="112"/>
      <c r="AA66" s="112"/>
      <c r="AB66" s="112"/>
      <c r="AC66" s="112" t="e">
        <f t="shared" si="12"/>
        <v>#REF!</v>
      </c>
      <c r="AD66" s="112"/>
      <c r="AE66" s="112"/>
      <c r="AF66" s="112"/>
      <c r="AG66" s="112" t="e">
        <f t="shared" si="10"/>
        <v>#REF!</v>
      </c>
      <c r="AI66" s="4"/>
      <c r="AJ66" s="4"/>
    </row>
    <row r="67" spans="2:36" ht="18.75" hidden="1">
      <c r="B67" s="458" t="s">
        <v>458</v>
      </c>
      <c r="C67" s="537">
        <v>44408</v>
      </c>
      <c r="D67" s="458" t="s">
        <v>1437</v>
      </c>
      <c r="E67" s="112">
        <f>+'retiros o dividendos ejercicio'!E11</f>
        <v>0</v>
      </c>
      <c r="F67" s="460"/>
      <c r="G67" s="460"/>
      <c r="H67" s="475">
        <f t="shared" si="7"/>
        <v>0</v>
      </c>
      <c r="I67" s="112">
        <f t="shared" si="11"/>
        <v>0</v>
      </c>
      <c r="J67" s="112"/>
      <c r="K67" s="112"/>
      <c r="L67" s="112"/>
      <c r="M67" s="112"/>
      <c r="N67" s="112"/>
      <c r="O67" s="112"/>
      <c r="P67" s="112"/>
      <c r="Q67" s="112"/>
      <c r="R67" s="112"/>
      <c r="S67" s="112"/>
      <c r="T67" s="112"/>
      <c r="U67" s="112"/>
      <c r="V67" s="112"/>
      <c r="W67" s="112"/>
      <c r="X67" s="112"/>
      <c r="Y67" s="112"/>
      <c r="Z67" s="112"/>
      <c r="AA67" s="112"/>
      <c r="AB67" s="112"/>
      <c r="AC67" s="112" t="e">
        <f t="shared" si="12"/>
        <v>#REF!</v>
      </c>
      <c r="AD67" s="112"/>
      <c r="AE67" s="112"/>
      <c r="AF67" s="112"/>
      <c r="AG67" s="112" t="e">
        <f t="shared" si="10"/>
        <v>#REF!</v>
      </c>
      <c r="AI67" s="4"/>
      <c r="AJ67" s="4"/>
    </row>
    <row r="68" spans="2:36" ht="18.75" hidden="1">
      <c r="B68" s="458" t="s">
        <v>458</v>
      </c>
      <c r="C68" s="537">
        <v>44408</v>
      </c>
      <c r="D68" s="458" t="s">
        <v>1438</v>
      </c>
      <c r="E68" s="112">
        <f>+'retiros o dividendos ejercicio'!F11</f>
        <v>0</v>
      </c>
      <c r="F68" s="460"/>
      <c r="G68" s="460"/>
      <c r="H68" s="475">
        <f t="shared" si="7"/>
        <v>0</v>
      </c>
      <c r="I68" s="112">
        <f t="shared" si="11"/>
        <v>0</v>
      </c>
      <c r="J68" s="112"/>
      <c r="K68" s="112"/>
      <c r="L68" s="112"/>
      <c r="M68" s="112"/>
      <c r="N68" s="112"/>
      <c r="O68" s="112"/>
      <c r="P68" s="112"/>
      <c r="Q68" s="112"/>
      <c r="R68" s="112"/>
      <c r="S68" s="112"/>
      <c r="T68" s="112"/>
      <c r="U68" s="112"/>
      <c r="V68" s="112"/>
      <c r="W68" s="112"/>
      <c r="X68" s="112"/>
      <c r="Y68" s="112"/>
      <c r="Z68" s="112"/>
      <c r="AA68" s="112"/>
      <c r="AB68" s="112"/>
      <c r="AC68" s="112" t="e">
        <f t="shared" si="12"/>
        <v>#REF!</v>
      </c>
      <c r="AD68" s="112"/>
      <c r="AE68" s="112"/>
      <c r="AF68" s="112"/>
      <c r="AG68" s="112" t="e">
        <f t="shared" si="10"/>
        <v>#REF!</v>
      </c>
      <c r="AI68" s="4"/>
      <c r="AJ68" s="4"/>
    </row>
    <row r="69" spans="2:36" ht="18.75" hidden="1">
      <c r="B69" s="458" t="s">
        <v>458</v>
      </c>
      <c r="C69" s="537">
        <v>44408</v>
      </c>
      <c r="D69" s="458" t="s">
        <v>1439</v>
      </c>
      <c r="E69" s="112">
        <f>+'retiros o dividendos ejercicio'!G11</f>
        <v>0</v>
      </c>
      <c r="F69" s="460"/>
      <c r="G69" s="460"/>
      <c r="H69" s="475">
        <f t="shared" si="7"/>
        <v>0</v>
      </c>
      <c r="I69" s="112">
        <f t="shared" si="11"/>
        <v>0</v>
      </c>
      <c r="J69" s="112"/>
      <c r="K69" s="112"/>
      <c r="L69" s="112"/>
      <c r="M69" s="112"/>
      <c r="N69" s="112"/>
      <c r="O69" s="112"/>
      <c r="P69" s="112"/>
      <c r="Q69" s="112"/>
      <c r="R69" s="112"/>
      <c r="S69" s="112"/>
      <c r="T69" s="112"/>
      <c r="U69" s="112"/>
      <c r="V69" s="112"/>
      <c r="W69" s="112"/>
      <c r="X69" s="112"/>
      <c r="Y69" s="112"/>
      <c r="Z69" s="112"/>
      <c r="AA69" s="112"/>
      <c r="AB69" s="112"/>
      <c r="AC69" s="112" t="e">
        <f t="shared" si="12"/>
        <v>#REF!</v>
      </c>
      <c r="AD69" s="112"/>
      <c r="AE69" s="112"/>
      <c r="AF69" s="112"/>
      <c r="AG69" s="112" t="e">
        <f t="shared" si="10"/>
        <v>#REF!</v>
      </c>
      <c r="AI69" s="4"/>
      <c r="AJ69" s="4"/>
    </row>
    <row r="70" spans="2:36" ht="18.75">
      <c r="B70" s="458" t="s">
        <v>459</v>
      </c>
      <c r="C70" s="537">
        <v>44439</v>
      </c>
      <c r="D70" s="458" t="s">
        <v>1434</v>
      </c>
      <c r="E70" s="112">
        <f>+'retiros o dividendos ejercicio'!B12</f>
        <v>0</v>
      </c>
      <c r="F70" s="460"/>
      <c r="G70" s="460"/>
      <c r="H70" s="475">
        <f t="shared" si="7"/>
        <v>0</v>
      </c>
      <c r="I70" s="112">
        <f t="shared" si="11"/>
        <v>0</v>
      </c>
      <c r="J70" s="112"/>
      <c r="K70" s="112"/>
      <c r="L70" s="112"/>
      <c r="M70" s="112"/>
      <c r="N70" s="112"/>
      <c r="O70" s="112"/>
      <c r="P70" s="112"/>
      <c r="Q70" s="112"/>
      <c r="R70" s="112"/>
      <c r="S70" s="112"/>
      <c r="T70" s="112"/>
      <c r="U70" s="112"/>
      <c r="V70" s="112"/>
      <c r="W70" s="112"/>
      <c r="X70" s="112"/>
      <c r="Y70" s="112"/>
      <c r="Z70" s="112"/>
      <c r="AA70" s="112"/>
      <c r="AB70" s="112"/>
      <c r="AC70" s="112" t="e">
        <f t="shared" si="12"/>
        <v>#REF!</v>
      </c>
      <c r="AD70" s="112"/>
      <c r="AE70" s="112"/>
      <c r="AF70" s="112"/>
      <c r="AG70" s="112" t="e">
        <f t="shared" si="10"/>
        <v>#REF!</v>
      </c>
      <c r="AI70" s="4"/>
      <c r="AJ70" s="4"/>
    </row>
    <row r="71" spans="2:36" ht="18.75">
      <c r="B71" s="458" t="s">
        <v>459</v>
      </c>
      <c r="C71" s="537">
        <v>44439</v>
      </c>
      <c r="D71" s="458" t="s">
        <v>1435</v>
      </c>
      <c r="E71" s="112">
        <f>+'retiros o dividendos ejercicio'!C12</f>
        <v>0</v>
      </c>
      <c r="F71" s="460"/>
      <c r="G71" s="460"/>
      <c r="H71" s="475">
        <f t="shared" si="7"/>
        <v>0</v>
      </c>
      <c r="I71" s="112">
        <f t="shared" si="11"/>
        <v>0</v>
      </c>
      <c r="J71" s="112"/>
      <c r="K71" s="112"/>
      <c r="L71" s="112"/>
      <c r="M71" s="112"/>
      <c r="N71" s="112"/>
      <c r="O71" s="112"/>
      <c r="P71" s="112"/>
      <c r="Q71" s="112"/>
      <c r="R71" s="112"/>
      <c r="S71" s="112"/>
      <c r="T71" s="112"/>
      <c r="U71" s="112"/>
      <c r="V71" s="112"/>
      <c r="W71" s="112"/>
      <c r="X71" s="112"/>
      <c r="Y71" s="112"/>
      <c r="Z71" s="112"/>
      <c r="AA71" s="112"/>
      <c r="AB71" s="112"/>
      <c r="AC71" s="112" t="e">
        <f t="shared" si="12"/>
        <v>#REF!</v>
      </c>
      <c r="AD71" s="112"/>
      <c r="AE71" s="112"/>
      <c r="AF71" s="112"/>
      <c r="AG71" s="112" t="e">
        <f t="shared" si="10"/>
        <v>#REF!</v>
      </c>
      <c r="AI71" s="4"/>
      <c r="AJ71" s="4"/>
    </row>
    <row r="72" spans="2:36" ht="18.75" hidden="1">
      <c r="B72" s="458" t="s">
        <v>459</v>
      </c>
      <c r="C72" s="537">
        <v>44439</v>
      </c>
      <c r="D72" s="458" t="s">
        <v>1436</v>
      </c>
      <c r="E72" s="112">
        <f>+'retiros o dividendos ejercicio'!D12</f>
        <v>0</v>
      </c>
      <c r="F72" s="460"/>
      <c r="G72" s="460"/>
      <c r="H72" s="475">
        <f t="shared" si="7"/>
        <v>0</v>
      </c>
      <c r="I72" s="112">
        <f t="shared" si="11"/>
        <v>0</v>
      </c>
      <c r="J72" s="112"/>
      <c r="K72" s="112"/>
      <c r="L72" s="112"/>
      <c r="M72" s="112"/>
      <c r="N72" s="112"/>
      <c r="O72" s="112"/>
      <c r="P72" s="112"/>
      <c r="Q72" s="112"/>
      <c r="R72" s="112"/>
      <c r="S72" s="112"/>
      <c r="T72" s="112"/>
      <c r="U72" s="112"/>
      <c r="V72" s="112"/>
      <c r="W72" s="112"/>
      <c r="X72" s="112"/>
      <c r="Y72" s="112"/>
      <c r="Z72" s="112"/>
      <c r="AA72" s="112"/>
      <c r="AB72" s="112"/>
      <c r="AC72" s="112" t="e">
        <f t="shared" si="12"/>
        <v>#REF!</v>
      </c>
      <c r="AD72" s="112"/>
      <c r="AE72" s="112"/>
      <c r="AF72" s="112"/>
      <c r="AG72" s="112" t="e">
        <f t="shared" si="10"/>
        <v>#REF!</v>
      </c>
      <c r="AI72" s="4"/>
      <c r="AJ72" s="4"/>
    </row>
    <row r="73" spans="2:36" ht="18.75" hidden="1">
      <c r="B73" s="458" t="s">
        <v>459</v>
      </c>
      <c r="C73" s="537">
        <v>44439</v>
      </c>
      <c r="D73" s="458" t="s">
        <v>1437</v>
      </c>
      <c r="E73" s="112">
        <f>+'retiros o dividendos ejercicio'!E12</f>
        <v>0</v>
      </c>
      <c r="F73" s="460"/>
      <c r="G73" s="460"/>
      <c r="H73" s="475">
        <f t="shared" si="7"/>
        <v>0</v>
      </c>
      <c r="I73" s="112">
        <f t="shared" si="11"/>
        <v>0</v>
      </c>
      <c r="J73" s="112"/>
      <c r="K73" s="112"/>
      <c r="L73" s="112"/>
      <c r="M73" s="112"/>
      <c r="N73" s="112"/>
      <c r="O73" s="112"/>
      <c r="P73" s="112"/>
      <c r="Q73" s="112"/>
      <c r="R73" s="112"/>
      <c r="S73" s="112"/>
      <c r="T73" s="112"/>
      <c r="U73" s="112"/>
      <c r="V73" s="112"/>
      <c r="W73" s="112"/>
      <c r="X73" s="112"/>
      <c r="Y73" s="112"/>
      <c r="Z73" s="112"/>
      <c r="AA73" s="112"/>
      <c r="AB73" s="112"/>
      <c r="AC73" s="112" t="e">
        <f t="shared" si="12"/>
        <v>#REF!</v>
      </c>
      <c r="AD73" s="112"/>
      <c r="AE73" s="112"/>
      <c r="AF73" s="112"/>
      <c r="AG73" s="112" t="e">
        <f t="shared" si="10"/>
        <v>#REF!</v>
      </c>
      <c r="AI73" s="4"/>
      <c r="AJ73" s="4"/>
    </row>
    <row r="74" spans="2:36" ht="18.75" hidden="1">
      <c r="B74" s="458" t="s">
        <v>459</v>
      </c>
      <c r="C74" s="537">
        <v>44439</v>
      </c>
      <c r="D74" s="458" t="s">
        <v>1438</v>
      </c>
      <c r="E74" s="112">
        <f>+'retiros o dividendos ejercicio'!F12</f>
        <v>0</v>
      </c>
      <c r="F74" s="460"/>
      <c r="G74" s="460"/>
      <c r="H74" s="475">
        <f t="shared" si="7"/>
        <v>0</v>
      </c>
      <c r="I74" s="112">
        <f t="shared" si="11"/>
        <v>0</v>
      </c>
      <c r="J74" s="112"/>
      <c r="K74" s="112"/>
      <c r="L74" s="112"/>
      <c r="M74" s="112"/>
      <c r="N74" s="112"/>
      <c r="O74" s="112"/>
      <c r="P74" s="112"/>
      <c r="Q74" s="112"/>
      <c r="R74" s="112"/>
      <c r="S74" s="112"/>
      <c r="T74" s="112"/>
      <c r="U74" s="112"/>
      <c r="V74" s="112"/>
      <c r="W74" s="112"/>
      <c r="X74" s="112"/>
      <c r="Y74" s="112"/>
      <c r="Z74" s="112"/>
      <c r="AA74" s="112"/>
      <c r="AB74" s="112"/>
      <c r="AC74" s="112" t="e">
        <f t="shared" si="12"/>
        <v>#REF!</v>
      </c>
      <c r="AD74" s="112"/>
      <c r="AE74" s="112"/>
      <c r="AF74" s="112"/>
      <c r="AG74" s="112" t="e">
        <f t="shared" si="10"/>
        <v>#REF!</v>
      </c>
      <c r="AI74" s="4"/>
      <c r="AJ74" s="4"/>
    </row>
    <row r="75" spans="2:36" ht="18.75" hidden="1">
      <c r="B75" s="458" t="s">
        <v>459</v>
      </c>
      <c r="C75" s="537">
        <v>44439</v>
      </c>
      <c r="D75" s="458" t="s">
        <v>1439</v>
      </c>
      <c r="E75" s="112">
        <f>+'retiros o dividendos ejercicio'!G12</f>
        <v>0</v>
      </c>
      <c r="F75" s="460"/>
      <c r="G75" s="460"/>
      <c r="H75" s="475">
        <f t="shared" si="7"/>
        <v>0</v>
      </c>
      <c r="I75" s="112">
        <f t="shared" si="11"/>
        <v>0</v>
      </c>
      <c r="J75" s="112"/>
      <c r="K75" s="112"/>
      <c r="L75" s="112"/>
      <c r="M75" s="112"/>
      <c r="N75" s="112"/>
      <c r="O75" s="112"/>
      <c r="P75" s="112"/>
      <c r="Q75" s="112"/>
      <c r="R75" s="112"/>
      <c r="S75" s="112"/>
      <c r="T75" s="112"/>
      <c r="U75" s="112"/>
      <c r="V75" s="112"/>
      <c r="W75" s="112"/>
      <c r="X75" s="112"/>
      <c r="Y75" s="112"/>
      <c r="Z75" s="112"/>
      <c r="AA75" s="112"/>
      <c r="AB75" s="112"/>
      <c r="AC75" s="112" t="e">
        <f t="shared" si="12"/>
        <v>#REF!</v>
      </c>
      <c r="AD75" s="112"/>
      <c r="AE75" s="112"/>
      <c r="AF75" s="112"/>
      <c r="AG75" s="112" t="e">
        <f t="shared" si="10"/>
        <v>#REF!</v>
      </c>
      <c r="AI75" s="4"/>
      <c r="AJ75" s="4"/>
    </row>
    <row r="76" spans="2:36" ht="18.75">
      <c r="B76" s="458" t="s">
        <v>460</v>
      </c>
      <c r="C76" s="537">
        <v>44469</v>
      </c>
      <c r="D76" s="458" t="s">
        <v>1434</v>
      </c>
      <c r="E76" s="112">
        <f>+'retiros o dividendos ejercicio'!B13</f>
        <v>0</v>
      </c>
      <c r="F76" s="460"/>
      <c r="G76" s="460"/>
      <c r="H76" s="475">
        <f t="shared" si="7"/>
        <v>0</v>
      </c>
      <c r="I76" s="112">
        <f t="shared" si="11"/>
        <v>0</v>
      </c>
      <c r="J76" s="112"/>
      <c r="K76" s="112"/>
      <c r="L76" s="112"/>
      <c r="M76" s="112"/>
      <c r="N76" s="112"/>
      <c r="O76" s="112"/>
      <c r="P76" s="112"/>
      <c r="Q76" s="112"/>
      <c r="R76" s="112"/>
      <c r="S76" s="112"/>
      <c r="T76" s="112"/>
      <c r="U76" s="112"/>
      <c r="V76" s="112"/>
      <c r="W76" s="112"/>
      <c r="X76" s="112"/>
      <c r="Y76" s="112"/>
      <c r="Z76" s="112"/>
      <c r="AA76" s="112"/>
      <c r="AB76" s="112"/>
      <c r="AC76" s="112" t="e">
        <f t="shared" si="12"/>
        <v>#REF!</v>
      </c>
      <c r="AD76" s="112"/>
      <c r="AE76" s="112"/>
      <c r="AF76" s="112"/>
      <c r="AG76" s="112" t="e">
        <f t="shared" si="10"/>
        <v>#REF!</v>
      </c>
      <c r="AI76" s="4"/>
      <c r="AJ76" s="4"/>
    </row>
    <row r="77" spans="2:36" ht="18.75">
      <c r="B77" s="458" t="s">
        <v>460</v>
      </c>
      <c r="C77" s="537">
        <v>44469</v>
      </c>
      <c r="D77" s="458" t="s">
        <v>1435</v>
      </c>
      <c r="E77" s="112">
        <f>+'retiros o dividendos ejercicio'!C13</f>
        <v>0</v>
      </c>
      <c r="F77" s="460"/>
      <c r="G77" s="460"/>
      <c r="H77" s="475">
        <f t="shared" si="7"/>
        <v>0</v>
      </c>
      <c r="I77" s="112">
        <f t="shared" si="11"/>
        <v>0</v>
      </c>
      <c r="J77" s="112"/>
      <c r="K77" s="112"/>
      <c r="L77" s="112"/>
      <c r="M77" s="112"/>
      <c r="N77" s="112"/>
      <c r="O77" s="112"/>
      <c r="P77" s="112"/>
      <c r="Q77" s="112"/>
      <c r="R77" s="112"/>
      <c r="S77" s="112"/>
      <c r="T77" s="112"/>
      <c r="U77" s="112"/>
      <c r="V77" s="112"/>
      <c r="W77" s="112"/>
      <c r="X77" s="112"/>
      <c r="Y77" s="112"/>
      <c r="Z77" s="112"/>
      <c r="AA77" s="112"/>
      <c r="AB77" s="112"/>
      <c r="AC77" s="112" t="e">
        <f t="shared" si="12"/>
        <v>#REF!</v>
      </c>
      <c r="AD77" s="112"/>
      <c r="AE77" s="112"/>
      <c r="AF77" s="112"/>
      <c r="AG77" s="112" t="e">
        <f t="shared" si="10"/>
        <v>#REF!</v>
      </c>
      <c r="AI77" s="4"/>
      <c r="AJ77" s="4"/>
    </row>
    <row r="78" spans="2:36" ht="18.75" hidden="1">
      <c r="B78" s="458" t="s">
        <v>460</v>
      </c>
      <c r="C78" s="537">
        <v>44469</v>
      </c>
      <c r="D78" s="458" t="s">
        <v>1436</v>
      </c>
      <c r="E78" s="112">
        <f>+'retiros o dividendos ejercicio'!D13</f>
        <v>0</v>
      </c>
      <c r="F78" s="460"/>
      <c r="G78" s="460"/>
      <c r="H78" s="475">
        <f t="shared" si="7"/>
        <v>0</v>
      </c>
      <c r="I78" s="112">
        <f t="shared" si="11"/>
        <v>0</v>
      </c>
      <c r="J78" s="112"/>
      <c r="K78" s="112"/>
      <c r="L78" s="112"/>
      <c r="M78" s="112"/>
      <c r="N78" s="112"/>
      <c r="O78" s="112"/>
      <c r="P78" s="112"/>
      <c r="Q78" s="112"/>
      <c r="R78" s="112"/>
      <c r="S78" s="112"/>
      <c r="T78" s="112"/>
      <c r="U78" s="112"/>
      <c r="V78" s="112"/>
      <c r="W78" s="112"/>
      <c r="X78" s="112"/>
      <c r="Y78" s="112"/>
      <c r="Z78" s="112"/>
      <c r="AA78" s="112"/>
      <c r="AB78" s="112"/>
      <c r="AC78" s="112" t="e">
        <f t="shared" si="12"/>
        <v>#REF!</v>
      </c>
      <c r="AD78" s="112"/>
      <c r="AE78" s="112"/>
      <c r="AF78" s="112"/>
      <c r="AG78" s="112" t="e">
        <f t="shared" si="10"/>
        <v>#REF!</v>
      </c>
      <c r="AI78" s="4"/>
      <c r="AJ78" s="4"/>
    </row>
    <row r="79" spans="2:36" ht="18.75" hidden="1">
      <c r="B79" s="458" t="s">
        <v>460</v>
      </c>
      <c r="C79" s="537">
        <v>44469</v>
      </c>
      <c r="D79" s="458" t="s">
        <v>1437</v>
      </c>
      <c r="E79" s="112">
        <f>+'retiros o dividendos ejercicio'!E13</f>
        <v>0</v>
      </c>
      <c r="F79" s="460"/>
      <c r="G79" s="460"/>
      <c r="H79" s="475">
        <f t="shared" si="7"/>
        <v>0</v>
      </c>
      <c r="I79" s="112">
        <f t="shared" si="11"/>
        <v>0</v>
      </c>
      <c r="J79" s="112"/>
      <c r="K79" s="112"/>
      <c r="L79" s="112"/>
      <c r="M79" s="112"/>
      <c r="N79" s="112"/>
      <c r="O79" s="112"/>
      <c r="P79" s="112"/>
      <c r="Q79" s="112"/>
      <c r="R79" s="112"/>
      <c r="S79" s="112"/>
      <c r="T79" s="112"/>
      <c r="U79" s="112"/>
      <c r="V79" s="112"/>
      <c r="W79" s="112"/>
      <c r="X79" s="112"/>
      <c r="Y79" s="112"/>
      <c r="Z79" s="112"/>
      <c r="AA79" s="112"/>
      <c r="AB79" s="112"/>
      <c r="AC79" s="112" t="e">
        <f t="shared" si="12"/>
        <v>#REF!</v>
      </c>
      <c r="AD79" s="112"/>
      <c r="AE79" s="112"/>
      <c r="AF79" s="112"/>
      <c r="AG79" s="112" t="e">
        <f t="shared" si="10"/>
        <v>#REF!</v>
      </c>
      <c r="AI79" s="4"/>
      <c r="AJ79" s="4"/>
    </row>
    <row r="80" spans="2:36" ht="18.75" hidden="1">
      <c r="B80" s="458" t="s">
        <v>460</v>
      </c>
      <c r="C80" s="537">
        <v>44469</v>
      </c>
      <c r="D80" s="458" t="s">
        <v>1438</v>
      </c>
      <c r="E80" s="112">
        <f>+'retiros o dividendos ejercicio'!F13</f>
        <v>0</v>
      </c>
      <c r="F80" s="460"/>
      <c r="G80" s="460"/>
      <c r="H80" s="475">
        <f t="shared" si="7"/>
        <v>0</v>
      </c>
      <c r="I80" s="112">
        <f t="shared" si="11"/>
        <v>0</v>
      </c>
      <c r="J80" s="112"/>
      <c r="K80" s="112"/>
      <c r="L80" s="112"/>
      <c r="M80" s="112"/>
      <c r="N80" s="112"/>
      <c r="O80" s="112"/>
      <c r="P80" s="112"/>
      <c r="Q80" s="112"/>
      <c r="R80" s="112"/>
      <c r="S80" s="112"/>
      <c r="T80" s="112"/>
      <c r="U80" s="112"/>
      <c r="V80" s="112"/>
      <c r="W80" s="112"/>
      <c r="X80" s="112"/>
      <c r="Y80" s="112"/>
      <c r="Z80" s="112"/>
      <c r="AA80" s="112"/>
      <c r="AB80" s="112"/>
      <c r="AC80" s="112" t="e">
        <f t="shared" si="12"/>
        <v>#REF!</v>
      </c>
      <c r="AD80" s="112"/>
      <c r="AE80" s="112"/>
      <c r="AF80" s="112"/>
      <c r="AG80" s="112" t="e">
        <f t="shared" si="10"/>
        <v>#REF!</v>
      </c>
      <c r="AI80" s="4"/>
      <c r="AJ80" s="4"/>
    </row>
    <row r="81" spans="2:36" ht="18.75" hidden="1">
      <c r="B81" s="458" t="s">
        <v>460</v>
      </c>
      <c r="C81" s="537">
        <v>44469</v>
      </c>
      <c r="D81" s="458" t="s">
        <v>1439</v>
      </c>
      <c r="E81" s="112">
        <f>+'retiros o dividendos ejercicio'!G13</f>
        <v>0</v>
      </c>
      <c r="F81" s="460"/>
      <c r="G81" s="460"/>
      <c r="H81" s="475">
        <f t="shared" si="7"/>
        <v>0</v>
      </c>
      <c r="I81" s="112">
        <f t="shared" si="11"/>
        <v>0</v>
      </c>
      <c r="J81" s="112"/>
      <c r="K81" s="112"/>
      <c r="L81" s="112"/>
      <c r="M81" s="112"/>
      <c r="N81" s="112"/>
      <c r="O81" s="112"/>
      <c r="P81" s="112"/>
      <c r="Q81" s="112"/>
      <c r="R81" s="112"/>
      <c r="S81" s="112"/>
      <c r="T81" s="112"/>
      <c r="U81" s="112"/>
      <c r="V81" s="112"/>
      <c r="W81" s="112"/>
      <c r="X81" s="112"/>
      <c r="Y81" s="112"/>
      <c r="Z81" s="112"/>
      <c r="AA81" s="112"/>
      <c r="AB81" s="112"/>
      <c r="AC81" s="112" t="e">
        <f t="shared" si="12"/>
        <v>#REF!</v>
      </c>
      <c r="AD81" s="112"/>
      <c r="AE81" s="112"/>
      <c r="AF81" s="112"/>
      <c r="AG81" s="112" t="e">
        <f t="shared" si="10"/>
        <v>#REF!</v>
      </c>
      <c r="AI81" s="4"/>
      <c r="AJ81" s="4"/>
    </row>
    <row r="82" spans="2:36" ht="18.75">
      <c r="B82" s="458" t="s">
        <v>461</v>
      </c>
      <c r="C82" s="537">
        <v>44500</v>
      </c>
      <c r="D82" s="458" t="s">
        <v>1434</v>
      </c>
      <c r="E82" s="112">
        <f>+'retiros o dividendos ejercicio'!B14</f>
        <v>0</v>
      </c>
      <c r="F82" s="460"/>
      <c r="G82" s="460"/>
      <c r="H82" s="475">
        <f t="shared" si="7"/>
        <v>0</v>
      </c>
      <c r="I82" s="112">
        <f t="shared" si="11"/>
        <v>0</v>
      </c>
      <c r="J82" s="112"/>
      <c r="K82" s="112"/>
      <c r="L82" s="112"/>
      <c r="M82" s="112"/>
      <c r="N82" s="112"/>
      <c r="O82" s="112"/>
      <c r="P82" s="112"/>
      <c r="Q82" s="112"/>
      <c r="R82" s="112"/>
      <c r="S82" s="112"/>
      <c r="T82" s="112"/>
      <c r="U82" s="112"/>
      <c r="V82" s="112"/>
      <c r="W82" s="112"/>
      <c r="X82" s="112"/>
      <c r="Y82" s="112"/>
      <c r="Z82" s="112"/>
      <c r="AA82" s="112"/>
      <c r="AB82" s="112"/>
      <c r="AC82" s="112" t="e">
        <f t="shared" si="12"/>
        <v>#REF!</v>
      </c>
      <c r="AD82" s="112"/>
      <c r="AE82" s="112"/>
      <c r="AF82" s="112"/>
      <c r="AG82" s="112" t="e">
        <f t="shared" si="10"/>
        <v>#REF!</v>
      </c>
      <c r="AI82" s="4"/>
      <c r="AJ82" s="4"/>
    </row>
    <row r="83" spans="2:36" ht="18.75">
      <c r="B83" s="458" t="s">
        <v>461</v>
      </c>
      <c r="C83" s="537">
        <v>44500</v>
      </c>
      <c r="D83" s="458" t="s">
        <v>1435</v>
      </c>
      <c r="E83" s="112">
        <f>+'retiros o dividendos ejercicio'!C14</f>
        <v>0</v>
      </c>
      <c r="F83" s="460"/>
      <c r="G83" s="460"/>
      <c r="H83" s="475">
        <f t="shared" si="7"/>
        <v>0</v>
      </c>
      <c r="I83" s="112">
        <f t="shared" si="11"/>
        <v>0</v>
      </c>
      <c r="J83" s="112"/>
      <c r="K83" s="112"/>
      <c r="L83" s="112"/>
      <c r="M83" s="112"/>
      <c r="N83" s="112"/>
      <c r="O83" s="112"/>
      <c r="P83" s="112"/>
      <c r="Q83" s="112"/>
      <c r="R83" s="112"/>
      <c r="S83" s="112"/>
      <c r="T83" s="112"/>
      <c r="U83" s="112"/>
      <c r="V83" s="112"/>
      <c r="W83" s="112"/>
      <c r="X83" s="112"/>
      <c r="Y83" s="112"/>
      <c r="Z83" s="112"/>
      <c r="AA83" s="112"/>
      <c r="AB83" s="112"/>
      <c r="AC83" s="112" t="e">
        <f t="shared" si="12"/>
        <v>#REF!</v>
      </c>
      <c r="AD83" s="112"/>
      <c r="AE83" s="112"/>
      <c r="AF83" s="112"/>
      <c r="AG83" s="112" t="e">
        <f t="shared" si="10"/>
        <v>#REF!</v>
      </c>
      <c r="AI83" s="4"/>
      <c r="AJ83" s="4"/>
    </row>
    <row r="84" spans="2:36" ht="18.75" hidden="1">
      <c r="B84" s="458" t="s">
        <v>461</v>
      </c>
      <c r="C84" s="537">
        <v>44500</v>
      </c>
      <c r="D84" s="458" t="s">
        <v>1436</v>
      </c>
      <c r="E84" s="112">
        <f>+'retiros o dividendos ejercicio'!D14</f>
        <v>0</v>
      </c>
      <c r="F84" s="460"/>
      <c r="G84" s="460"/>
      <c r="H84" s="475">
        <f t="shared" si="7"/>
        <v>0</v>
      </c>
      <c r="I84" s="112">
        <f t="shared" si="11"/>
        <v>0</v>
      </c>
      <c r="J84" s="112"/>
      <c r="K84" s="112"/>
      <c r="L84" s="112"/>
      <c r="M84" s="112"/>
      <c r="N84" s="112"/>
      <c r="O84" s="112"/>
      <c r="P84" s="112"/>
      <c r="Q84" s="112"/>
      <c r="R84" s="112"/>
      <c r="S84" s="112"/>
      <c r="T84" s="112"/>
      <c r="U84" s="112"/>
      <c r="V84" s="112"/>
      <c r="W84" s="112"/>
      <c r="X84" s="112"/>
      <c r="Y84" s="112"/>
      <c r="Z84" s="112"/>
      <c r="AA84" s="112"/>
      <c r="AB84" s="112"/>
      <c r="AC84" s="112" t="e">
        <f t="shared" si="12"/>
        <v>#REF!</v>
      </c>
      <c r="AD84" s="112"/>
      <c r="AE84" s="112"/>
      <c r="AF84" s="112"/>
      <c r="AG84" s="112" t="e">
        <f t="shared" si="10"/>
        <v>#REF!</v>
      </c>
      <c r="AI84" s="4"/>
      <c r="AJ84" s="4"/>
    </row>
    <row r="85" spans="2:36" ht="18.75" hidden="1">
      <c r="B85" s="458" t="s">
        <v>461</v>
      </c>
      <c r="C85" s="537">
        <v>44500</v>
      </c>
      <c r="D85" s="458" t="s">
        <v>1437</v>
      </c>
      <c r="E85" s="112">
        <f>+'retiros o dividendos ejercicio'!E14</f>
        <v>0</v>
      </c>
      <c r="F85" s="460"/>
      <c r="G85" s="460"/>
      <c r="H85" s="475">
        <f t="shared" si="7"/>
        <v>0</v>
      </c>
      <c r="I85" s="112">
        <f t="shared" si="11"/>
        <v>0</v>
      </c>
      <c r="J85" s="112"/>
      <c r="K85" s="112"/>
      <c r="L85" s="112"/>
      <c r="M85" s="112"/>
      <c r="N85" s="112"/>
      <c r="O85" s="112"/>
      <c r="P85" s="112"/>
      <c r="Q85" s="112"/>
      <c r="R85" s="112"/>
      <c r="S85" s="112"/>
      <c r="T85" s="112"/>
      <c r="U85" s="112"/>
      <c r="V85" s="112"/>
      <c r="W85" s="112"/>
      <c r="X85" s="112"/>
      <c r="Y85" s="112"/>
      <c r="Z85" s="112"/>
      <c r="AA85" s="112"/>
      <c r="AB85" s="112"/>
      <c r="AC85" s="112" t="e">
        <f t="shared" si="12"/>
        <v>#REF!</v>
      </c>
      <c r="AD85" s="112"/>
      <c r="AE85" s="112"/>
      <c r="AF85" s="112"/>
      <c r="AG85" s="112" t="e">
        <f t="shared" si="10"/>
        <v>#REF!</v>
      </c>
      <c r="AI85" s="4"/>
      <c r="AJ85" s="4"/>
    </row>
    <row r="86" spans="2:36" ht="18.75" hidden="1">
      <c r="B86" s="458" t="s">
        <v>461</v>
      </c>
      <c r="C86" s="537">
        <v>44500</v>
      </c>
      <c r="D86" s="458" t="s">
        <v>1438</v>
      </c>
      <c r="E86" s="112">
        <f>+'retiros o dividendos ejercicio'!F14</f>
        <v>0</v>
      </c>
      <c r="F86" s="460"/>
      <c r="G86" s="460"/>
      <c r="H86" s="475">
        <f t="shared" si="7"/>
        <v>0</v>
      </c>
      <c r="I86" s="112">
        <f t="shared" si="11"/>
        <v>0</v>
      </c>
      <c r="J86" s="112"/>
      <c r="K86" s="112"/>
      <c r="L86" s="112"/>
      <c r="M86" s="112"/>
      <c r="N86" s="112"/>
      <c r="O86" s="112"/>
      <c r="P86" s="112"/>
      <c r="Q86" s="112"/>
      <c r="R86" s="112"/>
      <c r="S86" s="112"/>
      <c r="T86" s="112"/>
      <c r="U86" s="112"/>
      <c r="V86" s="112"/>
      <c r="W86" s="112"/>
      <c r="X86" s="112"/>
      <c r="Y86" s="112"/>
      <c r="Z86" s="112"/>
      <c r="AA86" s="112"/>
      <c r="AB86" s="112"/>
      <c r="AC86" s="112" t="e">
        <f t="shared" si="12"/>
        <v>#REF!</v>
      </c>
      <c r="AD86" s="112"/>
      <c r="AE86" s="112"/>
      <c r="AF86" s="112"/>
      <c r="AG86" s="112" t="e">
        <f t="shared" si="10"/>
        <v>#REF!</v>
      </c>
      <c r="AI86" s="4"/>
      <c r="AJ86" s="4"/>
    </row>
    <row r="87" spans="2:36" ht="18.75" hidden="1">
      <c r="B87" s="458" t="s">
        <v>461</v>
      </c>
      <c r="C87" s="537">
        <v>44500</v>
      </c>
      <c r="D87" s="458" t="s">
        <v>1439</v>
      </c>
      <c r="E87" s="112">
        <f>+'retiros o dividendos ejercicio'!G14</f>
        <v>0</v>
      </c>
      <c r="F87" s="460"/>
      <c r="G87" s="460"/>
      <c r="H87" s="475">
        <f t="shared" si="7"/>
        <v>0</v>
      </c>
      <c r="I87" s="112">
        <f t="shared" si="11"/>
        <v>0</v>
      </c>
      <c r="J87" s="112"/>
      <c r="K87" s="112"/>
      <c r="L87" s="112"/>
      <c r="M87" s="112"/>
      <c r="N87" s="112"/>
      <c r="O87" s="112"/>
      <c r="P87" s="112"/>
      <c r="Q87" s="112"/>
      <c r="R87" s="112"/>
      <c r="S87" s="112"/>
      <c r="T87" s="112"/>
      <c r="U87" s="112"/>
      <c r="V87" s="112"/>
      <c r="W87" s="112"/>
      <c r="X87" s="112"/>
      <c r="Y87" s="112"/>
      <c r="Z87" s="112"/>
      <c r="AA87" s="112"/>
      <c r="AB87" s="112"/>
      <c r="AC87" s="112" t="e">
        <f t="shared" si="12"/>
        <v>#REF!</v>
      </c>
      <c r="AD87" s="112"/>
      <c r="AE87" s="112"/>
      <c r="AF87" s="112"/>
      <c r="AG87" s="112" t="e">
        <f t="shared" si="10"/>
        <v>#REF!</v>
      </c>
      <c r="AI87" s="4"/>
      <c r="AJ87" s="4"/>
    </row>
    <row r="88" spans="2:36" ht="18.75">
      <c r="B88" s="458" t="s">
        <v>462</v>
      </c>
      <c r="C88" s="537">
        <v>44530</v>
      </c>
      <c r="D88" s="458" t="s">
        <v>1434</v>
      </c>
      <c r="E88" s="112">
        <f>+'retiros o dividendos ejercicio'!B15</f>
        <v>0</v>
      </c>
      <c r="F88" s="460"/>
      <c r="G88" s="460"/>
      <c r="H88" s="475">
        <f t="shared" si="7"/>
        <v>0</v>
      </c>
      <c r="I88" s="112">
        <f t="shared" si="11"/>
        <v>0</v>
      </c>
      <c r="J88" s="112"/>
      <c r="K88" s="112"/>
      <c r="L88" s="112"/>
      <c r="M88" s="112"/>
      <c r="N88" s="112"/>
      <c r="O88" s="112"/>
      <c r="P88" s="112"/>
      <c r="Q88" s="112"/>
      <c r="R88" s="112"/>
      <c r="S88" s="112"/>
      <c r="T88" s="112"/>
      <c r="U88" s="112"/>
      <c r="V88" s="112"/>
      <c r="W88" s="112"/>
      <c r="X88" s="112"/>
      <c r="Y88" s="112"/>
      <c r="Z88" s="112"/>
      <c r="AA88" s="112"/>
      <c r="AB88" s="112"/>
      <c r="AC88" s="112" t="e">
        <f t="shared" si="12"/>
        <v>#REF!</v>
      </c>
      <c r="AD88" s="112"/>
      <c r="AE88" s="112"/>
      <c r="AF88" s="112"/>
      <c r="AG88" s="112" t="e">
        <f t="shared" si="10"/>
        <v>#REF!</v>
      </c>
      <c r="AI88" s="4"/>
      <c r="AJ88" s="4"/>
    </row>
    <row r="89" spans="2:36" ht="18.75">
      <c r="B89" s="458" t="s">
        <v>462</v>
      </c>
      <c r="C89" s="537">
        <v>44530</v>
      </c>
      <c r="D89" s="458" t="s">
        <v>1435</v>
      </c>
      <c r="E89" s="112">
        <f>+'retiros o dividendos ejercicio'!C15</f>
        <v>0</v>
      </c>
      <c r="F89" s="460"/>
      <c r="G89" s="460"/>
      <c r="H89" s="475">
        <f t="shared" si="7"/>
        <v>0</v>
      </c>
      <c r="I89" s="112">
        <f t="shared" si="11"/>
        <v>0</v>
      </c>
      <c r="J89" s="112"/>
      <c r="K89" s="112"/>
      <c r="L89" s="112"/>
      <c r="M89" s="112"/>
      <c r="N89" s="112"/>
      <c r="O89" s="112"/>
      <c r="P89" s="112"/>
      <c r="Q89" s="112"/>
      <c r="R89" s="112"/>
      <c r="S89" s="112"/>
      <c r="T89" s="112"/>
      <c r="U89" s="112"/>
      <c r="V89" s="112"/>
      <c r="W89" s="112"/>
      <c r="X89" s="112"/>
      <c r="Y89" s="112"/>
      <c r="Z89" s="112"/>
      <c r="AA89" s="112"/>
      <c r="AB89" s="112"/>
      <c r="AC89" s="112" t="e">
        <f t="shared" si="12"/>
        <v>#REF!</v>
      </c>
      <c r="AD89" s="112"/>
      <c r="AE89" s="112"/>
      <c r="AF89" s="112"/>
      <c r="AG89" s="112" t="e">
        <f t="shared" si="10"/>
        <v>#REF!</v>
      </c>
      <c r="AI89" s="4"/>
      <c r="AJ89" s="4"/>
    </row>
    <row r="90" spans="2:36" ht="18.75" hidden="1">
      <c r="B90" s="458" t="s">
        <v>462</v>
      </c>
      <c r="C90" s="537">
        <v>44530</v>
      </c>
      <c r="D90" s="458" t="s">
        <v>1436</v>
      </c>
      <c r="E90" s="112">
        <f>+'retiros o dividendos ejercicio'!D15</f>
        <v>0</v>
      </c>
      <c r="F90" s="460"/>
      <c r="G90" s="460"/>
      <c r="H90" s="475">
        <f t="shared" si="7"/>
        <v>0</v>
      </c>
      <c r="I90" s="112">
        <f t="shared" si="11"/>
        <v>0</v>
      </c>
      <c r="J90" s="112"/>
      <c r="K90" s="112"/>
      <c r="L90" s="112"/>
      <c r="M90" s="112"/>
      <c r="N90" s="112"/>
      <c r="O90" s="112"/>
      <c r="P90" s="112"/>
      <c r="Q90" s="112"/>
      <c r="R90" s="112"/>
      <c r="S90" s="112"/>
      <c r="T90" s="112"/>
      <c r="U90" s="112"/>
      <c r="V90" s="112"/>
      <c r="W90" s="112"/>
      <c r="X90" s="112"/>
      <c r="Y90" s="112"/>
      <c r="Z90" s="112"/>
      <c r="AA90" s="112"/>
      <c r="AB90" s="112"/>
      <c r="AC90" s="112" t="e">
        <f t="shared" si="12"/>
        <v>#REF!</v>
      </c>
      <c r="AD90" s="112"/>
      <c r="AE90" s="112"/>
      <c r="AF90" s="112"/>
      <c r="AG90" s="112" t="e">
        <f t="shared" si="10"/>
        <v>#REF!</v>
      </c>
      <c r="AI90" s="4"/>
      <c r="AJ90" s="4"/>
    </row>
    <row r="91" spans="2:36" ht="18.75" hidden="1">
      <c r="B91" s="458" t="s">
        <v>462</v>
      </c>
      <c r="C91" s="537">
        <v>44530</v>
      </c>
      <c r="D91" s="458" t="s">
        <v>1437</v>
      </c>
      <c r="E91" s="112">
        <f>+'retiros o dividendos ejercicio'!E15</f>
        <v>0</v>
      </c>
      <c r="F91" s="460"/>
      <c r="G91" s="460"/>
      <c r="H91" s="475">
        <f t="shared" si="7"/>
        <v>0</v>
      </c>
      <c r="I91" s="112">
        <f t="shared" si="11"/>
        <v>0</v>
      </c>
      <c r="J91" s="112"/>
      <c r="K91" s="112"/>
      <c r="L91" s="112"/>
      <c r="M91" s="112"/>
      <c r="N91" s="112"/>
      <c r="O91" s="112"/>
      <c r="P91" s="112"/>
      <c r="Q91" s="112"/>
      <c r="R91" s="112"/>
      <c r="S91" s="112"/>
      <c r="T91" s="112"/>
      <c r="U91" s="112"/>
      <c r="V91" s="112"/>
      <c r="W91" s="112"/>
      <c r="X91" s="112"/>
      <c r="Y91" s="112"/>
      <c r="Z91" s="112"/>
      <c r="AA91" s="112"/>
      <c r="AB91" s="112"/>
      <c r="AC91" s="112" t="e">
        <f t="shared" si="12"/>
        <v>#REF!</v>
      </c>
      <c r="AD91" s="112"/>
      <c r="AE91" s="112"/>
      <c r="AF91" s="112"/>
      <c r="AG91" s="112" t="e">
        <f t="shared" si="10"/>
        <v>#REF!</v>
      </c>
      <c r="AI91" s="4"/>
      <c r="AJ91" s="4"/>
    </row>
    <row r="92" spans="2:36" ht="18.75" hidden="1">
      <c r="B92" s="458" t="s">
        <v>462</v>
      </c>
      <c r="C92" s="537">
        <v>44530</v>
      </c>
      <c r="D92" s="458" t="s">
        <v>1438</v>
      </c>
      <c r="E92" s="112">
        <f>+'retiros o dividendos ejercicio'!F15</f>
        <v>0</v>
      </c>
      <c r="F92" s="460"/>
      <c r="G92" s="460"/>
      <c r="H92" s="475">
        <f t="shared" ref="H92:H99" si="13">SUM(I92:R92)</f>
        <v>0</v>
      </c>
      <c r="I92" s="112">
        <f t="shared" si="11"/>
        <v>0</v>
      </c>
      <c r="J92" s="112"/>
      <c r="K92" s="112"/>
      <c r="L92" s="112"/>
      <c r="M92" s="112"/>
      <c r="N92" s="112"/>
      <c r="O92" s="112"/>
      <c r="P92" s="112"/>
      <c r="Q92" s="112"/>
      <c r="R92" s="112"/>
      <c r="S92" s="112"/>
      <c r="T92" s="112"/>
      <c r="U92" s="112"/>
      <c r="V92" s="112"/>
      <c r="W92" s="112"/>
      <c r="X92" s="112"/>
      <c r="Y92" s="112"/>
      <c r="Z92" s="112"/>
      <c r="AA92" s="112"/>
      <c r="AB92" s="112"/>
      <c r="AC92" s="112" t="e">
        <f t="shared" si="12"/>
        <v>#REF!</v>
      </c>
      <c r="AD92" s="112"/>
      <c r="AE92" s="112"/>
      <c r="AF92" s="112"/>
      <c r="AG92" s="112" t="e">
        <f t="shared" si="10"/>
        <v>#REF!</v>
      </c>
      <c r="AI92" s="4"/>
      <c r="AJ92" s="4"/>
    </row>
    <row r="93" spans="2:36" ht="18.75" hidden="1">
      <c r="B93" s="458" t="s">
        <v>462</v>
      </c>
      <c r="C93" s="537">
        <v>44530</v>
      </c>
      <c r="D93" s="458" t="s">
        <v>1439</v>
      </c>
      <c r="E93" s="112">
        <f>+'retiros o dividendos ejercicio'!G15</f>
        <v>0</v>
      </c>
      <c r="F93" s="460"/>
      <c r="G93" s="460"/>
      <c r="H93" s="475">
        <f t="shared" si="13"/>
        <v>0</v>
      </c>
      <c r="I93" s="112">
        <f t="shared" si="11"/>
        <v>0</v>
      </c>
      <c r="J93" s="112"/>
      <c r="K93" s="112"/>
      <c r="L93" s="112"/>
      <c r="M93" s="112"/>
      <c r="N93" s="112"/>
      <c r="O93" s="112"/>
      <c r="P93" s="112"/>
      <c r="Q93" s="112"/>
      <c r="R93" s="112"/>
      <c r="S93" s="112"/>
      <c r="T93" s="112"/>
      <c r="U93" s="112"/>
      <c r="V93" s="112"/>
      <c r="W93" s="112"/>
      <c r="X93" s="112"/>
      <c r="Y93" s="112"/>
      <c r="Z93" s="112"/>
      <c r="AA93" s="112"/>
      <c r="AB93" s="112"/>
      <c r="AC93" s="112" t="e">
        <f t="shared" si="12"/>
        <v>#REF!</v>
      </c>
      <c r="AD93" s="112"/>
      <c r="AE93" s="112"/>
      <c r="AF93" s="112"/>
      <c r="AG93" s="112" t="e">
        <f t="shared" si="10"/>
        <v>#REF!</v>
      </c>
      <c r="AI93" s="4"/>
      <c r="AJ93" s="4"/>
    </row>
    <row r="94" spans="2:36" ht="18.75">
      <c r="B94" s="458" t="s">
        <v>463</v>
      </c>
      <c r="C94" s="537">
        <v>44560</v>
      </c>
      <c r="D94" s="458" t="s">
        <v>1434</v>
      </c>
      <c r="E94" s="112">
        <f>+'retiros o dividendos ejercicio'!B16</f>
        <v>0</v>
      </c>
      <c r="F94" s="460"/>
      <c r="G94" s="460"/>
      <c r="H94" s="475">
        <f t="shared" si="13"/>
        <v>0</v>
      </c>
      <c r="I94" s="112">
        <f t="shared" si="11"/>
        <v>0</v>
      </c>
      <c r="J94" s="112"/>
      <c r="K94" s="112"/>
      <c r="L94" s="112"/>
      <c r="M94" s="112"/>
      <c r="N94" s="112"/>
      <c r="O94" s="112"/>
      <c r="P94" s="112"/>
      <c r="Q94" s="112"/>
      <c r="R94" s="112"/>
      <c r="S94" s="112"/>
      <c r="T94" s="112"/>
      <c r="U94" s="112"/>
      <c r="V94" s="112"/>
      <c r="W94" s="112"/>
      <c r="X94" s="112"/>
      <c r="Y94" s="112"/>
      <c r="Z94" s="112"/>
      <c r="AA94" s="112"/>
      <c r="AB94" s="112"/>
      <c r="AC94" s="112" t="e">
        <f t="shared" si="12"/>
        <v>#REF!</v>
      </c>
      <c r="AD94" s="112"/>
      <c r="AE94" s="112"/>
      <c r="AF94" s="112"/>
      <c r="AG94" s="112" t="e">
        <f t="shared" si="10"/>
        <v>#REF!</v>
      </c>
      <c r="AI94" s="4"/>
      <c r="AJ94" s="4"/>
    </row>
    <row r="95" spans="2:36" ht="19.5" thickBot="1">
      <c r="B95" s="458" t="s">
        <v>463</v>
      </c>
      <c r="C95" s="537">
        <v>44560</v>
      </c>
      <c r="D95" s="458" t="s">
        <v>1435</v>
      </c>
      <c r="E95" s="112">
        <f>+'retiros o dividendos ejercicio'!C16</f>
        <v>0</v>
      </c>
      <c r="F95" s="460"/>
      <c r="G95" s="460"/>
      <c r="H95" s="475">
        <f t="shared" si="13"/>
        <v>0</v>
      </c>
      <c r="I95" s="112">
        <f t="shared" si="11"/>
        <v>0</v>
      </c>
      <c r="J95" s="112"/>
      <c r="K95" s="112"/>
      <c r="L95" s="112"/>
      <c r="M95" s="112"/>
      <c r="N95" s="112"/>
      <c r="O95" s="112"/>
      <c r="P95" s="112"/>
      <c r="Q95" s="112"/>
      <c r="R95" s="112"/>
      <c r="S95" s="112"/>
      <c r="T95" s="112"/>
      <c r="U95" s="112"/>
      <c r="V95" s="112"/>
      <c r="W95" s="112"/>
      <c r="X95" s="112"/>
      <c r="Y95" s="112"/>
      <c r="Z95" s="112"/>
      <c r="AA95" s="112"/>
      <c r="AB95" s="112"/>
      <c r="AC95" s="112" t="e">
        <f t="shared" si="12"/>
        <v>#REF!</v>
      </c>
      <c r="AD95" s="112"/>
      <c r="AE95" s="112"/>
      <c r="AF95" s="112"/>
      <c r="AG95" s="112" t="e">
        <f t="shared" si="10"/>
        <v>#REF!</v>
      </c>
      <c r="AI95" s="4"/>
      <c r="AJ95" s="4"/>
    </row>
    <row r="96" spans="2:36" ht="18.75" hidden="1">
      <c r="B96" s="458" t="s">
        <v>463</v>
      </c>
      <c r="C96" s="537">
        <v>44560</v>
      </c>
      <c r="D96" s="458" t="s">
        <v>1436</v>
      </c>
      <c r="E96" s="112">
        <f>+'retiros o dividendos ejercicio'!D16</f>
        <v>0</v>
      </c>
      <c r="F96" s="460"/>
      <c r="G96" s="460"/>
      <c r="H96" s="475">
        <f t="shared" si="13"/>
        <v>0</v>
      </c>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I96" s="4"/>
      <c r="AJ96" s="4"/>
    </row>
    <row r="97" spans="2:36" ht="18.75" hidden="1">
      <c r="B97" s="458" t="s">
        <v>463</v>
      </c>
      <c r="C97" s="537">
        <v>44560</v>
      </c>
      <c r="D97" s="458" t="s">
        <v>1437</v>
      </c>
      <c r="E97" s="112">
        <f>+'retiros o dividendos ejercicio'!E16</f>
        <v>0</v>
      </c>
      <c r="F97" s="460"/>
      <c r="G97" s="460"/>
      <c r="H97" s="475">
        <f t="shared" si="13"/>
        <v>0</v>
      </c>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I97" s="4"/>
      <c r="AJ97" s="4"/>
    </row>
    <row r="98" spans="2:36" ht="18.75" hidden="1">
      <c r="B98" s="458" t="s">
        <v>463</v>
      </c>
      <c r="C98" s="537">
        <v>44560</v>
      </c>
      <c r="D98" s="458" t="s">
        <v>1438</v>
      </c>
      <c r="E98" s="112">
        <f>+'retiros o dividendos ejercicio'!F16</f>
        <v>0</v>
      </c>
      <c r="F98" s="460"/>
      <c r="G98" s="460"/>
      <c r="H98" s="475">
        <f t="shared" si="13"/>
        <v>0</v>
      </c>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I98" s="4"/>
      <c r="AJ98" s="4"/>
    </row>
    <row r="99" spans="2:36" ht="19.5" hidden="1" thickBot="1">
      <c r="B99" s="458" t="s">
        <v>463</v>
      </c>
      <c r="C99" s="537">
        <v>44560</v>
      </c>
      <c r="D99" s="458" t="s">
        <v>1439</v>
      </c>
      <c r="E99" s="114">
        <f>+'retiros o dividendos ejercicio'!G16</f>
        <v>0</v>
      </c>
      <c r="F99" s="505"/>
      <c r="G99" s="505"/>
      <c r="H99" s="475">
        <f t="shared" si="13"/>
        <v>0</v>
      </c>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I99" s="4"/>
      <c r="AJ99" s="4"/>
    </row>
    <row r="100" spans="2:36" ht="19.5" thickBot="1">
      <c r="B100" s="509" t="s">
        <v>1431</v>
      </c>
      <c r="C100" s="534"/>
      <c r="D100" s="534"/>
      <c r="E100" s="473">
        <f t="shared" ref="E100:G100" si="14">SUM(E28:E99)</f>
        <v>0</v>
      </c>
      <c r="F100" s="473">
        <f t="shared" si="14"/>
        <v>0</v>
      </c>
      <c r="G100" s="473">
        <f t="shared" si="14"/>
        <v>0</v>
      </c>
      <c r="H100" s="473">
        <f>SUM(H28:H99)</f>
        <v>0</v>
      </c>
      <c r="I100" s="473">
        <f>SUM(I28:I99)</f>
        <v>0</v>
      </c>
      <c r="J100" s="473">
        <f t="shared" ref="J100:AG100" si="15">SUM(J28:J99)</f>
        <v>0</v>
      </c>
      <c r="K100" s="473">
        <f t="shared" si="15"/>
        <v>0</v>
      </c>
      <c r="L100" s="473">
        <f t="shared" si="15"/>
        <v>0</v>
      </c>
      <c r="M100" s="473">
        <f t="shared" si="15"/>
        <v>0</v>
      </c>
      <c r="N100" s="473">
        <f t="shared" si="15"/>
        <v>0</v>
      </c>
      <c r="O100" s="473">
        <f t="shared" si="15"/>
        <v>0</v>
      </c>
      <c r="P100" s="473">
        <f t="shared" si="15"/>
        <v>0</v>
      </c>
      <c r="Q100" s="473">
        <f t="shared" si="15"/>
        <v>0</v>
      </c>
      <c r="R100" s="473">
        <f t="shared" si="15"/>
        <v>0</v>
      </c>
      <c r="S100" s="473">
        <f t="shared" si="15"/>
        <v>0</v>
      </c>
      <c r="T100" s="473">
        <f t="shared" si="15"/>
        <v>0</v>
      </c>
      <c r="U100" s="473">
        <f t="shared" si="15"/>
        <v>0</v>
      </c>
      <c r="V100" s="473">
        <f t="shared" si="15"/>
        <v>0</v>
      </c>
      <c r="W100" s="473">
        <f t="shared" si="15"/>
        <v>0</v>
      </c>
      <c r="X100" s="473">
        <f t="shared" si="15"/>
        <v>0</v>
      </c>
      <c r="Y100" s="473">
        <f t="shared" si="15"/>
        <v>0</v>
      </c>
      <c r="Z100" s="473">
        <f t="shared" si="15"/>
        <v>0</v>
      </c>
      <c r="AA100" s="473">
        <f t="shared" si="15"/>
        <v>0</v>
      </c>
      <c r="AB100" s="473">
        <f t="shared" si="15"/>
        <v>0</v>
      </c>
      <c r="AC100" s="473" t="e">
        <f t="shared" si="15"/>
        <v>#REF!</v>
      </c>
      <c r="AD100" s="473">
        <f t="shared" si="15"/>
        <v>0</v>
      </c>
      <c r="AE100" s="473">
        <f t="shared" si="15"/>
        <v>0</v>
      </c>
      <c r="AF100" s="473">
        <f t="shared" si="15"/>
        <v>0</v>
      </c>
      <c r="AG100" s="474" t="e">
        <f t="shared" si="15"/>
        <v>#REF!</v>
      </c>
      <c r="AI100" s="4"/>
      <c r="AJ100" s="4"/>
    </row>
    <row r="101" spans="2:36" ht="18.75">
      <c r="B101" s="462" t="s">
        <v>401</v>
      </c>
      <c r="C101" s="462"/>
      <c r="D101" s="462"/>
      <c r="E101" s="2"/>
      <c r="F101" s="112"/>
      <c r="G101" s="460"/>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I101" s="4"/>
      <c r="AJ101" s="4"/>
    </row>
    <row r="102" spans="2:36" s="3" customFormat="1" ht="18.75">
      <c r="B102" s="463" t="s">
        <v>1413</v>
      </c>
      <c r="C102" s="463"/>
      <c r="D102" s="463"/>
      <c r="E102" s="460"/>
      <c r="F102" s="112"/>
      <c r="G102" s="461"/>
      <c r="H102" s="112"/>
      <c r="I102" s="112"/>
      <c r="J102" s="460"/>
      <c r="K102" s="460"/>
      <c r="L102" s="460"/>
      <c r="M102" s="460"/>
      <c r="N102" s="460"/>
      <c r="O102" s="460"/>
      <c r="P102" s="460"/>
      <c r="Q102" s="460"/>
      <c r="R102" s="460"/>
      <c r="S102" s="460"/>
      <c r="T102" s="460"/>
      <c r="U102" s="460"/>
      <c r="V102" s="460"/>
      <c r="W102" s="460"/>
      <c r="X102" s="460"/>
      <c r="Y102" s="460"/>
      <c r="Z102" s="460"/>
      <c r="AA102" s="112"/>
      <c r="AB102" s="460"/>
      <c r="AC102" s="460"/>
      <c r="AD102" s="460"/>
      <c r="AE102" s="460"/>
      <c r="AF102" s="460"/>
      <c r="AG102" s="460"/>
      <c r="AH102" s="5"/>
      <c r="AI102" s="9"/>
      <c r="AJ102" s="7"/>
    </row>
    <row r="103" spans="2:36" s="3" customFormat="1" ht="18.75">
      <c r="B103" s="463" t="s">
        <v>1414</v>
      </c>
      <c r="C103" s="463"/>
      <c r="D103" s="463"/>
      <c r="E103" s="460"/>
      <c r="F103" s="112"/>
      <c r="G103" s="461"/>
      <c r="H103" s="112"/>
      <c r="I103" s="112"/>
      <c r="J103" s="460"/>
      <c r="K103" s="460"/>
      <c r="L103" s="460"/>
      <c r="M103" s="460"/>
      <c r="N103" s="460"/>
      <c r="O103" s="460"/>
      <c r="P103" s="460"/>
      <c r="Q103" s="460"/>
      <c r="R103" s="460"/>
      <c r="S103" s="460"/>
      <c r="T103" s="460"/>
      <c r="U103" s="460"/>
      <c r="V103" s="460"/>
      <c r="W103" s="460"/>
      <c r="X103" s="460"/>
      <c r="Y103" s="460"/>
      <c r="Z103" s="460"/>
      <c r="AA103" s="112"/>
      <c r="AB103" s="460"/>
      <c r="AC103" s="460"/>
      <c r="AD103" s="460"/>
      <c r="AE103" s="460"/>
      <c r="AF103" s="460"/>
      <c r="AG103" s="460"/>
      <c r="AH103" s="5"/>
      <c r="AI103" s="9"/>
      <c r="AJ103" s="7"/>
    </row>
    <row r="104" spans="2:36" s="3" customFormat="1" ht="18.75">
      <c r="B104" s="463" t="s">
        <v>1415</v>
      </c>
      <c r="C104" s="463"/>
      <c r="D104" s="463"/>
      <c r="E104" s="460"/>
      <c r="F104" s="112"/>
      <c r="G104" s="461"/>
      <c r="H104" s="112"/>
      <c r="I104" s="112"/>
      <c r="J104" s="460"/>
      <c r="K104" s="460"/>
      <c r="L104" s="460"/>
      <c r="M104" s="460"/>
      <c r="N104" s="460"/>
      <c r="O104" s="460"/>
      <c r="P104" s="460"/>
      <c r="Q104" s="460"/>
      <c r="R104" s="460"/>
      <c r="S104" s="460"/>
      <c r="T104" s="460"/>
      <c r="U104" s="460"/>
      <c r="V104" s="460"/>
      <c r="W104" s="460"/>
      <c r="X104" s="460"/>
      <c r="Y104" s="460"/>
      <c r="Z104" s="460"/>
      <c r="AA104" s="112"/>
      <c r="AB104" s="460"/>
      <c r="AC104" s="460"/>
      <c r="AD104" s="460"/>
      <c r="AE104" s="460"/>
      <c r="AF104" s="460"/>
      <c r="AG104" s="460"/>
      <c r="AH104" s="5"/>
      <c r="AI104" s="9"/>
      <c r="AJ104" s="7"/>
    </row>
    <row r="105" spans="2:36" s="3" customFormat="1" ht="18.75">
      <c r="B105" s="463" t="s">
        <v>1416</v>
      </c>
      <c r="C105" s="463"/>
      <c r="D105" s="463"/>
      <c r="E105" s="460"/>
      <c r="F105" s="112"/>
      <c r="G105" s="461"/>
      <c r="H105" s="112"/>
      <c r="I105" s="112"/>
      <c r="J105" s="460"/>
      <c r="K105" s="460"/>
      <c r="L105" s="460"/>
      <c r="M105" s="460"/>
      <c r="N105" s="460"/>
      <c r="O105" s="460"/>
      <c r="P105" s="460"/>
      <c r="Q105" s="460"/>
      <c r="R105" s="460"/>
      <c r="S105" s="460"/>
      <c r="T105" s="460"/>
      <c r="U105" s="460"/>
      <c r="V105" s="460"/>
      <c r="W105" s="460"/>
      <c r="X105" s="460"/>
      <c r="Y105" s="460"/>
      <c r="Z105" s="460"/>
      <c r="AA105" s="112"/>
      <c r="AB105" s="460"/>
      <c r="AC105" s="460"/>
      <c r="AD105" s="460"/>
      <c r="AE105" s="460"/>
      <c r="AF105" s="460"/>
      <c r="AG105" s="460"/>
      <c r="AH105" s="5"/>
      <c r="AI105" s="9"/>
      <c r="AJ105" s="7"/>
    </row>
    <row r="106" spans="2:36" s="3" customFormat="1" ht="18.75">
      <c r="B106" s="463" t="s">
        <v>1417</v>
      </c>
      <c r="C106" s="463"/>
      <c r="D106" s="463"/>
      <c r="E106" s="460"/>
      <c r="F106" s="112"/>
      <c r="G106" s="461"/>
      <c r="H106" s="112"/>
      <c r="I106" s="112"/>
      <c r="J106" s="460"/>
      <c r="K106" s="460"/>
      <c r="L106" s="460"/>
      <c r="M106" s="460"/>
      <c r="N106" s="460"/>
      <c r="O106" s="460"/>
      <c r="P106" s="460"/>
      <c r="Q106" s="460"/>
      <c r="R106" s="460"/>
      <c r="S106" s="460"/>
      <c r="T106" s="460"/>
      <c r="U106" s="460"/>
      <c r="V106" s="460"/>
      <c r="W106" s="460"/>
      <c r="X106" s="460"/>
      <c r="Y106" s="460"/>
      <c r="Z106" s="460"/>
      <c r="AA106" s="112"/>
      <c r="AB106" s="460"/>
      <c r="AC106" s="460"/>
      <c r="AD106" s="460"/>
      <c r="AE106" s="460"/>
      <c r="AF106" s="460"/>
      <c r="AG106" s="460"/>
      <c r="AH106" s="5"/>
      <c r="AI106" s="9"/>
      <c r="AJ106" s="7"/>
    </row>
    <row r="107" spans="2:36" s="3" customFormat="1" ht="19.5" thickBot="1">
      <c r="B107" s="507" t="s">
        <v>1418</v>
      </c>
      <c r="C107" s="507"/>
      <c r="D107" s="507"/>
      <c r="E107" s="505"/>
      <c r="F107" s="112"/>
      <c r="G107" s="461"/>
      <c r="H107" s="112"/>
      <c r="I107" s="112"/>
      <c r="J107" s="460"/>
      <c r="K107" s="460"/>
      <c r="L107" s="460"/>
      <c r="M107" s="460"/>
      <c r="N107" s="460"/>
      <c r="O107" s="460"/>
      <c r="P107" s="460"/>
      <c r="Q107" s="460"/>
      <c r="R107" s="460"/>
      <c r="S107" s="460"/>
      <c r="T107" s="460"/>
      <c r="U107" s="460"/>
      <c r="V107" s="460"/>
      <c r="W107" s="460"/>
      <c r="X107" s="460"/>
      <c r="Y107" s="460"/>
      <c r="Z107" s="460"/>
      <c r="AA107" s="112"/>
      <c r="AB107" s="460"/>
      <c r="AC107" s="460"/>
      <c r="AD107" s="460"/>
      <c r="AE107" s="460"/>
      <c r="AF107" s="460"/>
      <c r="AG107" s="460"/>
      <c r="AH107" s="5"/>
      <c r="AI107" s="9"/>
      <c r="AJ107" s="7"/>
    </row>
    <row r="108" spans="2:36" s="3" customFormat="1" ht="19.5" thickBot="1">
      <c r="B108" s="509" t="s">
        <v>1432</v>
      </c>
      <c r="C108" s="535"/>
      <c r="D108" s="535"/>
      <c r="E108" s="512">
        <f>SUM(E102:E107)</f>
        <v>0</v>
      </c>
      <c r="F108" s="510"/>
      <c r="G108" s="461"/>
      <c r="H108" s="112"/>
      <c r="I108" s="112"/>
      <c r="J108" s="460"/>
      <c r="K108" s="460"/>
      <c r="L108" s="460"/>
      <c r="M108" s="460"/>
      <c r="N108" s="460"/>
      <c r="O108" s="460"/>
      <c r="P108" s="460"/>
      <c r="Q108" s="460"/>
      <c r="R108" s="460"/>
      <c r="S108" s="460"/>
      <c r="T108" s="460"/>
      <c r="U108" s="460"/>
      <c r="V108" s="460"/>
      <c r="W108" s="460"/>
      <c r="X108" s="460"/>
      <c r="Y108" s="460"/>
      <c r="Z108" s="460"/>
      <c r="AA108" s="112"/>
      <c r="AB108" s="460"/>
      <c r="AC108" s="460"/>
      <c r="AD108" s="460"/>
      <c r="AE108" s="460"/>
      <c r="AF108" s="460"/>
      <c r="AG108" s="460"/>
      <c r="AH108" s="5"/>
      <c r="AI108" s="9"/>
      <c r="AJ108" s="7"/>
    </row>
    <row r="109" spans="2:36" s="3" customFormat="1" ht="18.75">
      <c r="B109" s="511" t="s">
        <v>1419</v>
      </c>
      <c r="C109" s="511"/>
      <c r="D109" s="511"/>
      <c r="E109" s="506"/>
      <c r="F109" s="112"/>
      <c r="G109" s="461"/>
      <c r="H109" s="112"/>
      <c r="I109" s="112"/>
      <c r="J109" s="460"/>
      <c r="K109" s="460"/>
      <c r="L109" s="460"/>
      <c r="M109" s="460"/>
      <c r="N109" s="460"/>
      <c r="O109" s="460"/>
      <c r="P109" s="460"/>
      <c r="Q109" s="460"/>
      <c r="R109" s="460"/>
      <c r="S109" s="460"/>
      <c r="T109" s="460"/>
      <c r="U109" s="460"/>
      <c r="V109" s="460"/>
      <c r="W109" s="460"/>
      <c r="X109" s="460"/>
      <c r="Y109" s="460"/>
      <c r="Z109" s="460"/>
      <c r="AA109" s="112"/>
      <c r="AB109" s="460"/>
      <c r="AC109" s="460"/>
      <c r="AD109" s="460"/>
      <c r="AE109" s="460"/>
      <c r="AF109" s="460"/>
      <c r="AG109" s="460"/>
      <c r="AH109" s="5"/>
      <c r="AI109" s="9"/>
      <c r="AJ109" s="7"/>
    </row>
    <row r="110" spans="2:36" s="3" customFormat="1" ht="18.75">
      <c r="B110" s="463" t="s">
        <v>1420</v>
      </c>
      <c r="C110" s="463"/>
      <c r="D110" s="463"/>
      <c r="E110" s="480">
        <f>+'RLI '!G46</f>
        <v>0</v>
      </c>
      <c r="F110" s="112"/>
      <c r="G110" s="461"/>
      <c r="H110" s="112"/>
      <c r="I110" s="112"/>
      <c r="J110" s="460"/>
      <c r="K110" s="460"/>
      <c r="L110" s="460"/>
      <c r="M110" s="460"/>
      <c r="N110" s="460"/>
      <c r="O110" s="460"/>
      <c r="P110" s="460"/>
      <c r="Q110" s="460"/>
      <c r="R110" s="460"/>
      <c r="S110" s="460"/>
      <c r="T110" s="460"/>
      <c r="U110" s="460"/>
      <c r="V110" s="460">
        <f>-E110*X12</f>
        <v>0</v>
      </c>
      <c r="W110" s="460"/>
      <c r="X110" s="460"/>
      <c r="Y110" s="460"/>
      <c r="Z110" s="460"/>
      <c r="AA110" s="112"/>
      <c r="AB110" s="460"/>
      <c r="AC110" s="460"/>
      <c r="AD110" s="460"/>
      <c r="AE110" s="460"/>
      <c r="AF110" s="460"/>
      <c r="AG110" s="460"/>
      <c r="AH110" s="5"/>
      <c r="AI110" s="9"/>
      <c r="AJ110" s="7"/>
    </row>
    <row r="111" spans="2:36" ht="19.5" thickBot="1">
      <c r="B111" s="507" t="s">
        <v>1263</v>
      </c>
      <c r="C111" s="507"/>
      <c r="D111" s="507"/>
      <c r="E111" s="479">
        <f>+'BALANCE 2021 '!J91</f>
        <v>0</v>
      </c>
      <c r="F111" s="465"/>
      <c r="G111" s="465"/>
      <c r="H111" s="114"/>
      <c r="I111" s="114"/>
      <c r="J111" s="114"/>
      <c r="K111" s="114"/>
      <c r="L111" s="114"/>
      <c r="M111" s="114"/>
      <c r="N111" s="114"/>
      <c r="O111" s="114"/>
      <c r="P111" s="114"/>
      <c r="Q111" s="114"/>
      <c r="R111" s="114"/>
      <c r="S111" s="114"/>
      <c r="T111" s="114"/>
      <c r="U111" s="114"/>
      <c r="V111" s="114">
        <f>-E111*X12</f>
        <v>0</v>
      </c>
      <c r="W111" s="114"/>
      <c r="X111" s="114"/>
      <c r="Y111" s="114"/>
      <c r="Z111" s="114"/>
      <c r="AA111" s="114"/>
      <c r="AB111" s="114"/>
      <c r="AC111" s="114"/>
      <c r="AD111" s="114"/>
      <c r="AE111" s="114"/>
      <c r="AF111" s="114"/>
      <c r="AG111" s="114"/>
      <c r="AI111" s="4"/>
      <c r="AJ111" s="4"/>
    </row>
    <row r="112" spans="2:36" s="3" customFormat="1" ht="19.5" thickBot="1">
      <c r="B112" s="509" t="s">
        <v>402</v>
      </c>
      <c r="C112" s="534"/>
      <c r="D112" s="534"/>
      <c r="E112" s="508"/>
      <c r="F112" s="508"/>
      <c r="G112" s="508"/>
      <c r="H112" s="473">
        <f>+H26+H100</f>
        <v>4203957</v>
      </c>
      <c r="I112" s="473">
        <f t="shared" ref="I112:AG112" si="16">+I26+I100</f>
        <v>4481869</v>
      </c>
      <c r="J112" s="473">
        <f t="shared" si="16"/>
        <v>0</v>
      </c>
      <c r="K112" s="473">
        <f t="shared" si="16"/>
        <v>-277912</v>
      </c>
      <c r="L112" s="473">
        <f t="shared" si="16"/>
        <v>0</v>
      </c>
      <c r="M112" s="473">
        <f t="shared" si="16"/>
        <v>0</v>
      </c>
      <c r="N112" s="473">
        <f t="shared" si="16"/>
        <v>0</v>
      </c>
      <c r="O112" s="473">
        <f t="shared" si="16"/>
        <v>0</v>
      </c>
      <c r="P112" s="473">
        <f t="shared" si="16"/>
        <v>0</v>
      </c>
      <c r="Q112" s="473">
        <f t="shared" si="16"/>
        <v>0</v>
      </c>
      <c r="R112" s="473">
        <f t="shared" si="16"/>
        <v>0</v>
      </c>
      <c r="S112" s="473">
        <f t="shared" si="16"/>
        <v>0</v>
      </c>
      <c r="T112" s="473">
        <f t="shared" si="16"/>
        <v>0</v>
      </c>
      <c r="U112" s="473">
        <f t="shared" si="16"/>
        <v>0</v>
      </c>
      <c r="V112" s="473">
        <f>+V26+V100+V110+V111</f>
        <v>0</v>
      </c>
      <c r="W112" s="473">
        <f t="shared" si="16"/>
        <v>0</v>
      </c>
      <c r="X112" s="473" t="e">
        <f t="shared" si="16"/>
        <v>#REF!</v>
      </c>
      <c r="Y112" s="473">
        <f t="shared" si="16"/>
        <v>0</v>
      </c>
      <c r="Z112" s="473">
        <f t="shared" si="16"/>
        <v>0</v>
      </c>
      <c r="AA112" s="473">
        <f t="shared" si="16"/>
        <v>0</v>
      </c>
      <c r="AB112" s="473">
        <f t="shared" si="16"/>
        <v>0</v>
      </c>
      <c r="AC112" s="473" t="e">
        <f t="shared" si="16"/>
        <v>#REF!</v>
      </c>
      <c r="AD112" s="473">
        <f t="shared" si="16"/>
        <v>0</v>
      </c>
      <c r="AE112" s="473">
        <f t="shared" si="16"/>
        <v>0</v>
      </c>
      <c r="AF112" s="473">
        <f t="shared" si="16"/>
        <v>0</v>
      </c>
      <c r="AG112" s="473" t="e">
        <f t="shared" si="16"/>
        <v>#REF!</v>
      </c>
      <c r="AH112" s="5"/>
      <c r="AI112" s="7">
        <f>SUM(AI16:AI102)</f>
        <v>0</v>
      </c>
      <c r="AJ112" s="7"/>
    </row>
    <row r="113" spans="2:36" ht="18.75">
      <c r="B113" s="387"/>
      <c r="C113" s="387"/>
      <c r="D113" s="387"/>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I113" s="4"/>
      <c r="AJ113" s="4"/>
    </row>
  </sheetData>
  <mergeCells count="22">
    <mergeCell ref="K10:R10"/>
    <mergeCell ref="K12:O12"/>
    <mergeCell ref="P12:Q12"/>
    <mergeCell ref="R12:R13"/>
    <mergeCell ref="S9:AA9"/>
    <mergeCell ref="S11:T11"/>
    <mergeCell ref="W10:X10"/>
    <mergeCell ref="B10:B13"/>
    <mergeCell ref="E10:G13"/>
    <mergeCell ref="H10:H13"/>
    <mergeCell ref="I10:I13"/>
    <mergeCell ref="J10:J13"/>
    <mergeCell ref="AB10:AE10"/>
    <mergeCell ref="AD11:AE11"/>
    <mergeCell ref="S8:AF8"/>
    <mergeCell ref="AB9:AF9"/>
    <mergeCell ref="AG9:AG13"/>
    <mergeCell ref="S10:V10"/>
    <mergeCell ref="U11:V11"/>
    <mergeCell ref="W11:X11"/>
    <mergeCell ref="Y10:Z10"/>
    <mergeCell ref="Y11:Z11"/>
  </mergeCells>
  <printOptions gridLines="1"/>
  <pageMargins left="0.78740157480314965" right="0.70866141732283472" top="0.74803149606299213" bottom="0.74803149606299213" header="0.31496062992125984" footer="0.31496062992125984"/>
  <pageSetup scale="39" orientation="landscape" r:id="rId1"/>
  <headerFooter>
    <oddFoote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AJ71"/>
  <sheetViews>
    <sheetView showGridLines="0" topLeftCell="A13" workbookViewId="0">
      <selection activeCell="N37" sqref="N37"/>
    </sheetView>
  </sheetViews>
  <sheetFormatPr baseColWidth="10" defaultRowHeight="12.75"/>
  <cols>
    <col min="1" max="1" width="11.42578125" style="426"/>
    <col min="2" max="2" width="8.28515625" style="426" customWidth="1"/>
    <col min="3" max="3" width="16.28515625" style="426" customWidth="1"/>
    <col min="4" max="4" width="11.42578125" style="426"/>
    <col min="5" max="5" width="17.85546875" style="426" customWidth="1"/>
    <col min="6" max="6" width="16.85546875" style="426" customWidth="1"/>
    <col min="7" max="257" width="11.42578125" style="426"/>
    <col min="258" max="258" width="8.28515625" style="426" customWidth="1"/>
    <col min="259" max="259" width="16.28515625" style="426" customWidth="1"/>
    <col min="260" max="260" width="11.42578125" style="426"/>
    <col min="261" max="261" width="17.85546875" style="426" customWidth="1"/>
    <col min="262" max="262" width="16.85546875" style="426" customWidth="1"/>
    <col min="263" max="513" width="11.42578125" style="426"/>
    <col min="514" max="514" width="8.28515625" style="426" customWidth="1"/>
    <col min="515" max="515" width="16.28515625" style="426" customWidth="1"/>
    <col min="516" max="516" width="11.42578125" style="426"/>
    <col min="517" max="517" width="17.85546875" style="426" customWidth="1"/>
    <col min="518" max="518" width="16.85546875" style="426" customWidth="1"/>
    <col min="519" max="769" width="11.42578125" style="426"/>
    <col min="770" max="770" width="8.28515625" style="426" customWidth="1"/>
    <col min="771" max="771" width="16.28515625" style="426" customWidth="1"/>
    <col min="772" max="772" width="11.42578125" style="426"/>
    <col min="773" max="773" width="17.85546875" style="426" customWidth="1"/>
    <col min="774" max="774" width="16.85546875" style="426" customWidth="1"/>
    <col min="775" max="1025" width="11.42578125" style="426"/>
    <col min="1026" max="1026" width="8.28515625" style="426" customWidth="1"/>
    <col min="1027" max="1027" width="16.28515625" style="426" customWidth="1"/>
    <col min="1028" max="1028" width="11.42578125" style="426"/>
    <col min="1029" max="1029" width="17.85546875" style="426" customWidth="1"/>
    <col min="1030" max="1030" width="16.85546875" style="426" customWidth="1"/>
    <col min="1031" max="1281" width="11.42578125" style="426"/>
    <col min="1282" max="1282" width="8.28515625" style="426" customWidth="1"/>
    <col min="1283" max="1283" width="16.28515625" style="426" customWidth="1"/>
    <col min="1284" max="1284" width="11.42578125" style="426"/>
    <col min="1285" max="1285" width="17.85546875" style="426" customWidth="1"/>
    <col min="1286" max="1286" width="16.85546875" style="426" customWidth="1"/>
    <col min="1287" max="1537" width="11.42578125" style="426"/>
    <col min="1538" max="1538" width="8.28515625" style="426" customWidth="1"/>
    <col min="1539" max="1539" width="16.28515625" style="426" customWidth="1"/>
    <col min="1540" max="1540" width="11.42578125" style="426"/>
    <col min="1541" max="1541" width="17.85546875" style="426" customWidth="1"/>
    <col min="1542" max="1542" width="16.85546875" style="426" customWidth="1"/>
    <col min="1543" max="1793" width="11.42578125" style="426"/>
    <col min="1794" max="1794" width="8.28515625" style="426" customWidth="1"/>
    <col min="1795" max="1795" width="16.28515625" style="426" customWidth="1"/>
    <col min="1796" max="1796" width="11.42578125" style="426"/>
    <col min="1797" max="1797" width="17.85546875" style="426" customWidth="1"/>
    <col min="1798" max="1798" width="16.85546875" style="426" customWidth="1"/>
    <col min="1799" max="2049" width="11.42578125" style="426"/>
    <col min="2050" max="2050" width="8.28515625" style="426" customWidth="1"/>
    <col min="2051" max="2051" width="16.28515625" style="426" customWidth="1"/>
    <col min="2052" max="2052" width="11.42578125" style="426"/>
    <col min="2053" max="2053" width="17.85546875" style="426" customWidth="1"/>
    <col min="2054" max="2054" width="16.85546875" style="426" customWidth="1"/>
    <col min="2055" max="2305" width="11.42578125" style="426"/>
    <col min="2306" max="2306" width="8.28515625" style="426" customWidth="1"/>
    <col min="2307" max="2307" width="16.28515625" style="426" customWidth="1"/>
    <col min="2308" max="2308" width="11.42578125" style="426"/>
    <col min="2309" max="2309" width="17.85546875" style="426" customWidth="1"/>
    <col min="2310" max="2310" width="16.85546875" style="426" customWidth="1"/>
    <col min="2311" max="2561" width="11.42578125" style="426"/>
    <col min="2562" max="2562" width="8.28515625" style="426" customWidth="1"/>
    <col min="2563" max="2563" width="16.28515625" style="426" customWidth="1"/>
    <col min="2564" max="2564" width="11.42578125" style="426"/>
    <col min="2565" max="2565" width="17.85546875" style="426" customWidth="1"/>
    <col min="2566" max="2566" width="16.85546875" style="426" customWidth="1"/>
    <col min="2567" max="2817" width="11.42578125" style="426"/>
    <col min="2818" max="2818" width="8.28515625" style="426" customWidth="1"/>
    <col min="2819" max="2819" width="16.28515625" style="426" customWidth="1"/>
    <col min="2820" max="2820" width="11.42578125" style="426"/>
    <col min="2821" max="2821" width="17.85546875" style="426" customWidth="1"/>
    <col min="2822" max="2822" width="16.85546875" style="426" customWidth="1"/>
    <col min="2823" max="3073" width="11.42578125" style="426"/>
    <col min="3074" max="3074" width="8.28515625" style="426" customWidth="1"/>
    <col min="3075" max="3075" width="16.28515625" style="426" customWidth="1"/>
    <col min="3076" max="3076" width="11.42578125" style="426"/>
    <col min="3077" max="3077" width="17.85546875" style="426" customWidth="1"/>
    <col min="3078" max="3078" width="16.85546875" style="426" customWidth="1"/>
    <col min="3079" max="3329" width="11.42578125" style="426"/>
    <col min="3330" max="3330" width="8.28515625" style="426" customWidth="1"/>
    <col min="3331" max="3331" width="16.28515625" style="426" customWidth="1"/>
    <col min="3332" max="3332" width="11.42578125" style="426"/>
    <col min="3333" max="3333" width="17.85546875" style="426" customWidth="1"/>
    <col min="3334" max="3334" width="16.85546875" style="426" customWidth="1"/>
    <col min="3335" max="3585" width="11.42578125" style="426"/>
    <col min="3586" max="3586" width="8.28515625" style="426" customWidth="1"/>
    <col min="3587" max="3587" width="16.28515625" style="426" customWidth="1"/>
    <col min="3588" max="3588" width="11.42578125" style="426"/>
    <col min="3589" max="3589" width="17.85546875" style="426" customWidth="1"/>
    <col min="3590" max="3590" width="16.85546875" style="426" customWidth="1"/>
    <col min="3591" max="3841" width="11.42578125" style="426"/>
    <col min="3842" max="3842" width="8.28515625" style="426" customWidth="1"/>
    <col min="3843" max="3843" width="16.28515625" style="426" customWidth="1"/>
    <col min="3844" max="3844" width="11.42578125" style="426"/>
    <col min="3845" max="3845" width="17.85546875" style="426" customWidth="1"/>
    <col min="3846" max="3846" width="16.85546875" style="426" customWidth="1"/>
    <col min="3847" max="4097" width="11.42578125" style="426"/>
    <col min="4098" max="4098" width="8.28515625" style="426" customWidth="1"/>
    <col min="4099" max="4099" width="16.28515625" style="426" customWidth="1"/>
    <col min="4100" max="4100" width="11.42578125" style="426"/>
    <col min="4101" max="4101" width="17.85546875" style="426" customWidth="1"/>
    <col min="4102" max="4102" width="16.85546875" style="426" customWidth="1"/>
    <col min="4103" max="4353" width="11.42578125" style="426"/>
    <col min="4354" max="4354" width="8.28515625" style="426" customWidth="1"/>
    <col min="4355" max="4355" width="16.28515625" style="426" customWidth="1"/>
    <col min="4356" max="4356" width="11.42578125" style="426"/>
    <col min="4357" max="4357" width="17.85546875" style="426" customWidth="1"/>
    <col min="4358" max="4358" width="16.85546875" style="426" customWidth="1"/>
    <col min="4359" max="4609" width="11.42578125" style="426"/>
    <col min="4610" max="4610" width="8.28515625" style="426" customWidth="1"/>
    <col min="4611" max="4611" width="16.28515625" style="426" customWidth="1"/>
    <col min="4612" max="4612" width="11.42578125" style="426"/>
    <col min="4613" max="4613" width="17.85546875" style="426" customWidth="1"/>
    <col min="4614" max="4614" width="16.85546875" style="426" customWidth="1"/>
    <col min="4615" max="4865" width="11.42578125" style="426"/>
    <col min="4866" max="4866" width="8.28515625" style="426" customWidth="1"/>
    <col min="4867" max="4867" width="16.28515625" style="426" customWidth="1"/>
    <col min="4868" max="4868" width="11.42578125" style="426"/>
    <col min="4869" max="4869" width="17.85546875" style="426" customWidth="1"/>
    <col min="4870" max="4870" width="16.85546875" style="426" customWidth="1"/>
    <col min="4871" max="5121" width="11.42578125" style="426"/>
    <col min="5122" max="5122" width="8.28515625" style="426" customWidth="1"/>
    <col min="5123" max="5123" width="16.28515625" style="426" customWidth="1"/>
    <col min="5124" max="5124" width="11.42578125" style="426"/>
    <col min="5125" max="5125" width="17.85546875" style="426" customWidth="1"/>
    <col min="5126" max="5126" width="16.85546875" style="426" customWidth="1"/>
    <col min="5127" max="5377" width="11.42578125" style="426"/>
    <col min="5378" max="5378" width="8.28515625" style="426" customWidth="1"/>
    <col min="5379" max="5379" width="16.28515625" style="426" customWidth="1"/>
    <col min="5380" max="5380" width="11.42578125" style="426"/>
    <col min="5381" max="5381" width="17.85546875" style="426" customWidth="1"/>
    <col min="5382" max="5382" width="16.85546875" style="426" customWidth="1"/>
    <col min="5383" max="5633" width="11.42578125" style="426"/>
    <col min="5634" max="5634" width="8.28515625" style="426" customWidth="1"/>
    <col min="5635" max="5635" width="16.28515625" style="426" customWidth="1"/>
    <col min="5636" max="5636" width="11.42578125" style="426"/>
    <col min="5637" max="5637" width="17.85546875" style="426" customWidth="1"/>
    <col min="5638" max="5638" width="16.85546875" style="426" customWidth="1"/>
    <col min="5639" max="5889" width="11.42578125" style="426"/>
    <col min="5890" max="5890" width="8.28515625" style="426" customWidth="1"/>
    <col min="5891" max="5891" width="16.28515625" style="426" customWidth="1"/>
    <col min="5892" max="5892" width="11.42578125" style="426"/>
    <col min="5893" max="5893" width="17.85546875" style="426" customWidth="1"/>
    <col min="5894" max="5894" width="16.85546875" style="426" customWidth="1"/>
    <col min="5895" max="6145" width="11.42578125" style="426"/>
    <col min="6146" max="6146" width="8.28515625" style="426" customWidth="1"/>
    <col min="6147" max="6147" width="16.28515625" style="426" customWidth="1"/>
    <col min="6148" max="6148" width="11.42578125" style="426"/>
    <col min="6149" max="6149" width="17.85546875" style="426" customWidth="1"/>
    <col min="6150" max="6150" width="16.85546875" style="426" customWidth="1"/>
    <col min="6151" max="6401" width="11.42578125" style="426"/>
    <col min="6402" max="6402" width="8.28515625" style="426" customWidth="1"/>
    <col min="6403" max="6403" width="16.28515625" style="426" customWidth="1"/>
    <col min="6404" max="6404" width="11.42578125" style="426"/>
    <col min="6405" max="6405" width="17.85546875" style="426" customWidth="1"/>
    <col min="6406" max="6406" width="16.85546875" style="426" customWidth="1"/>
    <col min="6407" max="6657" width="11.42578125" style="426"/>
    <col min="6658" max="6658" width="8.28515625" style="426" customWidth="1"/>
    <col min="6659" max="6659" width="16.28515625" style="426" customWidth="1"/>
    <col min="6660" max="6660" width="11.42578125" style="426"/>
    <col min="6661" max="6661" width="17.85546875" style="426" customWidth="1"/>
    <col min="6662" max="6662" width="16.85546875" style="426" customWidth="1"/>
    <col min="6663" max="6913" width="11.42578125" style="426"/>
    <col min="6914" max="6914" width="8.28515625" style="426" customWidth="1"/>
    <col min="6915" max="6915" width="16.28515625" style="426" customWidth="1"/>
    <col min="6916" max="6916" width="11.42578125" style="426"/>
    <col min="6917" max="6917" width="17.85546875" style="426" customWidth="1"/>
    <col min="6918" max="6918" width="16.85546875" style="426" customWidth="1"/>
    <col min="6919" max="7169" width="11.42578125" style="426"/>
    <col min="7170" max="7170" width="8.28515625" style="426" customWidth="1"/>
    <col min="7171" max="7171" width="16.28515625" style="426" customWidth="1"/>
    <col min="7172" max="7172" width="11.42578125" style="426"/>
    <col min="7173" max="7173" width="17.85546875" style="426" customWidth="1"/>
    <col min="7174" max="7174" width="16.85546875" style="426" customWidth="1"/>
    <col min="7175" max="7425" width="11.42578125" style="426"/>
    <col min="7426" max="7426" width="8.28515625" style="426" customWidth="1"/>
    <col min="7427" max="7427" width="16.28515625" style="426" customWidth="1"/>
    <col min="7428" max="7428" width="11.42578125" style="426"/>
    <col min="7429" max="7429" width="17.85546875" style="426" customWidth="1"/>
    <col min="7430" max="7430" width="16.85546875" style="426" customWidth="1"/>
    <col min="7431" max="7681" width="11.42578125" style="426"/>
    <col min="7682" max="7682" width="8.28515625" style="426" customWidth="1"/>
    <col min="7683" max="7683" width="16.28515625" style="426" customWidth="1"/>
    <col min="7684" max="7684" width="11.42578125" style="426"/>
    <col min="7685" max="7685" width="17.85546875" style="426" customWidth="1"/>
    <col min="7686" max="7686" width="16.85546875" style="426" customWidth="1"/>
    <col min="7687" max="7937" width="11.42578125" style="426"/>
    <col min="7938" max="7938" width="8.28515625" style="426" customWidth="1"/>
    <col min="7939" max="7939" width="16.28515625" style="426" customWidth="1"/>
    <col min="7940" max="7940" width="11.42578125" style="426"/>
    <col min="7941" max="7941" width="17.85546875" style="426" customWidth="1"/>
    <col min="7942" max="7942" width="16.85546875" style="426" customWidth="1"/>
    <col min="7943" max="8193" width="11.42578125" style="426"/>
    <col min="8194" max="8194" width="8.28515625" style="426" customWidth="1"/>
    <col min="8195" max="8195" width="16.28515625" style="426" customWidth="1"/>
    <col min="8196" max="8196" width="11.42578125" style="426"/>
    <col min="8197" max="8197" width="17.85546875" style="426" customWidth="1"/>
    <col min="8198" max="8198" width="16.85546875" style="426" customWidth="1"/>
    <col min="8199" max="8449" width="11.42578125" style="426"/>
    <col min="8450" max="8450" width="8.28515625" style="426" customWidth="1"/>
    <col min="8451" max="8451" width="16.28515625" style="426" customWidth="1"/>
    <col min="8452" max="8452" width="11.42578125" style="426"/>
    <col min="8453" max="8453" width="17.85546875" style="426" customWidth="1"/>
    <col min="8454" max="8454" width="16.85546875" style="426" customWidth="1"/>
    <col min="8455" max="8705" width="11.42578125" style="426"/>
    <col min="8706" max="8706" width="8.28515625" style="426" customWidth="1"/>
    <col min="8707" max="8707" width="16.28515625" style="426" customWidth="1"/>
    <col min="8708" max="8708" width="11.42578125" style="426"/>
    <col min="8709" max="8709" width="17.85546875" style="426" customWidth="1"/>
    <col min="8710" max="8710" width="16.85546875" style="426" customWidth="1"/>
    <col min="8711" max="8961" width="11.42578125" style="426"/>
    <col min="8962" max="8962" width="8.28515625" style="426" customWidth="1"/>
    <col min="8963" max="8963" width="16.28515625" style="426" customWidth="1"/>
    <col min="8964" max="8964" width="11.42578125" style="426"/>
    <col min="8965" max="8965" width="17.85546875" style="426" customWidth="1"/>
    <col min="8966" max="8966" width="16.85546875" style="426" customWidth="1"/>
    <col min="8967" max="9217" width="11.42578125" style="426"/>
    <col min="9218" max="9218" width="8.28515625" style="426" customWidth="1"/>
    <col min="9219" max="9219" width="16.28515625" style="426" customWidth="1"/>
    <col min="9220" max="9220" width="11.42578125" style="426"/>
    <col min="9221" max="9221" width="17.85546875" style="426" customWidth="1"/>
    <col min="9222" max="9222" width="16.85546875" style="426" customWidth="1"/>
    <col min="9223" max="9473" width="11.42578125" style="426"/>
    <col min="9474" max="9474" width="8.28515625" style="426" customWidth="1"/>
    <col min="9475" max="9475" width="16.28515625" style="426" customWidth="1"/>
    <col min="9476" max="9476" width="11.42578125" style="426"/>
    <col min="9477" max="9477" width="17.85546875" style="426" customWidth="1"/>
    <col min="9478" max="9478" width="16.85546875" style="426" customWidth="1"/>
    <col min="9479" max="9729" width="11.42578125" style="426"/>
    <col min="9730" max="9730" width="8.28515625" style="426" customWidth="1"/>
    <col min="9731" max="9731" width="16.28515625" style="426" customWidth="1"/>
    <col min="9732" max="9732" width="11.42578125" style="426"/>
    <col min="9733" max="9733" width="17.85546875" style="426" customWidth="1"/>
    <col min="9734" max="9734" width="16.85546875" style="426" customWidth="1"/>
    <col min="9735" max="9985" width="11.42578125" style="426"/>
    <col min="9986" max="9986" width="8.28515625" style="426" customWidth="1"/>
    <col min="9987" max="9987" width="16.28515625" style="426" customWidth="1"/>
    <col min="9988" max="9988" width="11.42578125" style="426"/>
    <col min="9989" max="9989" width="17.85546875" style="426" customWidth="1"/>
    <col min="9990" max="9990" width="16.85546875" style="426" customWidth="1"/>
    <col min="9991" max="10241" width="11.42578125" style="426"/>
    <col min="10242" max="10242" width="8.28515625" style="426" customWidth="1"/>
    <col min="10243" max="10243" width="16.28515625" style="426" customWidth="1"/>
    <col min="10244" max="10244" width="11.42578125" style="426"/>
    <col min="10245" max="10245" width="17.85546875" style="426" customWidth="1"/>
    <col min="10246" max="10246" width="16.85546875" style="426" customWidth="1"/>
    <col min="10247" max="10497" width="11.42578125" style="426"/>
    <col min="10498" max="10498" width="8.28515625" style="426" customWidth="1"/>
    <col min="10499" max="10499" width="16.28515625" style="426" customWidth="1"/>
    <col min="10500" max="10500" width="11.42578125" style="426"/>
    <col min="10501" max="10501" width="17.85546875" style="426" customWidth="1"/>
    <col min="10502" max="10502" width="16.85546875" style="426" customWidth="1"/>
    <col min="10503" max="10753" width="11.42578125" style="426"/>
    <col min="10754" max="10754" width="8.28515625" style="426" customWidth="1"/>
    <col min="10755" max="10755" width="16.28515625" style="426" customWidth="1"/>
    <col min="10756" max="10756" width="11.42578125" style="426"/>
    <col min="10757" max="10757" width="17.85546875" style="426" customWidth="1"/>
    <col min="10758" max="10758" width="16.85546875" style="426" customWidth="1"/>
    <col min="10759" max="11009" width="11.42578125" style="426"/>
    <col min="11010" max="11010" width="8.28515625" style="426" customWidth="1"/>
    <col min="11011" max="11011" width="16.28515625" style="426" customWidth="1"/>
    <col min="11012" max="11012" width="11.42578125" style="426"/>
    <col min="11013" max="11013" width="17.85546875" style="426" customWidth="1"/>
    <col min="11014" max="11014" width="16.85546875" style="426" customWidth="1"/>
    <col min="11015" max="11265" width="11.42578125" style="426"/>
    <col min="11266" max="11266" width="8.28515625" style="426" customWidth="1"/>
    <col min="11267" max="11267" width="16.28515625" style="426" customWidth="1"/>
    <col min="11268" max="11268" width="11.42578125" style="426"/>
    <col min="11269" max="11269" width="17.85546875" style="426" customWidth="1"/>
    <col min="11270" max="11270" width="16.85546875" style="426" customWidth="1"/>
    <col min="11271" max="11521" width="11.42578125" style="426"/>
    <col min="11522" max="11522" width="8.28515625" style="426" customWidth="1"/>
    <col min="11523" max="11523" width="16.28515625" style="426" customWidth="1"/>
    <col min="11524" max="11524" width="11.42578125" style="426"/>
    <col min="11525" max="11525" width="17.85546875" style="426" customWidth="1"/>
    <col min="11526" max="11526" width="16.85546875" style="426" customWidth="1"/>
    <col min="11527" max="11777" width="11.42578125" style="426"/>
    <col min="11778" max="11778" width="8.28515625" style="426" customWidth="1"/>
    <col min="11779" max="11779" width="16.28515625" style="426" customWidth="1"/>
    <col min="11780" max="11780" width="11.42578125" style="426"/>
    <col min="11781" max="11781" width="17.85546875" style="426" customWidth="1"/>
    <col min="11782" max="11782" width="16.85546875" style="426" customWidth="1"/>
    <col min="11783" max="12033" width="11.42578125" style="426"/>
    <col min="12034" max="12034" width="8.28515625" style="426" customWidth="1"/>
    <col min="12035" max="12035" width="16.28515625" style="426" customWidth="1"/>
    <col min="12036" max="12036" width="11.42578125" style="426"/>
    <col min="12037" max="12037" width="17.85546875" style="426" customWidth="1"/>
    <col min="12038" max="12038" width="16.85546875" style="426" customWidth="1"/>
    <col min="12039" max="12289" width="11.42578125" style="426"/>
    <col min="12290" max="12290" width="8.28515625" style="426" customWidth="1"/>
    <col min="12291" max="12291" width="16.28515625" style="426" customWidth="1"/>
    <col min="12292" max="12292" width="11.42578125" style="426"/>
    <col min="12293" max="12293" width="17.85546875" style="426" customWidth="1"/>
    <col min="12294" max="12294" width="16.85546875" style="426" customWidth="1"/>
    <col min="12295" max="12545" width="11.42578125" style="426"/>
    <col min="12546" max="12546" width="8.28515625" style="426" customWidth="1"/>
    <col min="12547" max="12547" width="16.28515625" style="426" customWidth="1"/>
    <col min="12548" max="12548" width="11.42578125" style="426"/>
    <col min="12549" max="12549" width="17.85546875" style="426" customWidth="1"/>
    <col min="12550" max="12550" width="16.85546875" style="426" customWidth="1"/>
    <col min="12551" max="12801" width="11.42578125" style="426"/>
    <col min="12802" max="12802" width="8.28515625" style="426" customWidth="1"/>
    <col min="12803" max="12803" width="16.28515625" style="426" customWidth="1"/>
    <col min="12804" max="12804" width="11.42578125" style="426"/>
    <col min="12805" max="12805" width="17.85546875" style="426" customWidth="1"/>
    <col min="12806" max="12806" width="16.85546875" style="426" customWidth="1"/>
    <col min="12807" max="13057" width="11.42578125" style="426"/>
    <col min="13058" max="13058" width="8.28515625" style="426" customWidth="1"/>
    <col min="13059" max="13059" width="16.28515625" style="426" customWidth="1"/>
    <col min="13060" max="13060" width="11.42578125" style="426"/>
    <col min="13061" max="13061" width="17.85546875" style="426" customWidth="1"/>
    <col min="13062" max="13062" width="16.85546875" style="426" customWidth="1"/>
    <col min="13063" max="13313" width="11.42578125" style="426"/>
    <col min="13314" max="13314" width="8.28515625" style="426" customWidth="1"/>
    <col min="13315" max="13315" width="16.28515625" style="426" customWidth="1"/>
    <col min="13316" max="13316" width="11.42578125" style="426"/>
    <col min="13317" max="13317" width="17.85546875" style="426" customWidth="1"/>
    <col min="13318" max="13318" width="16.85546875" style="426" customWidth="1"/>
    <col min="13319" max="13569" width="11.42578125" style="426"/>
    <col min="13570" max="13570" width="8.28515625" style="426" customWidth="1"/>
    <col min="13571" max="13571" width="16.28515625" style="426" customWidth="1"/>
    <col min="13572" max="13572" width="11.42578125" style="426"/>
    <col min="13573" max="13573" width="17.85546875" style="426" customWidth="1"/>
    <col min="13574" max="13574" width="16.85546875" style="426" customWidth="1"/>
    <col min="13575" max="13825" width="11.42578125" style="426"/>
    <col min="13826" max="13826" width="8.28515625" style="426" customWidth="1"/>
    <col min="13827" max="13827" width="16.28515625" style="426" customWidth="1"/>
    <col min="13828" max="13828" width="11.42578125" style="426"/>
    <col min="13829" max="13829" width="17.85546875" style="426" customWidth="1"/>
    <col min="13830" max="13830" width="16.85546875" style="426" customWidth="1"/>
    <col min="13831" max="14081" width="11.42578125" style="426"/>
    <col min="14082" max="14082" width="8.28515625" style="426" customWidth="1"/>
    <col min="14083" max="14083" width="16.28515625" style="426" customWidth="1"/>
    <col min="14084" max="14084" width="11.42578125" style="426"/>
    <col min="14085" max="14085" width="17.85546875" style="426" customWidth="1"/>
    <col min="14086" max="14086" width="16.85546875" style="426" customWidth="1"/>
    <col min="14087" max="14337" width="11.42578125" style="426"/>
    <col min="14338" max="14338" width="8.28515625" style="426" customWidth="1"/>
    <col min="14339" max="14339" width="16.28515625" style="426" customWidth="1"/>
    <col min="14340" max="14340" width="11.42578125" style="426"/>
    <col min="14341" max="14341" width="17.85546875" style="426" customWidth="1"/>
    <col min="14342" max="14342" width="16.85546875" style="426" customWidth="1"/>
    <col min="14343" max="14593" width="11.42578125" style="426"/>
    <col min="14594" max="14594" width="8.28515625" style="426" customWidth="1"/>
    <col min="14595" max="14595" width="16.28515625" style="426" customWidth="1"/>
    <col min="14596" max="14596" width="11.42578125" style="426"/>
    <col min="14597" max="14597" width="17.85546875" style="426" customWidth="1"/>
    <col min="14598" max="14598" width="16.85546875" style="426" customWidth="1"/>
    <col min="14599" max="14849" width="11.42578125" style="426"/>
    <col min="14850" max="14850" width="8.28515625" style="426" customWidth="1"/>
    <col min="14851" max="14851" width="16.28515625" style="426" customWidth="1"/>
    <col min="14852" max="14852" width="11.42578125" style="426"/>
    <col min="14853" max="14853" width="17.85546875" style="426" customWidth="1"/>
    <col min="14854" max="14854" width="16.85546875" style="426" customWidth="1"/>
    <col min="14855" max="15105" width="11.42578125" style="426"/>
    <col min="15106" max="15106" width="8.28515625" style="426" customWidth="1"/>
    <col min="15107" max="15107" width="16.28515625" style="426" customWidth="1"/>
    <col min="15108" max="15108" width="11.42578125" style="426"/>
    <col min="15109" max="15109" width="17.85546875" style="426" customWidth="1"/>
    <col min="15110" max="15110" width="16.85546875" style="426" customWidth="1"/>
    <col min="15111" max="15361" width="11.42578125" style="426"/>
    <col min="15362" max="15362" width="8.28515625" style="426" customWidth="1"/>
    <col min="15363" max="15363" width="16.28515625" style="426" customWidth="1"/>
    <col min="15364" max="15364" width="11.42578125" style="426"/>
    <col min="15365" max="15365" width="17.85546875" style="426" customWidth="1"/>
    <col min="15366" max="15366" width="16.85546875" style="426" customWidth="1"/>
    <col min="15367" max="15617" width="11.42578125" style="426"/>
    <col min="15618" max="15618" width="8.28515625" style="426" customWidth="1"/>
    <col min="15619" max="15619" width="16.28515625" style="426" customWidth="1"/>
    <col min="15620" max="15620" width="11.42578125" style="426"/>
    <col min="15621" max="15621" width="17.85546875" style="426" customWidth="1"/>
    <col min="15622" max="15622" width="16.85546875" style="426" customWidth="1"/>
    <col min="15623" max="15873" width="11.42578125" style="426"/>
    <col min="15874" max="15874" width="8.28515625" style="426" customWidth="1"/>
    <col min="15875" max="15875" width="16.28515625" style="426" customWidth="1"/>
    <col min="15876" max="15876" width="11.42578125" style="426"/>
    <col min="15877" max="15877" width="17.85546875" style="426" customWidth="1"/>
    <col min="15878" max="15878" width="16.85546875" style="426" customWidth="1"/>
    <col min="15879" max="16129" width="11.42578125" style="426"/>
    <col min="16130" max="16130" width="8.28515625" style="426" customWidth="1"/>
    <col min="16131" max="16131" width="16.28515625" style="426" customWidth="1"/>
    <col min="16132" max="16132" width="11.42578125" style="426"/>
    <col min="16133" max="16133" width="17.85546875" style="426" customWidth="1"/>
    <col min="16134" max="16134" width="16.85546875" style="426" customWidth="1"/>
    <col min="16135" max="16384" width="11.42578125" style="426"/>
  </cols>
  <sheetData>
    <row r="4" spans="1:35" ht="15">
      <c r="A4" s="424"/>
      <c r="B4" s="424"/>
      <c r="C4" s="424"/>
      <c r="D4" s="424"/>
      <c r="E4" s="424"/>
      <c r="F4" s="424"/>
      <c r="G4" s="424"/>
      <c r="H4" s="424"/>
      <c r="I4" s="424"/>
      <c r="J4" s="424"/>
      <c r="K4" s="424"/>
      <c r="L4" s="424"/>
      <c r="M4" s="424"/>
      <c r="N4" s="424"/>
      <c r="O4" s="425"/>
      <c r="P4" s="425"/>
      <c r="Q4" s="425"/>
      <c r="R4" s="425"/>
      <c r="S4" s="425"/>
      <c r="T4" s="425"/>
      <c r="U4" s="425"/>
      <c r="V4" s="425"/>
      <c r="W4" s="425"/>
      <c r="X4" s="425"/>
      <c r="Y4" s="425"/>
      <c r="Z4" s="425"/>
      <c r="AA4" s="424"/>
      <c r="AB4" s="424"/>
      <c r="AC4" s="424"/>
      <c r="AD4" s="424"/>
      <c r="AE4" s="424"/>
      <c r="AF4" s="424"/>
      <c r="AG4" s="424"/>
      <c r="AH4" s="424"/>
      <c r="AI4" s="425"/>
    </row>
    <row r="5" spans="1:35" ht="15">
      <c r="A5" s="427"/>
      <c r="B5" s="427"/>
      <c r="C5" s="424"/>
      <c r="D5" s="424"/>
      <c r="E5" s="424"/>
      <c r="F5" s="424"/>
      <c r="G5" s="424"/>
      <c r="H5" s="428"/>
      <c r="I5" s="428"/>
      <c r="J5" s="428"/>
      <c r="K5" s="428"/>
      <c r="L5" s="428"/>
      <c r="M5" s="428"/>
      <c r="N5" s="428"/>
      <c r="O5" s="428"/>
      <c r="P5" s="428"/>
      <c r="Q5" s="428"/>
      <c r="R5" s="428"/>
      <c r="S5" s="429"/>
      <c r="T5" s="429"/>
      <c r="U5" s="429"/>
      <c r="V5" s="429"/>
      <c r="W5" s="429"/>
      <c r="X5" s="425"/>
      <c r="Y5" s="425"/>
      <c r="Z5" s="425"/>
      <c r="AA5" s="424"/>
      <c r="AB5" s="424"/>
      <c r="AC5" s="430"/>
      <c r="AD5" s="878" t="s">
        <v>1369</v>
      </c>
      <c r="AE5" s="878"/>
      <c r="AG5" s="424"/>
      <c r="AH5" s="424"/>
      <c r="AI5" s="425"/>
    </row>
    <row r="6" spans="1:35" ht="15">
      <c r="A6" s="427"/>
      <c r="B6" s="879" t="s">
        <v>1370</v>
      </c>
      <c r="C6" s="879"/>
      <c r="D6" s="879"/>
      <c r="E6" s="879"/>
      <c r="F6" s="879"/>
      <c r="G6" s="879"/>
      <c r="H6" s="879"/>
      <c r="I6" s="879"/>
      <c r="J6" s="879"/>
      <c r="K6" s="879"/>
      <c r="L6" s="879"/>
      <c r="M6" s="879"/>
      <c r="N6" s="879"/>
      <c r="O6" s="879"/>
      <c r="P6" s="879"/>
      <c r="Q6" s="879"/>
      <c r="R6" s="879"/>
      <c r="S6" s="879"/>
      <c r="T6" s="429"/>
      <c r="U6" s="429"/>
      <c r="V6" s="429"/>
      <c r="W6" s="429"/>
      <c r="X6" s="425"/>
      <c r="Y6" s="425"/>
      <c r="Z6" s="425"/>
      <c r="AA6" s="425"/>
      <c r="AB6" s="425"/>
      <c r="AC6" s="431" t="s">
        <v>425</v>
      </c>
      <c r="AD6" s="432"/>
      <c r="AE6" s="433"/>
      <c r="AG6" s="434"/>
      <c r="AH6" s="434"/>
      <c r="AI6" s="427"/>
    </row>
    <row r="7" spans="1:35" ht="15">
      <c r="A7" s="427"/>
      <c r="B7" s="427"/>
      <c r="C7" s="427"/>
      <c r="D7" s="427"/>
      <c r="E7" s="427"/>
      <c r="F7" s="427"/>
      <c r="G7" s="427"/>
      <c r="H7" s="428"/>
      <c r="I7" s="428"/>
      <c r="J7" s="428"/>
      <c r="K7" s="428"/>
      <c r="L7" s="428"/>
      <c r="M7" s="428"/>
      <c r="N7" s="428"/>
      <c r="O7" s="428"/>
      <c r="P7" s="428"/>
      <c r="Q7" s="428"/>
      <c r="R7" s="428"/>
      <c r="S7" s="428"/>
      <c r="T7" s="428"/>
      <c r="U7" s="428"/>
      <c r="V7" s="428"/>
      <c r="W7" s="428"/>
      <c r="X7" s="428"/>
      <c r="Y7" s="428"/>
      <c r="Z7" s="428"/>
      <c r="AA7" s="428"/>
      <c r="AB7" s="428"/>
      <c r="AC7" s="428"/>
      <c r="AD7" s="424"/>
      <c r="AE7" s="424"/>
      <c r="AF7" s="424"/>
      <c r="AG7" s="434"/>
      <c r="AH7" s="434"/>
      <c r="AI7" s="427"/>
    </row>
    <row r="8" spans="1:35" ht="15">
      <c r="A8" s="427"/>
      <c r="B8" s="435" t="s">
        <v>1371</v>
      </c>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row>
    <row r="9" spans="1:35" ht="15">
      <c r="A9" s="427"/>
      <c r="B9" s="880" t="s">
        <v>126</v>
      </c>
      <c r="C9" s="880"/>
      <c r="D9" s="880"/>
      <c r="E9" s="880"/>
      <c r="F9" s="880"/>
      <c r="G9" s="880"/>
      <c r="H9" s="880"/>
      <c r="I9" s="880"/>
      <c r="J9" s="880"/>
      <c r="K9" s="880" t="s">
        <v>1372</v>
      </c>
      <c r="L9" s="880"/>
      <c r="M9" s="880"/>
      <c r="N9" s="880"/>
      <c r="O9" s="880"/>
      <c r="P9" s="880"/>
      <c r="Q9" s="880"/>
      <c r="R9" s="880"/>
      <c r="S9" s="880"/>
      <c r="T9" s="424"/>
      <c r="U9" s="424"/>
      <c r="V9" s="424"/>
      <c r="W9" s="424"/>
      <c r="X9" s="424"/>
      <c r="Y9" s="424"/>
      <c r="Z9" s="424"/>
      <c r="AA9" s="424"/>
      <c r="AB9" s="424"/>
      <c r="AC9" s="424"/>
      <c r="AD9" s="424"/>
      <c r="AE9" s="424"/>
      <c r="AF9" s="424"/>
      <c r="AG9" s="424"/>
      <c r="AH9" s="424"/>
      <c r="AI9" s="424"/>
    </row>
    <row r="10" spans="1:35" ht="15">
      <c r="A10" s="427"/>
      <c r="B10" s="880" t="s">
        <v>1373</v>
      </c>
      <c r="C10" s="880"/>
      <c r="D10" s="880"/>
      <c r="E10" s="880"/>
      <c r="F10" s="880"/>
      <c r="G10" s="880"/>
      <c r="H10" s="880"/>
      <c r="I10" s="880"/>
      <c r="J10" s="880"/>
      <c r="K10" s="880"/>
      <c r="L10" s="880"/>
      <c r="M10" s="880"/>
      <c r="N10" s="880"/>
      <c r="O10" s="880"/>
      <c r="P10" s="880"/>
      <c r="Q10" s="880"/>
      <c r="R10" s="880"/>
      <c r="S10" s="880"/>
      <c r="T10" s="424"/>
      <c r="U10" s="424"/>
      <c r="V10" s="424"/>
      <c r="W10" s="424"/>
      <c r="X10" s="424"/>
      <c r="Y10" s="424"/>
      <c r="Z10" s="424"/>
      <c r="AA10" s="424"/>
      <c r="AB10" s="424"/>
      <c r="AC10" s="424"/>
      <c r="AD10" s="424"/>
      <c r="AE10" s="424"/>
      <c r="AF10" s="424"/>
      <c r="AG10" s="424"/>
      <c r="AH10" s="424"/>
      <c r="AI10" s="424"/>
    </row>
    <row r="11" spans="1:35" ht="15">
      <c r="A11" s="427"/>
      <c r="B11" s="880" t="s">
        <v>427</v>
      </c>
      <c r="C11" s="880"/>
      <c r="D11" s="880"/>
      <c r="E11" s="880"/>
      <c r="F11" s="880"/>
      <c r="G11" s="880"/>
      <c r="H11" s="880"/>
      <c r="I11" s="880"/>
      <c r="J11" s="880"/>
      <c r="K11" s="880" t="s">
        <v>428</v>
      </c>
      <c r="L11" s="880"/>
      <c r="M11" s="880"/>
      <c r="N11" s="880"/>
      <c r="O11" s="880"/>
      <c r="P11" s="880"/>
      <c r="Q11" s="880"/>
      <c r="R11" s="880"/>
      <c r="S11" s="880"/>
      <c r="T11" s="424"/>
      <c r="U11" s="424"/>
      <c r="V11" s="424"/>
      <c r="W11" s="424"/>
      <c r="X11" s="424"/>
      <c r="Y11" s="424"/>
      <c r="Z11" s="424"/>
      <c r="AA11" s="424"/>
      <c r="AB11" s="424"/>
      <c r="AC11" s="424"/>
      <c r="AD11" s="424"/>
      <c r="AE11" s="424"/>
      <c r="AF11" s="424"/>
      <c r="AG11" s="424"/>
      <c r="AH11" s="424"/>
      <c r="AI11" s="424"/>
    </row>
    <row r="12" spans="1:35" ht="15">
      <c r="A12" s="427"/>
      <c r="B12" s="880"/>
      <c r="C12" s="880"/>
      <c r="D12" s="880"/>
      <c r="E12" s="880"/>
      <c r="F12" s="880"/>
      <c r="G12" s="880"/>
      <c r="H12" s="880"/>
      <c r="I12" s="880"/>
      <c r="J12" s="880"/>
      <c r="K12" s="880"/>
      <c r="L12" s="880"/>
      <c r="M12" s="880"/>
      <c r="N12" s="880"/>
      <c r="O12" s="880"/>
      <c r="P12" s="880"/>
      <c r="Q12" s="880"/>
      <c r="R12" s="880"/>
      <c r="S12" s="880"/>
      <c r="T12" s="424"/>
      <c r="U12" s="424"/>
      <c r="V12" s="424"/>
      <c r="W12" s="424"/>
      <c r="X12" s="424"/>
      <c r="Y12" s="424"/>
      <c r="Z12" s="424"/>
      <c r="AA12" s="424"/>
      <c r="AB12" s="424"/>
      <c r="AC12" s="424"/>
      <c r="AD12" s="424"/>
      <c r="AE12" s="424"/>
      <c r="AF12" s="424"/>
      <c r="AG12" s="424"/>
      <c r="AH12" s="424"/>
      <c r="AI12" s="424"/>
    </row>
    <row r="13" spans="1:35" ht="15">
      <c r="A13" s="427"/>
      <c r="B13" s="880" t="s">
        <v>429</v>
      </c>
      <c r="C13" s="880"/>
      <c r="D13" s="880"/>
      <c r="E13" s="880"/>
      <c r="F13" s="880"/>
      <c r="G13" s="880"/>
      <c r="H13" s="880"/>
      <c r="I13" s="880"/>
      <c r="J13" s="880"/>
      <c r="K13" s="881" t="s">
        <v>1374</v>
      </c>
      <c r="L13" s="882"/>
      <c r="M13" s="882"/>
      <c r="N13" s="882"/>
      <c r="O13" s="882"/>
      <c r="P13" s="882"/>
      <c r="Q13" s="882"/>
      <c r="R13" s="882"/>
      <c r="S13" s="883"/>
      <c r="T13" s="424"/>
      <c r="U13" s="424"/>
      <c r="V13" s="424"/>
      <c r="W13" s="424"/>
      <c r="X13" s="424"/>
      <c r="Y13" s="424"/>
      <c r="Z13" s="424"/>
      <c r="AA13" s="424"/>
      <c r="AB13" s="424"/>
      <c r="AC13" s="424"/>
      <c r="AD13" s="424"/>
      <c r="AE13" s="424"/>
      <c r="AF13" s="424"/>
      <c r="AG13" s="424"/>
      <c r="AH13" s="424"/>
      <c r="AI13" s="424"/>
    </row>
    <row r="14" spans="1:35" ht="15">
      <c r="A14" s="427"/>
      <c r="B14" s="880"/>
      <c r="C14" s="880"/>
      <c r="D14" s="880"/>
      <c r="E14" s="880"/>
      <c r="F14" s="880"/>
      <c r="G14" s="880"/>
      <c r="H14" s="880"/>
      <c r="I14" s="880"/>
      <c r="J14" s="880"/>
      <c r="K14" s="881"/>
      <c r="L14" s="882"/>
      <c r="M14" s="882"/>
      <c r="N14" s="882"/>
      <c r="O14" s="882"/>
      <c r="P14" s="882"/>
      <c r="Q14" s="882"/>
      <c r="R14" s="882"/>
      <c r="S14" s="883"/>
      <c r="T14" s="424"/>
      <c r="U14" s="424"/>
      <c r="V14" s="424"/>
      <c r="W14" s="424"/>
      <c r="X14" s="424"/>
      <c r="Y14" s="424"/>
      <c r="Z14" s="424"/>
      <c r="AA14" s="424"/>
      <c r="AB14" s="424"/>
      <c r="AC14" s="424"/>
      <c r="AD14" s="424"/>
      <c r="AE14" s="424"/>
      <c r="AF14" s="424"/>
      <c r="AG14" s="424"/>
      <c r="AH14" s="424"/>
      <c r="AI14" s="424"/>
    </row>
    <row r="15" spans="1:35" ht="15">
      <c r="A15" s="427"/>
      <c r="B15" s="435"/>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row>
    <row r="16" spans="1:35" ht="15">
      <c r="A16" s="427"/>
      <c r="B16" s="436"/>
      <c r="C16" s="436"/>
      <c r="D16" s="424"/>
      <c r="E16" s="424"/>
      <c r="F16" s="424"/>
      <c r="G16" s="424"/>
      <c r="H16" s="427"/>
      <c r="I16" s="424"/>
      <c r="J16" s="427"/>
      <c r="K16" s="427"/>
      <c r="L16" s="424"/>
      <c r="M16" s="427"/>
      <c r="N16" s="427"/>
      <c r="O16" s="427"/>
      <c r="P16" s="427"/>
      <c r="Q16" s="427"/>
      <c r="R16" s="427"/>
      <c r="S16" s="427"/>
      <c r="T16" s="427"/>
      <c r="U16" s="427"/>
      <c r="V16" s="427"/>
      <c r="W16" s="427"/>
      <c r="X16" s="427"/>
      <c r="Y16" s="427"/>
      <c r="Z16" s="427"/>
      <c r="AA16" s="427"/>
      <c r="AB16" s="427"/>
      <c r="AC16" s="427"/>
      <c r="AD16" s="427"/>
      <c r="AE16" s="427"/>
      <c r="AF16" s="424"/>
      <c r="AG16" s="427"/>
      <c r="AH16" s="427"/>
      <c r="AI16" s="427"/>
    </row>
    <row r="17" spans="1:36" ht="30" customHeight="1">
      <c r="A17" s="427"/>
      <c r="B17" s="884" t="s">
        <v>1375</v>
      </c>
      <c r="C17" s="884"/>
      <c r="D17" s="884"/>
      <c r="E17" s="884"/>
      <c r="F17" s="884"/>
      <c r="G17" s="884"/>
      <c r="H17" s="884"/>
      <c r="I17" s="884"/>
      <c r="J17" s="884"/>
      <c r="K17" s="884"/>
      <c r="L17" s="884"/>
      <c r="M17" s="884"/>
      <c r="N17" s="884"/>
      <c r="O17" s="884"/>
      <c r="P17" s="884"/>
      <c r="Q17" s="884"/>
      <c r="R17" s="884"/>
      <c r="S17" s="427"/>
      <c r="T17" s="427"/>
      <c r="U17" s="427"/>
      <c r="V17" s="424"/>
    </row>
    <row r="18" spans="1:36" ht="15" customHeight="1">
      <c r="A18" s="427"/>
      <c r="B18" s="885" t="s">
        <v>363</v>
      </c>
      <c r="C18" s="888" t="s">
        <v>1376</v>
      </c>
      <c r="D18" s="885" t="s">
        <v>1377</v>
      </c>
      <c r="E18" s="885" t="s">
        <v>1378</v>
      </c>
      <c r="F18" s="891" t="s">
        <v>1379</v>
      </c>
      <c r="G18" s="892"/>
      <c r="H18" s="892"/>
      <c r="I18" s="892"/>
      <c r="J18" s="892"/>
      <c r="K18" s="892"/>
      <c r="L18" s="892"/>
      <c r="M18" s="892"/>
      <c r="N18" s="892"/>
      <c r="O18" s="892"/>
      <c r="P18" s="892"/>
      <c r="Q18" s="893"/>
      <c r="R18" s="885" t="s">
        <v>1380</v>
      </c>
      <c r="S18" s="437"/>
      <c r="T18" s="425"/>
      <c r="U18" s="425"/>
      <c r="V18" s="424"/>
    </row>
    <row r="19" spans="1:36" ht="15" customHeight="1">
      <c r="A19" s="427"/>
      <c r="B19" s="886"/>
      <c r="C19" s="889"/>
      <c r="D19" s="886"/>
      <c r="E19" s="886"/>
      <c r="F19" s="894" t="s">
        <v>1381</v>
      </c>
      <c r="G19" s="895"/>
      <c r="H19" s="894" t="s">
        <v>1382</v>
      </c>
      <c r="I19" s="895"/>
      <c r="J19" s="895"/>
      <c r="K19" s="895"/>
      <c r="L19" s="895"/>
      <c r="M19" s="903"/>
      <c r="N19" s="894" t="s">
        <v>1383</v>
      </c>
      <c r="O19" s="903"/>
      <c r="P19" s="894" t="s">
        <v>1384</v>
      </c>
      <c r="Q19" s="903"/>
      <c r="R19" s="886"/>
      <c r="S19" s="438"/>
      <c r="T19" s="424"/>
      <c r="U19" s="424"/>
      <c r="V19" s="424"/>
    </row>
    <row r="20" spans="1:36" ht="15">
      <c r="A20" s="427"/>
      <c r="B20" s="886"/>
      <c r="C20" s="889"/>
      <c r="D20" s="886"/>
      <c r="E20" s="886"/>
      <c r="F20" s="896"/>
      <c r="G20" s="897"/>
      <c r="H20" s="896"/>
      <c r="I20" s="897"/>
      <c r="J20" s="897"/>
      <c r="K20" s="897"/>
      <c r="L20" s="897"/>
      <c r="M20" s="904"/>
      <c r="N20" s="896"/>
      <c r="O20" s="904"/>
      <c r="P20" s="896"/>
      <c r="Q20" s="904"/>
      <c r="R20" s="886"/>
      <c r="S20" s="438"/>
      <c r="T20" s="424"/>
      <c r="U20" s="424"/>
      <c r="V20" s="424"/>
    </row>
    <row r="21" spans="1:36" ht="15">
      <c r="A21" s="427"/>
      <c r="B21" s="886"/>
      <c r="C21" s="889"/>
      <c r="D21" s="886"/>
      <c r="E21" s="886"/>
      <c r="F21" s="896"/>
      <c r="G21" s="897"/>
      <c r="H21" s="898"/>
      <c r="I21" s="899"/>
      <c r="J21" s="899"/>
      <c r="K21" s="899"/>
      <c r="L21" s="899"/>
      <c r="M21" s="905"/>
      <c r="N21" s="896"/>
      <c r="O21" s="904"/>
      <c r="P21" s="896"/>
      <c r="Q21" s="904"/>
      <c r="R21" s="886"/>
      <c r="S21" s="438"/>
      <c r="T21" s="424"/>
      <c r="U21" s="424"/>
      <c r="V21" s="424"/>
    </row>
    <row r="22" spans="1:36" ht="15" customHeight="1">
      <c r="A22" s="427"/>
      <c r="B22" s="887"/>
      <c r="C22" s="890"/>
      <c r="D22" s="887"/>
      <c r="E22" s="887"/>
      <c r="F22" s="898"/>
      <c r="G22" s="899"/>
      <c r="H22" s="891" t="s">
        <v>1385</v>
      </c>
      <c r="I22" s="893"/>
      <c r="J22" s="891" t="s">
        <v>1386</v>
      </c>
      <c r="K22" s="893"/>
      <c r="L22" s="881" t="s">
        <v>1387</v>
      </c>
      <c r="M22" s="883"/>
      <c r="N22" s="898"/>
      <c r="O22" s="905"/>
      <c r="P22" s="898"/>
      <c r="Q22" s="905"/>
      <c r="R22" s="887"/>
      <c r="S22" s="438"/>
      <c r="T22" s="424"/>
      <c r="U22" s="424"/>
      <c r="V22" s="424"/>
    </row>
    <row r="23" spans="1:36" ht="15">
      <c r="A23" s="427"/>
      <c r="B23" s="439">
        <v>1</v>
      </c>
      <c r="C23" s="440"/>
      <c r="D23" s="440" t="s">
        <v>1687</v>
      </c>
      <c r="E23" s="440"/>
      <c r="F23" s="912">
        <f>+'BALANCE 2021 '!J76</f>
        <v>0</v>
      </c>
      <c r="G23" s="913"/>
      <c r="H23" s="881"/>
      <c r="I23" s="883"/>
      <c r="J23" s="881"/>
      <c r="K23" s="883"/>
      <c r="L23" s="914">
        <f>+F23</f>
        <v>0</v>
      </c>
      <c r="M23" s="883"/>
      <c r="N23" s="900"/>
      <c r="O23" s="901"/>
      <c r="P23" s="900"/>
      <c r="Q23" s="902"/>
      <c r="R23" s="441">
        <v>1</v>
      </c>
      <c r="S23" s="442"/>
      <c r="T23" s="424"/>
      <c r="U23" s="424"/>
      <c r="V23" s="424"/>
    </row>
    <row r="24" spans="1:36" ht="15">
      <c r="A24" s="427"/>
      <c r="B24" s="439">
        <v>2</v>
      </c>
      <c r="C24" s="440"/>
      <c r="D24" s="440"/>
      <c r="E24" s="440"/>
      <c r="F24" s="912"/>
      <c r="G24" s="913"/>
      <c r="H24" s="881"/>
      <c r="I24" s="883"/>
      <c r="J24" s="881"/>
      <c r="K24" s="883"/>
      <c r="L24" s="881"/>
      <c r="M24" s="883"/>
      <c r="N24" s="900"/>
      <c r="O24" s="901"/>
      <c r="P24" s="900"/>
      <c r="Q24" s="902"/>
      <c r="R24" s="441"/>
      <c r="S24" s="442"/>
      <c r="T24" s="424"/>
      <c r="U24" s="424"/>
      <c r="V24" s="424"/>
    </row>
    <row r="25" spans="1:36" ht="15">
      <c r="A25" s="427"/>
      <c r="B25" s="439">
        <v>3</v>
      </c>
      <c r="C25" s="440"/>
      <c r="D25" s="440"/>
      <c r="E25" s="440"/>
      <c r="F25" s="912"/>
      <c r="G25" s="913"/>
      <c r="H25" s="881"/>
      <c r="I25" s="883"/>
      <c r="J25" s="881"/>
      <c r="K25" s="883"/>
      <c r="L25" s="881"/>
      <c r="M25" s="883"/>
      <c r="N25" s="900"/>
      <c r="O25" s="901"/>
      <c r="P25" s="900"/>
      <c r="Q25" s="902"/>
      <c r="R25" s="441"/>
      <c r="S25" s="442"/>
      <c r="T25" s="424"/>
      <c r="U25" s="424"/>
      <c r="V25" s="424"/>
    </row>
    <row r="26" spans="1:36" ht="15">
      <c r="A26" s="427"/>
      <c r="B26" s="439">
        <v>4</v>
      </c>
      <c r="C26" s="440"/>
      <c r="D26" s="440"/>
      <c r="E26" s="440"/>
      <c r="F26" s="912"/>
      <c r="G26" s="913"/>
      <c r="H26" s="881"/>
      <c r="I26" s="883"/>
      <c r="J26" s="881"/>
      <c r="K26" s="883"/>
      <c r="L26" s="881"/>
      <c r="M26" s="883"/>
      <c r="N26" s="900"/>
      <c r="O26" s="901"/>
      <c r="P26" s="900"/>
      <c r="Q26" s="902"/>
      <c r="R26" s="441"/>
      <c r="S26" s="442"/>
      <c r="T26" s="424"/>
      <c r="U26" s="424"/>
      <c r="V26" s="424"/>
    </row>
    <row r="27" spans="1:36" ht="15">
      <c r="A27" s="427"/>
      <c r="B27" s="439">
        <v>5</v>
      </c>
      <c r="C27" s="440"/>
      <c r="D27" s="440"/>
      <c r="E27" s="440"/>
      <c r="F27" s="912"/>
      <c r="G27" s="913"/>
      <c r="H27" s="881"/>
      <c r="I27" s="883"/>
      <c r="J27" s="881"/>
      <c r="K27" s="883"/>
      <c r="L27" s="881"/>
      <c r="M27" s="883"/>
      <c r="N27" s="900"/>
      <c r="O27" s="901"/>
      <c r="P27" s="900"/>
      <c r="Q27" s="902"/>
      <c r="R27" s="441"/>
      <c r="S27" s="442"/>
      <c r="T27" s="424"/>
      <c r="U27" s="424"/>
      <c r="V27" s="424"/>
    </row>
    <row r="28" spans="1:36" ht="15">
      <c r="A28" s="427"/>
      <c r="B28" s="439">
        <v>6</v>
      </c>
      <c r="C28" s="440"/>
      <c r="D28" s="440"/>
      <c r="E28" s="440"/>
      <c r="F28" s="912"/>
      <c r="G28" s="913"/>
      <c r="H28" s="881"/>
      <c r="I28" s="883"/>
      <c r="J28" s="881"/>
      <c r="K28" s="883"/>
      <c r="L28" s="881"/>
      <c r="M28" s="883"/>
      <c r="N28" s="900"/>
      <c r="O28" s="901"/>
      <c r="P28" s="900"/>
      <c r="Q28" s="902"/>
      <c r="R28" s="441"/>
      <c r="S28" s="442"/>
      <c r="T28" s="424"/>
      <c r="U28" s="424"/>
      <c r="V28" s="424"/>
    </row>
    <row r="29" spans="1:36" ht="15">
      <c r="A29" s="427"/>
      <c r="B29" s="451"/>
      <c r="C29" s="452"/>
      <c r="D29" s="452"/>
      <c r="E29" s="452"/>
      <c r="F29" s="451"/>
      <c r="G29" s="451"/>
      <c r="H29" s="434"/>
      <c r="I29" s="434"/>
      <c r="J29" s="434"/>
      <c r="K29" s="434"/>
      <c r="L29" s="434"/>
      <c r="M29" s="434"/>
      <c r="N29" s="453"/>
      <c r="O29" s="453"/>
      <c r="P29" s="453"/>
      <c r="Q29" s="453"/>
      <c r="R29" s="453"/>
      <c r="S29" s="453"/>
      <c r="T29" s="424"/>
      <c r="U29" s="424"/>
      <c r="V29" s="424"/>
    </row>
    <row r="30" spans="1:36" ht="15">
      <c r="A30" s="427"/>
      <c r="B30" s="443"/>
      <c r="C30" s="444"/>
      <c r="D30" s="443"/>
      <c r="E30" s="443"/>
      <c r="F30" s="443"/>
      <c r="G30" s="443"/>
      <c r="H30" s="445"/>
      <c r="I30" s="445"/>
      <c r="J30" s="445"/>
      <c r="K30" s="445"/>
      <c r="L30" s="445"/>
      <c r="M30" s="436"/>
      <c r="N30" s="436"/>
      <c r="O30" s="436"/>
      <c r="P30" s="424"/>
      <c r="Q30" s="424"/>
      <c r="R30" s="427"/>
      <c r="S30" s="424"/>
      <c r="T30" s="424"/>
      <c r="U30" s="424"/>
      <c r="V30" s="424"/>
      <c r="W30" s="424"/>
      <c r="X30" s="424"/>
      <c r="Y30" s="424"/>
      <c r="Z30" s="424"/>
      <c r="AA30" s="424"/>
      <c r="AB30" s="424"/>
      <c r="AC30" s="424"/>
      <c r="AD30" s="424"/>
      <c r="AE30" s="424"/>
      <c r="AF30" s="424"/>
      <c r="AG30" s="427"/>
      <c r="AH30" s="427"/>
      <c r="AI30" s="427"/>
      <c r="AJ30" s="427"/>
    </row>
    <row r="31" spans="1:36" ht="15" customHeight="1">
      <c r="A31" s="427"/>
      <c r="B31" s="906" t="s">
        <v>1388</v>
      </c>
      <c r="C31" s="907"/>
      <c r="D31" s="907"/>
      <c r="E31" s="907"/>
      <c r="F31" s="907"/>
      <c r="G31" s="907"/>
      <c r="H31" s="907"/>
      <c r="I31" s="907"/>
      <c r="J31" s="907"/>
      <c r="K31" s="907"/>
      <c r="L31" s="907"/>
      <c r="M31" s="907"/>
      <c r="N31" s="908"/>
      <c r="O31" s="446"/>
      <c r="P31" s="446"/>
      <c r="Q31" s="446"/>
      <c r="R31" s="446"/>
      <c r="S31" s="446"/>
      <c r="T31" s="446"/>
      <c r="U31" s="446"/>
      <c r="V31" s="446"/>
      <c r="W31" s="428"/>
      <c r="X31" s="428"/>
      <c r="Y31" s="428"/>
      <c r="Z31" s="428"/>
      <c r="AA31" s="427"/>
      <c r="AB31" s="427"/>
      <c r="AC31" s="427"/>
      <c r="AD31" s="424"/>
    </row>
    <row r="32" spans="1:36" ht="15" customHeight="1">
      <c r="A32" s="427"/>
      <c r="B32" s="909" t="s">
        <v>1389</v>
      </c>
      <c r="C32" s="910"/>
      <c r="D32" s="910"/>
      <c r="E32" s="910"/>
      <c r="F32" s="910"/>
      <c r="G32" s="910"/>
      <c r="H32" s="910"/>
      <c r="I32" s="910"/>
      <c r="J32" s="910"/>
      <c r="K32" s="910"/>
      <c r="L32" s="910"/>
      <c r="M32" s="911"/>
      <c r="N32" s="885" t="s">
        <v>1390</v>
      </c>
      <c r="O32" s="429"/>
      <c r="P32" s="429"/>
      <c r="Q32" s="429"/>
      <c r="R32" s="447"/>
      <c r="S32" s="427"/>
      <c r="T32" s="427"/>
      <c r="U32" s="427"/>
      <c r="V32" s="424"/>
    </row>
    <row r="33" spans="1:36" ht="26.25" customHeight="1">
      <c r="A33" s="427"/>
      <c r="B33" s="894" t="s">
        <v>1381</v>
      </c>
      <c r="C33" s="903"/>
      <c r="D33" s="894" t="s">
        <v>1382</v>
      </c>
      <c r="E33" s="895"/>
      <c r="F33" s="895"/>
      <c r="G33" s="895"/>
      <c r="H33" s="895"/>
      <c r="I33" s="903"/>
      <c r="J33" s="894" t="s">
        <v>1383</v>
      </c>
      <c r="K33" s="903"/>
      <c r="L33" s="894" t="s">
        <v>1384</v>
      </c>
      <c r="M33" s="903"/>
      <c r="N33" s="886"/>
      <c r="O33" s="448"/>
      <c r="P33" s="922"/>
      <c r="Q33" s="923"/>
      <c r="R33" s="922"/>
      <c r="S33" s="427"/>
      <c r="T33" s="427"/>
      <c r="U33" s="427"/>
      <c r="V33" s="424"/>
    </row>
    <row r="34" spans="1:36" ht="15">
      <c r="A34" s="427"/>
      <c r="B34" s="896"/>
      <c r="C34" s="904"/>
      <c r="D34" s="898"/>
      <c r="E34" s="899"/>
      <c r="F34" s="899"/>
      <c r="G34" s="899"/>
      <c r="H34" s="899"/>
      <c r="I34" s="905"/>
      <c r="J34" s="896"/>
      <c r="K34" s="904"/>
      <c r="L34" s="896"/>
      <c r="M34" s="904"/>
      <c r="N34" s="886"/>
      <c r="O34" s="449"/>
      <c r="P34" s="923"/>
      <c r="Q34" s="923"/>
      <c r="R34" s="923"/>
      <c r="S34" s="427"/>
      <c r="T34" s="427"/>
      <c r="U34" s="427"/>
      <c r="V34" s="424"/>
    </row>
    <row r="35" spans="1:36" ht="15" customHeight="1">
      <c r="A35" s="427"/>
      <c r="B35" s="898"/>
      <c r="C35" s="905"/>
      <c r="D35" s="891" t="s">
        <v>1385</v>
      </c>
      <c r="E35" s="893"/>
      <c r="F35" s="891" t="s">
        <v>1386</v>
      </c>
      <c r="G35" s="893"/>
      <c r="H35" s="891" t="s">
        <v>1387</v>
      </c>
      <c r="I35" s="893"/>
      <c r="J35" s="898"/>
      <c r="K35" s="905"/>
      <c r="L35" s="898"/>
      <c r="M35" s="905"/>
      <c r="N35" s="887"/>
      <c r="O35" s="449"/>
      <c r="P35" s="923"/>
      <c r="Q35" s="923"/>
      <c r="R35" s="923"/>
      <c r="S35" s="427"/>
      <c r="T35" s="427"/>
      <c r="U35" s="427"/>
      <c r="V35" s="424"/>
    </row>
    <row r="36" spans="1:36" ht="15">
      <c r="A36" s="427"/>
      <c r="B36" s="916">
        <f>SUM(F23:G28)</f>
        <v>0</v>
      </c>
      <c r="C36" s="893"/>
      <c r="D36" s="891">
        <f>SUM(H23:I28)</f>
        <v>0</v>
      </c>
      <c r="E36" s="893"/>
      <c r="F36" s="891">
        <f t="shared" ref="F36" si="0">SUM(J23:K28)</f>
        <v>0</v>
      </c>
      <c r="G36" s="893"/>
      <c r="H36" s="916">
        <f t="shared" ref="H36" si="1">SUM(L23:M28)</f>
        <v>0</v>
      </c>
      <c r="I36" s="893"/>
      <c r="J36" s="891">
        <f t="shared" ref="J36" si="2">SUM(N23:O28)</f>
        <v>0</v>
      </c>
      <c r="K36" s="893"/>
      <c r="L36" s="891">
        <f t="shared" ref="L36" si="3">SUM(P23:Q28)</f>
        <v>0</v>
      </c>
      <c r="M36" s="893"/>
      <c r="N36" s="454">
        <v>1</v>
      </c>
      <c r="O36" s="449"/>
      <c r="P36" s="449"/>
      <c r="Q36" s="449"/>
      <c r="R36" s="449"/>
      <c r="S36" s="427"/>
      <c r="T36" s="427"/>
      <c r="U36" s="427"/>
      <c r="V36" s="424"/>
    </row>
    <row r="37" spans="1:36" ht="15">
      <c r="A37" s="427"/>
      <c r="B37" s="436"/>
      <c r="C37" s="436"/>
      <c r="D37" s="436"/>
      <c r="E37" s="436"/>
      <c r="F37" s="436"/>
      <c r="G37" s="436"/>
      <c r="H37" s="436"/>
      <c r="I37" s="436"/>
      <c r="J37" s="436"/>
      <c r="K37" s="436"/>
      <c r="L37" s="436"/>
      <c r="M37" s="436"/>
      <c r="N37" s="436"/>
      <c r="O37" s="436"/>
      <c r="P37" s="436"/>
      <c r="Q37" s="436"/>
      <c r="R37" s="436"/>
      <c r="S37" s="450"/>
      <c r="T37" s="450"/>
      <c r="U37" s="450"/>
      <c r="V37" s="450"/>
      <c r="W37" s="449"/>
      <c r="X37" s="449"/>
      <c r="Y37" s="449"/>
      <c r="Z37" s="449"/>
      <c r="AA37" s="449"/>
      <c r="AB37" s="449"/>
      <c r="AC37" s="449"/>
      <c r="AD37" s="449"/>
      <c r="AE37" s="449"/>
      <c r="AF37" s="449"/>
      <c r="AG37" s="427"/>
      <c r="AH37" s="427"/>
      <c r="AI37" s="427"/>
      <c r="AJ37" s="424"/>
    </row>
    <row r="38" spans="1:36">
      <c r="A38" s="427"/>
      <c r="B38" s="917" t="s">
        <v>449</v>
      </c>
      <c r="C38" s="918"/>
      <c r="D38" s="918"/>
      <c r="E38" s="918"/>
      <c r="F38" s="918"/>
      <c r="G38" s="918"/>
      <c r="H38" s="918"/>
      <c r="I38" s="918"/>
      <c r="J38" s="918"/>
      <c r="K38" s="918"/>
      <c r="L38" s="918"/>
      <c r="M38" s="918"/>
      <c r="N38" s="918"/>
      <c r="O38" s="918"/>
      <c r="P38" s="918"/>
      <c r="Q38" s="918"/>
      <c r="R38" s="918"/>
      <c r="S38" s="918"/>
      <c r="T38" s="918"/>
      <c r="U38" s="918"/>
      <c r="V38" s="919"/>
      <c r="W38" s="919"/>
      <c r="X38" s="919"/>
      <c r="Y38" s="919"/>
      <c r="Z38" s="919"/>
      <c r="AA38" s="919"/>
      <c r="AB38" s="919"/>
      <c r="AC38" s="919"/>
      <c r="AD38" s="919"/>
      <c r="AE38" s="919"/>
      <c r="AF38" s="919"/>
      <c r="AG38" s="427"/>
      <c r="AH38" s="427"/>
      <c r="AI38" s="427"/>
    </row>
    <row r="39" spans="1:36" ht="15">
      <c r="A39" s="427"/>
      <c r="B39" s="443"/>
      <c r="C39" s="443"/>
      <c r="D39" s="443"/>
      <c r="E39" s="445"/>
      <c r="F39" s="445"/>
      <c r="G39" s="445"/>
      <c r="H39" s="445"/>
      <c r="I39" s="445"/>
      <c r="J39" s="445"/>
      <c r="K39" s="445"/>
      <c r="L39" s="436"/>
      <c r="M39" s="436"/>
      <c r="N39" s="436"/>
      <c r="O39" s="424"/>
      <c r="P39" s="424"/>
      <c r="Q39" s="427"/>
      <c r="R39" s="424"/>
      <c r="S39" s="424"/>
      <c r="T39" s="424"/>
      <c r="U39" s="424"/>
      <c r="V39" s="424"/>
      <c r="W39" s="424"/>
      <c r="X39" s="424"/>
      <c r="Y39" s="424"/>
      <c r="Z39" s="424"/>
      <c r="AA39" s="424"/>
      <c r="AB39" s="424"/>
      <c r="AC39" s="424"/>
      <c r="AD39" s="424"/>
      <c r="AE39" s="424"/>
      <c r="AF39" s="424"/>
      <c r="AG39" s="427"/>
      <c r="AH39" s="427"/>
      <c r="AI39" s="427"/>
    </row>
    <row r="40" spans="1:36" ht="15">
      <c r="A40" s="427"/>
      <c r="B40" s="920" t="s">
        <v>1391</v>
      </c>
      <c r="C40" s="921"/>
      <c r="D40" s="921"/>
      <c r="E40" s="921"/>
      <c r="F40" s="921"/>
      <c r="G40" s="921"/>
      <c r="H40" s="921"/>
      <c r="I40" s="921"/>
      <c r="J40" s="445"/>
      <c r="K40" s="445"/>
      <c r="L40" s="436"/>
      <c r="M40" s="436"/>
      <c r="N40" s="436"/>
      <c r="O40" s="424"/>
      <c r="P40" s="424"/>
      <c r="Q40" s="427"/>
      <c r="R40" s="424"/>
      <c r="S40" s="424"/>
      <c r="T40" s="424"/>
      <c r="U40" s="424"/>
      <c r="V40" s="424"/>
      <c r="W40" s="424"/>
      <c r="X40" s="424"/>
      <c r="Y40" s="424"/>
      <c r="Z40" s="424"/>
      <c r="AA40" s="424"/>
      <c r="AB40" s="424"/>
      <c r="AC40" s="424"/>
      <c r="AD40" s="424"/>
      <c r="AE40" s="424"/>
      <c r="AF40" s="424"/>
      <c r="AG40" s="427"/>
      <c r="AH40" s="427"/>
      <c r="AI40" s="427"/>
    </row>
    <row r="41" spans="1:36" ht="15">
      <c r="A41" s="427"/>
      <c r="B41" s="912"/>
      <c r="C41" s="915"/>
      <c r="D41" s="915"/>
      <c r="E41" s="915"/>
      <c r="F41" s="915"/>
      <c r="G41" s="915"/>
      <c r="H41" s="915"/>
      <c r="I41" s="913"/>
      <c r="J41" s="445"/>
      <c r="K41" s="445"/>
      <c r="L41" s="436"/>
      <c r="M41" s="436"/>
      <c r="N41" s="436"/>
      <c r="O41" s="424"/>
      <c r="P41" s="424"/>
      <c r="Q41" s="427"/>
      <c r="R41" s="424"/>
      <c r="S41" s="424"/>
      <c r="T41" s="424"/>
      <c r="U41" s="424"/>
      <c r="V41" s="424"/>
      <c r="W41" s="424"/>
      <c r="X41" s="424"/>
      <c r="Y41" s="424"/>
      <c r="Z41" s="424"/>
      <c r="AA41" s="424"/>
      <c r="AB41" s="424"/>
      <c r="AC41" s="424"/>
      <c r="AD41" s="424"/>
      <c r="AE41" s="424"/>
      <c r="AF41" s="424"/>
      <c r="AG41" s="427"/>
      <c r="AH41" s="427"/>
      <c r="AI41" s="427"/>
    </row>
    <row r="42" spans="1:36" ht="15">
      <c r="A42" s="427"/>
      <c r="B42" s="443"/>
      <c r="C42" s="443"/>
      <c r="D42" s="443"/>
      <c r="E42" s="445"/>
      <c r="F42" s="445"/>
      <c r="G42" s="445"/>
      <c r="H42" s="445"/>
      <c r="I42" s="445"/>
      <c r="J42" s="445"/>
      <c r="K42" s="445"/>
      <c r="L42" s="436"/>
      <c r="M42" s="436"/>
      <c r="N42" s="436"/>
      <c r="O42" s="424"/>
      <c r="P42" s="424"/>
      <c r="Q42" s="427"/>
      <c r="R42" s="424"/>
      <c r="S42" s="424"/>
      <c r="T42" s="424"/>
      <c r="U42" s="424"/>
      <c r="V42" s="424"/>
      <c r="W42" s="424"/>
      <c r="X42" s="424"/>
      <c r="Y42" s="424"/>
      <c r="Z42" s="424"/>
      <c r="AA42" s="424"/>
      <c r="AB42" s="424"/>
      <c r="AC42" s="424"/>
      <c r="AD42" s="424"/>
      <c r="AE42" s="424"/>
      <c r="AF42" s="424"/>
      <c r="AG42" s="427"/>
      <c r="AH42" s="427"/>
      <c r="AI42" s="427"/>
    </row>
    <row r="43" spans="1:36" ht="15">
      <c r="A43" s="427"/>
      <c r="B43" s="443"/>
      <c r="C43" s="443"/>
      <c r="D43" s="443"/>
      <c r="E43" s="445"/>
      <c r="F43" s="445"/>
      <c r="G43" s="445"/>
      <c r="H43" s="445"/>
      <c r="I43" s="445"/>
      <c r="J43" s="445"/>
      <c r="K43" s="445"/>
      <c r="L43" s="436"/>
      <c r="M43" s="436"/>
      <c r="N43" s="436"/>
      <c r="O43" s="424"/>
      <c r="P43" s="424"/>
      <c r="Q43" s="427"/>
      <c r="R43" s="424"/>
      <c r="S43" s="424"/>
      <c r="T43" s="424"/>
      <c r="U43" s="424"/>
      <c r="V43" s="424"/>
      <c r="W43" s="424"/>
      <c r="X43" s="424"/>
      <c r="Y43" s="424"/>
      <c r="Z43" s="424"/>
      <c r="AA43" s="424"/>
      <c r="AB43" s="424"/>
      <c r="AC43" s="424"/>
      <c r="AD43" s="424"/>
      <c r="AE43" s="424"/>
      <c r="AF43" s="424"/>
      <c r="AG43" s="427"/>
      <c r="AH43" s="427"/>
      <c r="AI43" s="427"/>
    </row>
    <row r="44" spans="1:36" ht="15">
      <c r="A44" s="427"/>
      <c r="B44" s="443"/>
      <c r="C44" s="443"/>
      <c r="D44" s="443"/>
      <c r="E44" s="445"/>
      <c r="F44" s="445"/>
      <c r="G44" s="445"/>
      <c r="H44" s="445"/>
      <c r="I44" s="445"/>
      <c r="J44" s="445"/>
      <c r="K44" s="445"/>
      <c r="L44" s="436"/>
      <c r="M44" s="436"/>
      <c r="N44" s="436"/>
      <c r="O44" s="424"/>
      <c r="P44" s="424"/>
      <c r="Q44" s="427"/>
      <c r="R44" s="424"/>
      <c r="S44" s="424"/>
      <c r="T44" s="424"/>
      <c r="U44" s="424"/>
      <c r="V44" s="424"/>
      <c r="W44" s="424"/>
      <c r="X44" s="424"/>
      <c r="Y44" s="424"/>
      <c r="Z44" s="424"/>
      <c r="AA44" s="424"/>
      <c r="AB44" s="424"/>
      <c r="AC44" s="424"/>
      <c r="AD44" s="424"/>
      <c r="AE44" s="424"/>
      <c r="AF44" s="424"/>
      <c r="AG44" s="427"/>
      <c r="AH44" s="427"/>
      <c r="AI44" s="427"/>
    </row>
    <row r="45" spans="1:36" ht="15">
      <c r="A45" s="427"/>
      <c r="B45" s="443"/>
      <c r="C45" s="443"/>
      <c r="D45" s="443"/>
      <c r="E45" s="445"/>
      <c r="F45" s="445"/>
      <c r="G45" s="445"/>
      <c r="H45" s="445"/>
      <c r="I45" s="445"/>
      <c r="J45" s="445"/>
      <c r="K45" s="445"/>
      <c r="L45" s="436"/>
      <c r="M45" s="436"/>
      <c r="N45" s="436"/>
      <c r="O45" s="424"/>
      <c r="P45" s="424"/>
      <c r="Q45" s="427"/>
      <c r="R45" s="424"/>
      <c r="S45" s="424"/>
      <c r="T45" s="424"/>
      <c r="U45" s="424"/>
      <c r="V45" s="424"/>
      <c r="W45" s="424"/>
      <c r="X45" s="424"/>
      <c r="Y45" s="424"/>
      <c r="Z45" s="424"/>
      <c r="AA45" s="424"/>
      <c r="AB45" s="424"/>
      <c r="AC45" s="424"/>
      <c r="AD45" s="424"/>
      <c r="AE45" s="424"/>
      <c r="AF45" s="424"/>
      <c r="AG45" s="427"/>
      <c r="AH45" s="427"/>
      <c r="AI45" s="427"/>
    </row>
    <row r="46" spans="1:36" ht="15">
      <c r="A46" s="427"/>
      <c r="B46" s="443"/>
      <c r="C46" s="443"/>
      <c r="D46" s="443"/>
      <c r="E46" s="445"/>
      <c r="F46" s="445"/>
      <c r="G46" s="445"/>
      <c r="H46" s="445"/>
      <c r="I46" s="445"/>
      <c r="J46" s="445"/>
      <c r="K46" s="445"/>
      <c r="L46" s="436"/>
      <c r="M46" s="436"/>
      <c r="N46" s="436"/>
      <c r="O46" s="424"/>
      <c r="P46" s="424"/>
      <c r="Q46" s="427"/>
      <c r="R46" s="424"/>
      <c r="S46" s="424"/>
      <c r="T46" s="424"/>
      <c r="U46" s="424"/>
      <c r="V46" s="424"/>
      <c r="W46" s="424"/>
      <c r="X46" s="424"/>
      <c r="Y46" s="424"/>
      <c r="Z46" s="424"/>
      <c r="AA46" s="424"/>
      <c r="AB46" s="424"/>
      <c r="AC46" s="424"/>
      <c r="AD46" s="424"/>
      <c r="AE46" s="424"/>
      <c r="AF46" s="424"/>
      <c r="AG46" s="427"/>
      <c r="AH46" s="427"/>
      <c r="AI46" s="427"/>
    </row>
    <row r="47" spans="1:36" ht="15">
      <c r="A47" s="427"/>
      <c r="B47" s="443"/>
      <c r="C47" s="443"/>
      <c r="D47" s="443"/>
      <c r="E47" s="445"/>
      <c r="F47" s="445"/>
      <c r="G47" s="445"/>
      <c r="H47" s="445"/>
      <c r="I47" s="445"/>
      <c r="J47" s="445"/>
      <c r="K47" s="445"/>
      <c r="L47" s="436"/>
      <c r="M47" s="436"/>
      <c r="N47" s="436"/>
      <c r="O47" s="424"/>
      <c r="P47" s="424"/>
      <c r="Q47" s="427"/>
      <c r="R47" s="424"/>
      <c r="S47" s="424"/>
      <c r="T47" s="424"/>
      <c r="U47" s="424"/>
      <c r="V47" s="424"/>
      <c r="W47" s="424"/>
      <c r="X47" s="424"/>
      <c r="Y47" s="424"/>
      <c r="Z47" s="424"/>
      <c r="AA47" s="424"/>
      <c r="AB47" s="424"/>
      <c r="AC47" s="424"/>
      <c r="AD47" s="424"/>
      <c r="AE47" s="424"/>
      <c r="AF47" s="424"/>
      <c r="AG47" s="427"/>
      <c r="AH47" s="427"/>
      <c r="AI47" s="427"/>
    </row>
    <row r="48" spans="1:36" ht="15">
      <c r="A48" s="427"/>
      <c r="B48" s="443"/>
      <c r="C48" s="443"/>
      <c r="D48" s="443"/>
      <c r="E48" s="445"/>
      <c r="F48" s="445"/>
      <c r="G48" s="445"/>
      <c r="H48" s="445"/>
      <c r="I48" s="445"/>
      <c r="J48" s="445"/>
      <c r="K48" s="445"/>
      <c r="L48" s="436"/>
      <c r="M48" s="436"/>
      <c r="N48" s="436"/>
      <c r="O48" s="424"/>
      <c r="P48" s="424"/>
      <c r="Q48" s="427"/>
      <c r="R48" s="424"/>
      <c r="S48" s="424"/>
      <c r="T48" s="424"/>
      <c r="U48" s="424"/>
      <c r="V48" s="424"/>
      <c r="W48" s="424"/>
      <c r="X48" s="424"/>
      <c r="Y48" s="424"/>
      <c r="Z48" s="424"/>
      <c r="AA48" s="424"/>
      <c r="AB48" s="424"/>
      <c r="AC48" s="424"/>
      <c r="AD48" s="424"/>
      <c r="AE48" s="424"/>
      <c r="AF48" s="424"/>
      <c r="AG48" s="427"/>
      <c r="AH48" s="427"/>
      <c r="AI48" s="427"/>
    </row>
    <row r="49" spans="1:35" ht="15">
      <c r="A49" s="427"/>
      <c r="B49" s="443"/>
      <c r="C49" s="443"/>
      <c r="D49" s="443"/>
      <c r="E49" s="445"/>
      <c r="F49" s="445"/>
      <c r="G49" s="445"/>
      <c r="H49" s="445"/>
      <c r="I49" s="445"/>
      <c r="J49" s="445"/>
      <c r="K49" s="445"/>
      <c r="L49" s="436"/>
      <c r="M49" s="436"/>
      <c r="N49" s="436"/>
      <c r="O49" s="424"/>
      <c r="P49" s="424"/>
      <c r="Q49" s="427"/>
      <c r="R49" s="424"/>
      <c r="S49" s="424"/>
      <c r="T49" s="424"/>
      <c r="U49" s="424"/>
      <c r="V49" s="424"/>
      <c r="W49" s="424"/>
      <c r="X49" s="424"/>
      <c r="Y49" s="424"/>
      <c r="Z49" s="424"/>
      <c r="AA49" s="424"/>
      <c r="AB49" s="424"/>
      <c r="AC49" s="424"/>
      <c r="AD49" s="424"/>
      <c r="AE49" s="424"/>
      <c r="AF49" s="424"/>
      <c r="AG49" s="427"/>
      <c r="AH49" s="427"/>
      <c r="AI49" s="427"/>
    </row>
    <row r="50" spans="1:35" ht="15">
      <c r="A50" s="427"/>
      <c r="B50" s="443"/>
      <c r="C50" s="443"/>
      <c r="D50" s="443"/>
      <c r="E50" s="445"/>
      <c r="F50" s="445"/>
      <c r="G50" s="445"/>
      <c r="H50" s="445"/>
      <c r="I50" s="445"/>
      <c r="J50" s="445"/>
      <c r="K50" s="445"/>
      <c r="L50" s="436"/>
      <c r="M50" s="436"/>
      <c r="N50" s="436"/>
      <c r="O50" s="424"/>
      <c r="P50" s="424"/>
      <c r="Q50" s="427"/>
      <c r="R50" s="424"/>
      <c r="S50" s="424"/>
      <c r="T50" s="424"/>
      <c r="U50" s="424"/>
      <c r="V50" s="424"/>
      <c r="W50" s="424"/>
      <c r="X50" s="424"/>
      <c r="Y50" s="424"/>
      <c r="Z50" s="424"/>
      <c r="AA50" s="424"/>
      <c r="AB50" s="424"/>
      <c r="AC50" s="424"/>
      <c r="AD50" s="424"/>
      <c r="AE50" s="424"/>
      <c r="AF50" s="424"/>
      <c r="AG50" s="427"/>
      <c r="AH50" s="427"/>
      <c r="AI50" s="427"/>
    </row>
    <row r="51" spans="1:35" ht="15">
      <c r="A51" s="427"/>
      <c r="B51" s="443"/>
      <c r="C51" s="443"/>
      <c r="D51" s="443"/>
      <c r="E51" s="445"/>
      <c r="F51" s="445"/>
      <c r="G51" s="445"/>
      <c r="H51" s="445"/>
      <c r="I51" s="445"/>
      <c r="J51" s="445"/>
      <c r="K51" s="445"/>
      <c r="L51" s="436"/>
      <c r="M51" s="436"/>
      <c r="N51" s="436"/>
      <c r="O51" s="424"/>
      <c r="P51" s="424"/>
      <c r="Q51" s="427"/>
      <c r="R51" s="424"/>
      <c r="S51" s="424"/>
      <c r="T51" s="424"/>
      <c r="U51" s="424"/>
      <c r="V51" s="424"/>
      <c r="W51" s="424"/>
      <c r="X51" s="424"/>
      <c r="Y51" s="424"/>
      <c r="Z51" s="424"/>
      <c r="AA51" s="424"/>
      <c r="AB51" s="424"/>
      <c r="AC51" s="424"/>
      <c r="AD51" s="424"/>
      <c r="AE51" s="424"/>
      <c r="AF51" s="424"/>
      <c r="AG51" s="427"/>
      <c r="AH51" s="427"/>
      <c r="AI51" s="427"/>
    </row>
    <row r="52" spans="1:35" ht="15">
      <c r="A52" s="427"/>
      <c r="B52" s="443"/>
      <c r="C52" s="443"/>
      <c r="D52" s="443"/>
      <c r="E52" s="445"/>
      <c r="F52" s="445"/>
      <c r="G52" s="445"/>
      <c r="H52" s="445"/>
      <c r="I52" s="445"/>
      <c r="J52" s="445"/>
      <c r="K52" s="445"/>
      <c r="L52" s="436"/>
      <c r="M52" s="436"/>
      <c r="N52" s="436"/>
      <c r="O52" s="424"/>
      <c r="P52" s="424"/>
      <c r="Q52" s="427"/>
      <c r="R52" s="424"/>
      <c r="S52" s="424"/>
      <c r="T52" s="424"/>
      <c r="U52" s="424"/>
      <c r="V52" s="424"/>
      <c r="W52" s="424"/>
      <c r="X52" s="424"/>
      <c r="Y52" s="424"/>
      <c r="Z52" s="424"/>
      <c r="AA52" s="424"/>
      <c r="AB52" s="424"/>
      <c r="AC52" s="424"/>
      <c r="AD52" s="424"/>
      <c r="AE52" s="424"/>
      <c r="AF52" s="424"/>
      <c r="AG52" s="427"/>
      <c r="AH52" s="427"/>
      <c r="AI52" s="427"/>
    </row>
    <row r="53" spans="1:35" ht="15">
      <c r="A53" s="427"/>
      <c r="B53" s="443"/>
      <c r="C53" s="443"/>
      <c r="D53" s="443"/>
      <c r="E53" s="445"/>
      <c r="F53" s="445"/>
      <c r="G53" s="445"/>
      <c r="H53" s="445"/>
      <c r="I53" s="445"/>
      <c r="J53" s="445"/>
      <c r="K53" s="445"/>
      <c r="L53" s="436"/>
      <c r="M53" s="436"/>
      <c r="N53" s="436"/>
      <c r="O53" s="424"/>
      <c r="P53" s="424"/>
      <c r="Q53" s="427"/>
      <c r="R53" s="424"/>
      <c r="S53" s="424"/>
      <c r="T53" s="424"/>
      <c r="U53" s="424"/>
      <c r="V53" s="424"/>
      <c r="W53" s="424"/>
      <c r="X53" s="424"/>
      <c r="Y53" s="424"/>
      <c r="Z53" s="424"/>
      <c r="AA53" s="424"/>
      <c r="AB53" s="424"/>
      <c r="AC53" s="424"/>
      <c r="AD53" s="424"/>
      <c r="AE53" s="424"/>
      <c r="AF53" s="424"/>
      <c r="AG53" s="427"/>
      <c r="AH53" s="427"/>
      <c r="AI53" s="427"/>
    </row>
    <row r="54" spans="1:35" ht="15">
      <c r="A54" s="427"/>
      <c r="B54" s="443"/>
      <c r="C54" s="443"/>
      <c r="D54" s="443"/>
      <c r="E54" s="445"/>
      <c r="F54" s="445"/>
      <c r="G54" s="445"/>
      <c r="H54" s="445"/>
      <c r="I54" s="445"/>
      <c r="J54" s="445"/>
      <c r="K54" s="445"/>
      <c r="L54" s="436"/>
      <c r="M54" s="436"/>
      <c r="N54" s="436"/>
      <c r="O54" s="424"/>
      <c r="P54" s="424"/>
      <c r="Q54" s="427"/>
      <c r="R54" s="424"/>
      <c r="S54" s="424"/>
      <c r="T54" s="424"/>
      <c r="U54" s="424"/>
      <c r="V54" s="424"/>
      <c r="W54" s="424"/>
      <c r="X54" s="424"/>
      <c r="Y54" s="424"/>
      <c r="Z54" s="424"/>
      <c r="AA54" s="424"/>
      <c r="AB54" s="424"/>
      <c r="AC54" s="424"/>
      <c r="AD54" s="424"/>
      <c r="AE54" s="424"/>
      <c r="AF54" s="424"/>
      <c r="AG54" s="427"/>
      <c r="AH54" s="427"/>
      <c r="AI54" s="427"/>
    </row>
    <row r="55" spans="1:35" ht="15">
      <c r="A55" s="427"/>
      <c r="B55" s="443"/>
      <c r="C55" s="443"/>
      <c r="D55" s="443"/>
      <c r="E55" s="445"/>
      <c r="F55" s="445"/>
      <c r="G55" s="445"/>
      <c r="H55" s="445"/>
      <c r="I55" s="445"/>
      <c r="J55" s="445"/>
      <c r="K55" s="445"/>
      <c r="L55" s="436"/>
      <c r="M55" s="436"/>
      <c r="N55" s="436"/>
      <c r="O55" s="424"/>
      <c r="P55" s="424"/>
      <c r="Q55" s="427"/>
      <c r="R55" s="424"/>
      <c r="S55" s="424"/>
      <c r="T55" s="424"/>
      <c r="U55" s="424"/>
      <c r="V55" s="424"/>
      <c r="W55" s="424"/>
      <c r="X55" s="424"/>
      <c r="Y55" s="424"/>
      <c r="Z55" s="424"/>
      <c r="AA55" s="424"/>
      <c r="AB55" s="424"/>
      <c r="AC55" s="424"/>
      <c r="AD55" s="424"/>
      <c r="AE55" s="424"/>
      <c r="AF55" s="424"/>
      <c r="AG55" s="427"/>
      <c r="AH55" s="427"/>
      <c r="AI55" s="427"/>
    </row>
    <row r="56" spans="1:35" ht="15">
      <c r="A56" s="427"/>
      <c r="B56" s="443"/>
      <c r="C56" s="443"/>
      <c r="D56" s="443"/>
      <c r="E56" s="445"/>
      <c r="F56" s="445"/>
      <c r="G56" s="445"/>
      <c r="H56" s="445"/>
      <c r="I56" s="445"/>
      <c r="J56" s="445"/>
      <c r="K56" s="445"/>
      <c r="L56" s="436"/>
      <c r="M56" s="436"/>
      <c r="N56" s="436"/>
      <c r="O56" s="424"/>
      <c r="P56" s="424"/>
      <c r="Q56" s="427"/>
      <c r="R56" s="424"/>
      <c r="S56" s="424"/>
      <c r="T56" s="424"/>
      <c r="U56" s="424"/>
      <c r="V56" s="424"/>
      <c r="W56" s="424"/>
      <c r="X56" s="424"/>
      <c r="Y56" s="424"/>
      <c r="Z56" s="424"/>
      <c r="AA56" s="424"/>
      <c r="AB56" s="424"/>
      <c r="AC56" s="424"/>
      <c r="AD56" s="424"/>
      <c r="AE56" s="424"/>
      <c r="AF56" s="424"/>
      <c r="AG56" s="427"/>
      <c r="AH56" s="427"/>
      <c r="AI56" s="427"/>
    </row>
    <row r="57" spans="1:35" ht="15">
      <c r="A57" s="427"/>
      <c r="B57" s="443"/>
      <c r="C57" s="443"/>
      <c r="D57" s="443"/>
      <c r="E57" s="445"/>
      <c r="F57" s="445"/>
      <c r="G57" s="445"/>
      <c r="H57" s="445"/>
      <c r="I57" s="445"/>
      <c r="J57" s="445"/>
      <c r="K57" s="445"/>
      <c r="L57" s="436"/>
      <c r="M57" s="436"/>
      <c r="N57" s="436"/>
      <c r="O57" s="424"/>
      <c r="P57" s="424"/>
      <c r="Q57" s="427"/>
      <c r="R57" s="424"/>
      <c r="S57" s="424"/>
      <c r="T57" s="424"/>
      <c r="U57" s="424"/>
      <c r="V57" s="424"/>
      <c r="W57" s="424"/>
      <c r="X57" s="424"/>
      <c r="Y57" s="424"/>
      <c r="Z57" s="424"/>
      <c r="AA57" s="424"/>
      <c r="AB57" s="424"/>
      <c r="AC57" s="424"/>
      <c r="AD57" s="424"/>
      <c r="AE57" s="424"/>
      <c r="AF57" s="424"/>
      <c r="AG57" s="427"/>
      <c r="AH57" s="427"/>
      <c r="AI57" s="427"/>
    </row>
    <row r="58" spans="1:35" ht="15">
      <c r="A58" s="427"/>
      <c r="B58" s="443"/>
      <c r="C58" s="443"/>
      <c r="D58" s="443"/>
      <c r="E58" s="445"/>
      <c r="F58" s="445"/>
      <c r="G58" s="445"/>
      <c r="H58" s="445"/>
      <c r="I58" s="445"/>
      <c r="J58" s="445"/>
      <c r="K58" s="445"/>
      <c r="L58" s="436"/>
      <c r="M58" s="436"/>
      <c r="N58" s="436"/>
      <c r="O58" s="424"/>
      <c r="P58" s="424"/>
      <c r="Q58" s="427"/>
      <c r="R58" s="424"/>
      <c r="S58" s="424"/>
      <c r="T58" s="424"/>
      <c r="U58" s="424"/>
      <c r="V58" s="424"/>
      <c r="W58" s="424"/>
      <c r="X58" s="424"/>
      <c r="Y58" s="424"/>
      <c r="Z58" s="424"/>
      <c r="AA58" s="424"/>
      <c r="AB58" s="424"/>
      <c r="AC58" s="424"/>
      <c r="AD58" s="424"/>
      <c r="AE58" s="424"/>
      <c r="AF58" s="424"/>
      <c r="AG58" s="427"/>
      <c r="AH58" s="427"/>
      <c r="AI58" s="427"/>
    </row>
    <row r="59" spans="1:35" ht="15">
      <c r="A59" s="427"/>
      <c r="B59" s="443"/>
      <c r="C59" s="443"/>
      <c r="D59" s="443"/>
      <c r="E59" s="445"/>
      <c r="F59" s="445"/>
      <c r="G59" s="445"/>
      <c r="H59" s="445"/>
      <c r="I59" s="445"/>
      <c r="J59" s="445"/>
      <c r="K59" s="445"/>
      <c r="L59" s="436"/>
      <c r="M59" s="436"/>
      <c r="N59" s="436"/>
      <c r="O59" s="424"/>
      <c r="P59" s="424"/>
      <c r="Q59" s="427"/>
      <c r="R59" s="424"/>
      <c r="S59" s="424"/>
      <c r="T59" s="424"/>
      <c r="U59" s="424"/>
      <c r="V59" s="424"/>
      <c r="W59" s="424"/>
      <c r="X59" s="424"/>
      <c r="Y59" s="424"/>
      <c r="Z59" s="424"/>
      <c r="AA59" s="424"/>
      <c r="AB59" s="424"/>
      <c r="AC59" s="424"/>
      <c r="AD59" s="424"/>
      <c r="AE59" s="424"/>
      <c r="AF59" s="424"/>
      <c r="AG59" s="427"/>
      <c r="AH59" s="427"/>
      <c r="AI59" s="427"/>
    </row>
    <row r="60" spans="1:35" ht="15">
      <c r="A60" s="427"/>
      <c r="B60" s="443"/>
      <c r="C60" s="443"/>
      <c r="D60" s="443"/>
      <c r="E60" s="445"/>
      <c r="F60" s="445"/>
      <c r="G60" s="445"/>
      <c r="H60" s="445"/>
      <c r="I60" s="445"/>
      <c r="J60" s="445"/>
      <c r="K60" s="445"/>
      <c r="L60" s="436"/>
      <c r="M60" s="436"/>
      <c r="N60" s="436"/>
      <c r="O60" s="424"/>
      <c r="P60" s="424"/>
      <c r="Q60" s="427"/>
      <c r="R60" s="424"/>
      <c r="S60" s="424"/>
      <c r="T60" s="424"/>
      <c r="U60" s="424"/>
      <c r="V60" s="424"/>
      <c r="W60" s="424"/>
      <c r="X60" s="424"/>
      <c r="Y60" s="424"/>
      <c r="Z60" s="424"/>
      <c r="AA60" s="424"/>
      <c r="AB60" s="424"/>
      <c r="AC60" s="424"/>
      <c r="AD60" s="424"/>
      <c r="AE60" s="424"/>
      <c r="AF60" s="424"/>
      <c r="AG60" s="427"/>
      <c r="AH60" s="427"/>
      <c r="AI60" s="427"/>
    </row>
    <row r="61" spans="1:35" ht="15">
      <c r="A61" s="427"/>
      <c r="B61" s="443"/>
      <c r="C61" s="443"/>
      <c r="D61" s="443"/>
      <c r="E61" s="445"/>
      <c r="F61" s="445"/>
      <c r="G61" s="445"/>
      <c r="H61" s="445"/>
      <c r="I61" s="445"/>
      <c r="J61" s="445"/>
      <c r="K61" s="445"/>
      <c r="L61" s="436"/>
      <c r="M61" s="436"/>
      <c r="N61" s="436"/>
      <c r="O61" s="424"/>
      <c r="P61" s="424"/>
      <c r="Q61" s="427"/>
      <c r="R61" s="424"/>
      <c r="S61" s="424"/>
      <c r="T61" s="424"/>
      <c r="U61" s="424"/>
      <c r="V61" s="424"/>
      <c r="W61" s="424"/>
      <c r="X61" s="424"/>
      <c r="Y61" s="424"/>
      <c r="Z61" s="424"/>
      <c r="AA61" s="424"/>
      <c r="AB61" s="424"/>
      <c r="AC61" s="424"/>
      <c r="AD61" s="424"/>
      <c r="AE61" s="424"/>
      <c r="AF61" s="424"/>
      <c r="AG61" s="427"/>
      <c r="AH61" s="427"/>
      <c r="AI61" s="427"/>
    </row>
    <row r="62" spans="1:35" ht="15">
      <c r="A62" s="427"/>
      <c r="B62" s="443"/>
      <c r="C62" s="443"/>
      <c r="D62" s="443"/>
      <c r="E62" s="445"/>
      <c r="F62" s="445"/>
      <c r="G62" s="445"/>
      <c r="H62" s="445"/>
      <c r="I62" s="445"/>
      <c r="J62" s="445"/>
      <c r="K62" s="445"/>
      <c r="L62" s="436"/>
      <c r="M62" s="436"/>
      <c r="N62" s="436"/>
      <c r="O62" s="424"/>
      <c r="P62" s="424"/>
      <c r="Q62" s="427"/>
      <c r="R62" s="424"/>
      <c r="S62" s="424"/>
      <c r="T62" s="424"/>
      <c r="U62" s="424"/>
      <c r="V62" s="424"/>
      <c r="W62" s="424"/>
      <c r="X62" s="424"/>
      <c r="Y62" s="424"/>
      <c r="Z62" s="424"/>
      <c r="AA62" s="424"/>
      <c r="AB62" s="424"/>
      <c r="AC62" s="424"/>
      <c r="AD62" s="424"/>
      <c r="AE62" s="424"/>
      <c r="AF62" s="424"/>
      <c r="AG62" s="427"/>
      <c r="AH62" s="427"/>
      <c r="AI62" s="427"/>
    </row>
    <row r="63" spans="1:35" ht="15">
      <c r="A63" s="427"/>
      <c r="B63" s="443"/>
      <c r="C63" s="443"/>
      <c r="D63" s="443"/>
      <c r="E63" s="445"/>
      <c r="F63" s="445"/>
      <c r="G63" s="445"/>
      <c r="H63" s="445"/>
      <c r="I63" s="445"/>
      <c r="J63" s="445"/>
      <c r="K63" s="445"/>
      <c r="L63" s="436"/>
      <c r="M63" s="436"/>
      <c r="N63" s="436"/>
      <c r="O63" s="424"/>
      <c r="P63" s="424"/>
      <c r="Q63" s="427"/>
      <c r="R63" s="424"/>
      <c r="S63" s="424"/>
      <c r="T63" s="424"/>
      <c r="U63" s="424"/>
      <c r="V63" s="424"/>
      <c r="W63" s="424"/>
      <c r="X63" s="424"/>
      <c r="Y63" s="424"/>
      <c r="Z63" s="424"/>
      <c r="AA63" s="424"/>
      <c r="AB63" s="424"/>
      <c r="AC63" s="424"/>
      <c r="AD63" s="424"/>
      <c r="AE63" s="424"/>
      <c r="AF63" s="424"/>
      <c r="AG63" s="427"/>
      <c r="AH63" s="427"/>
      <c r="AI63" s="427"/>
    </row>
    <row r="64" spans="1:35" ht="15">
      <c r="A64" s="427"/>
      <c r="B64" s="443"/>
      <c r="C64" s="443"/>
      <c r="D64" s="443"/>
      <c r="E64" s="445"/>
      <c r="F64" s="445"/>
      <c r="G64" s="445"/>
      <c r="H64" s="445"/>
      <c r="I64" s="445"/>
      <c r="J64" s="445"/>
      <c r="K64" s="445"/>
      <c r="L64" s="436"/>
      <c r="M64" s="436"/>
      <c r="N64" s="436"/>
      <c r="O64" s="424"/>
      <c r="P64" s="424"/>
      <c r="Q64" s="427"/>
      <c r="R64" s="424"/>
      <c r="S64" s="424"/>
      <c r="T64" s="424"/>
      <c r="U64" s="424"/>
      <c r="V64" s="424"/>
      <c r="W64" s="424"/>
      <c r="X64" s="424"/>
      <c r="Y64" s="424"/>
      <c r="Z64" s="424"/>
      <c r="AA64" s="424"/>
      <c r="AB64" s="424"/>
      <c r="AC64" s="424"/>
      <c r="AD64" s="424"/>
      <c r="AE64" s="424"/>
      <c r="AF64" s="424"/>
      <c r="AG64" s="427"/>
      <c r="AH64" s="427"/>
      <c r="AI64" s="427"/>
    </row>
    <row r="65" spans="1:35" ht="15">
      <c r="A65" s="427"/>
      <c r="B65" s="427"/>
      <c r="C65" s="427"/>
      <c r="D65" s="427"/>
      <c r="E65" s="427"/>
      <c r="F65" s="427"/>
      <c r="G65" s="427"/>
      <c r="H65" s="427"/>
      <c r="I65" s="427"/>
      <c r="J65" s="427"/>
      <c r="K65" s="427"/>
      <c r="L65" s="427"/>
      <c r="M65" s="427"/>
      <c r="N65" s="427"/>
      <c r="O65" s="427"/>
      <c r="P65" s="427"/>
      <c r="Q65" s="424"/>
      <c r="R65" s="424"/>
      <c r="S65" s="424"/>
      <c r="T65" s="424"/>
      <c r="U65" s="424"/>
      <c r="V65" s="424"/>
      <c r="W65" s="424"/>
      <c r="X65" s="424"/>
      <c r="Y65" s="424"/>
      <c r="Z65" s="424"/>
      <c r="AA65" s="424"/>
      <c r="AB65" s="424"/>
      <c r="AC65" s="424"/>
      <c r="AD65" s="424"/>
      <c r="AE65" s="424"/>
      <c r="AF65" s="424"/>
      <c r="AG65" s="427"/>
      <c r="AH65" s="427"/>
      <c r="AI65" s="427"/>
    </row>
    <row r="66" spans="1:35" ht="15">
      <c r="A66" s="427"/>
      <c r="B66" s="427"/>
      <c r="C66" s="427"/>
      <c r="D66" s="427"/>
      <c r="E66" s="427"/>
      <c r="F66" s="427"/>
      <c r="G66" s="427"/>
      <c r="H66" s="427"/>
      <c r="I66" s="427"/>
      <c r="J66" s="427"/>
      <c r="K66" s="427"/>
      <c r="L66" s="427"/>
      <c r="M66" s="427"/>
      <c r="N66" s="897"/>
      <c r="O66" s="427"/>
      <c r="P66" s="427"/>
      <c r="Q66" s="424"/>
      <c r="R66" s="424"/>
      <c r="S66" s="424"/>
      <c r="T66" s="424"/>
      <c r="U66" s="424"/>
      <c r="V66" s="424"/>
      <c r="W66" s="424"/>
      <c r="X66" s="424"/>
      <c r="Y66" s="424"/>
      <c r="Z66" s="424"/>
      <c r="AA66" s="424"/>
      <c r="AB66" s="424"/>
      <c r="AC66" s="424"/>
      <c r="AD66" s="424"/>
      <c r="AE66" s="424"/>
      <c r="AF66" s="424"/>
      <c r="AG66" s="427"/>
      <c r="AH66" s="427"/>
      <c r="AI66" s="427"/>
    </row>
    <row r="67" spans="1:35" ht="15">
      <c r="A67" s="424"/>
      <c r="B67" s="424"/>
      <c r="C67" s="424"/>
      <c r="D67" s="424"/>
      <c r="E67" s="424"/>
      <c r="F67" s="424"/>
      <c r="G67" s="424"/>
      <c r="H67" s="424"/>
      <c r="I67" s="424"/>
      <c r="J67" s="424"/>
      <c r="K67" s="424"/>
      <c r="L67" s="424"/>
      <c r="M67" s="424"/>
      <c r="N67" s="897"/>
      <c r="O67" s="424"/>
      <c r="P67" s="424"/>
      <c r="Q67" s="424"/>
      <c r="R67" s="424"/>
      <c r="S67" s="424"/>
      <c r="T67" s="424"/>
      <c r="U67" s="424"/>
      <c r="V67" s="424"/>
      <c r="W67" s="424"/>
      <c r="X67" s="424"/>
      <c r="Y67" s="424"/>
      <c r="Z67" s="424"/>
      <c r="AA67" s="424"/>
      <c r="AB67" s="424"/>
      <c r="AC67" s="424"/>
      <c r="AD67" s="424"/>
      <c r="AE67" s="424"/>
      <c r="AF67" s="424"/>
      <c r="AG67" s="424"/>
      <c r="AH67" s="424"/>
      <c r="AI67" s="424"/>
    </row>
    <row r="68" spans="1:35" ht="15">
      <c r="A68" s="424"/>
      <c r="B68" s="424"/>
      <c r="C68" s="424"/>
      <c r="D68" s="424"/>
      <c r="E68" s="424"/>
      <c r="F68" s="424"/>
      <c r="G68" s="424"/>
      <c r="H68" s="424"/>
      <c r="I68" s="424"/>
      <c r="J68" s="424"/>
      <c r="K68" s="424"/>
      <c r="L68" s="424"/>
      <c r="M68" s="424"/>
      <c r="N68" s="897"/>
      <c r="O68" s="424"/>
      <c r="P68" s="424"/>
      <c r="Q68" s="424"/>
      <c r="R68" s="424"/>
      <c r="S68" s="424"/>
      <c r="T68" s="424"/>
      <c r="U68" s="424"/>
      <c r="V68" s="424"/>
      <c r="W68" s="424"/>
      <c r="X68" s="424"/>
      <c r="Y68" s="424"/>
      <c r="Z68" s="424"/>
      <c r="AA68" s="424"/>
      <c r="AB68" s="424"/>
      <c r="AC68" s="424"/>
      <c r="AD68" s="424"/>
      <c r="AE68" s="424"/>
      <c r="AF68" s="424"/>
      <c r="AG68" s="424"/>
      <c r="AH68" s="424"/>
      <c r="AI68" s="424"/>
    </row>
    <row r="69" spans="1:35" ht="15">
      <c r="A69" s="424"/>
      <c r="B69" s="424"/>
      <c r="C69" s="424"/>
      <c r="D69" s="424"/>
      <c r="E69" s="424"/>
      <c r="F69" s="424"/>
      <c r="G69" s="424"/>
      <c r="H69" s="424"/>
      <c r="I69" s="424"/>
      <c r="J69" s="424"/>
      <c r="K69" s="424"/>
      <c r="L69" s="424"/>
      <c r="M69" s="424"/>
      <c r="N69" s="897"/>
      <c r="O69" s="424"/>
      <c r="P69" s="424"/>
      <c r="Q69" s="427"/>
      <c r="R69" s="427"/>
      <c r="S69" s="427"/>
      <c r="T69" s="427"/>
      <c r="U69" s="424"/>
      <c r="V69" s="424"/>
      <c r="W69" s="424"/>
      <c r="X69" s="424"/>
      <c r="Y69" s="424"/>
      <c r="Z69" s="424"/>
      <c r="AA69" s="424"/>
      <c r="AB69" s="424"/>
      <c r="AC69" s="424"/>
      <c r="AD69" s="424"/>
      <c r="AE69" s="424"/>
      <c r="AF69" s="424"/>
      <c r="AG69" s="424"/>
      <c r="AH69" s="424"/>
      <c r="AI69" s="424"/>
    </row>
    <row r="70" spans="1:35">
      <c r="N70" s="897"/>
    </row>
    <row r="71" spans="1:35">
      <c r="N71" s="436"/>
    </row>
  </sheetData>
  <mergeCells count="86">
    <mergeCell ref="P26:Q26"/>
    <mergeCell ref="F26:G26"/>
    <mergeCell ref="P28:Q28"/>
    <mergeCell ref="F27:G27"/>
    <mergeCell ref="H27:I27"/>
    <mergeCell ref="J27:K27"/>
    <mergeCell ref="L27:M27"/>
    <mergeCell ref="N27:O27"/>
    <mergeCell ref="P27:Q27"/>
    <mergeCell ref="F28:G28"/>
    <mergeCell ref="H28:I28"/>
    <mergeCell ref="J28:K28"/>
    <mergeCell ref="L28:M28"/>
    <mergeCell ref="N28:O28"/>
    <mergeCell ref="P24:Q24"/>
    <mergeCell ref="F25:G25"/>
    <mergeCell ref="H25:I25"/>
    <mergeCell ref="J25:K25"/>
    <mergeCell ref="L25:M25"/>
    <mergeCell ref="N25:O25"/>
    <mergeCell ref="P25:Q25"/>
    <mergeCell ref="F24:G24"/>
    <mergeCell ref="H24:I24"/>
    <mergeCell ref="J24:K24"/>
    <mergeCell ref="L24:M24"/>
    <mergeCell ref="N24:O24"/>
    <mergeCell ref="P33:Q35"/>
    <mergeCell ref="R33:R35"/>
    <mergeCell ref="D35:E35"/>
    <mergeCell ref="F35:G35"/>
    <mergeCell ref="H35:I35"/>
    <mergeCell ref="N32:N35"/>
    <mergeCell ref="D33:I34"/>
    <mergeCell ref="J33:K35"/>
    <mergeCell ref="L33:M35"/>
    <mergeCell ref="B41:I41"/>
    <mergeCell ref="N66:N70"/>
    <mergeCell ref="B36:C36"/>
    <mergeCell ref="D36:E36"/>
    <mergeCell ref="F36:G36"/>
    <mergeCell ref="H36:I36"/>
    <mergeCell ref="J36:K36"/>
    <mergeCell ref="L36:M36"/>
    <mergeCell ref="B38:AF38"/>
    <mergeCell ref="B40:I40"/>
    <mergeCell ref="F23:G23"/>
    <mergeCell ref="H23:I23"/>
    <mergeCell ref="J23:K23"/>
    <mergeCell ref="L23:M23"/>
    <mergeCell ref="H26:I26"/>
    <mergeCell ref="J26:K26"/>
    <mergeCell ref="B31:N31"/>
    <mergeCell ref="B32:M32"/>
    <mergeCell ref="B33:C35"/>
    <mergeCell ref="L26:M26"/>
    <mergeCell ref="N26:O26"/>
    <mergeCell ref="N23:O23"/>
    <mergeCell ref="P23:Q23"/>
    <mergeCell ref="H19:M21"/>
    <mergeCell ref="N19:O22"/>
    <mergeCell ref="P19:Q22"/>
    <mergeCell ref="H22:I22"/>
    <mergeCell ref="J22:K22"/>
    <mergeCell ref="L22:M22"/>
    <mergeCell ref="B14:J14"/>
    <mergeCell ref="K14:S14"/>
    <mergeCell ref="B17:R17"/>
    <mergeCell ref="B18:B22"/>
    <mergeCell ref="C18:C22"/>
    <mergeCell ref="D18:D22"/>
    <mergeCell ref="E18:E22"/>
    <mergeCell ref="F18:Q18"/>
    <mergeCell ref="R18:R22"/>
    <mergeCell ref="F19:G22"/>
    <mergeCell ref="B11:J11"/>
    <mergeCell ref="K11:S11"/>
    <mergeCell ref="B12:J12"/>
    <mergeCell ref="K12:S12"/>
    <mergeCell ref="B13:J13"/>
    <mergeCell ref="K13:S13"/>
    <mergeCell ref="AD5:AE5"/>
    <mergeCell ref="B6:S6"/>
    <mergeCell ref="B9:J9"/>
    <mergeCell ref="K9:S9"/>
    <mergeCell ref="B10:J10"/>
    <mergeCell ref="K10:S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111"/>
  <sheetViews>
    <sheetView topLeftCell="A15" workbookViewId="0">
      <selection activeCell="F33" sqref="F33"/>
    </sheetView>
  </sheetViews>
  <sheetFormatPr baseColWidth="10" defaultRowHeight="15"/>
  <cols>
    <col min="2" max="2" width="28.28515625" customWidth="1"/>
    <col min="3" max="3" width="11.42578125" style="1"/>
    <col min="7" max="19" width="11.42578125" customWidth="1"/>
    <col min="257" max="257" width="10.28515625" customWidth="1"/>
    <col min="258" max="258" width="9.5703125" customWidth="1"/>
    <col min="263" max="275" width="11.42578125" customWidth="1"/>
    <col min="513" max="513" width="10.28515625" customWidth="1"/>
    <col min="514" max="514" width="9.5703125" customWidth="1"/>
    <col min="519" max="531" width="11.42578125" customWidth="1"/>
    <col min="769" max="769" width="10.28515625" customWidth="1"/>
    <col min="770" max="770" width="9.5703125" customWidth="1"/>
    <col min="775" max="787" width="11.42578125" customWidth="1"/>
    <col min="1025" max="1025" width="10.28515625" customWidth="1"/>
    <col min="1026" max="1026" width="9.5703125" customWidth="1"/>
    <col min="1031" max="1043" width="11.42578125" customWidth="1"/>
    <col min="1281" max="1281" width="10.28515625" customWidth="1"/>
    <col min="1282" max="1282" width="9.5703125" customWidth="1"/>
    <col min="1287" max="1299" width="11.42578125" customWidth="1"/>
    <col min="1537" max="1537" width="10.28515625" customWidth="1"/>
    <col min="1538" max="1538" width="9.5703125" customWidth="1"/>
    <col min="1543" max="1555" width="11.42578125" customWidth="1"/>
    <col min="1793" max="1793" width="10.28515625" customWidth="1"/>
    <col min="1794" max="1794" width="9.5703125" customWidth="1"/>
    <col min="1799" max="1811" width="11.42578125" customWidth="1"/>
    <col min="2049" max="2049" width="10.28515625" customWidth="1"/>
    <col min="2050" max="2050" width="9.5703125" customWidth="1"/>
    <col min="2055" max="2067" width="11.42578125" customWidth="1"/>
    <col min="2305" max="2305" width="10.28515625" customWidth="1"/>
    <col min="2306" max="2306" width="9.5703125" customWidth="1"/>
    <col min="2311" max="2323" width="11.42578125" customWidth="1"/>
    <col min="2561" max="2561" width="10.28515625" customWidth="1"/>
    <col min="2562" max="2562" width="9.5703125" customWidth="1"/>
    <col min="2567" max="2579" width="11.42578125" customWidth="1"/>
    <col min="2817" max="2817" width="10.28515625" customWidth="1"/>
    <col min="2818" max="2818" width="9.5703125" customWidth="1"/>
    <col min="2823" max="2835" width="11.42578125" customWidth="1"/>
    <col min="3073" max="3073" width="10.28515625" customWidth="1"/>
    <col min="3074" max="3074" width="9.5703125" customWidth="1"/>
    <col min="3079" max="3091" width="11.42578125" customWidth="1"/>
    <col min="3329" max="3329" width="10.28515625" customWidth="1"/>
    <col min="3330" max="3330" width="9.5703125" customWidth="1"/>
    <col min="3335" max="3347" width="11.42578125" customWidth="1"/>
    <col min="3585" max="3585" width="10.28515625" customWidth="1"/>
    <col min="3586" max="3586" width="9.5703125" customWidth="1"/>
    <col min="3591" max="3603" width="11.42578125" customWidth="1"/>
    <col min="3841" max="3841" width="10.28515625" customWidth="1"/>
    <col min="3842" max="3842" width="9.5703125" customWidth="1"/>
    <col min="3847" max="3859" width="11.42578125" customWidth="1"/>
    <col min="4097" max="4097" width="10.28515625" customWidth="1"/>
    <col min="4098" max="4098" width="9.5703125" customWidth="1"/>
    <col min="4103" max="4115" width="11.42578125" customWidth="1"/>
    <col min="4353" max="4353" width="10.28515625" customWidth="1"/>
    <col min="4354" max="4354" width="9.5703125" customWidth="1"/>
    <col min="4359" max="4371" width="11.42578125" customWidth="1"/>
    <col min="4609" max="4609" width="10.28515625" customWidth="1"/>
    <col min="4610" max="4610" width="9.5703125" customWidth="1"/>
    <col min="4615" max="4627" width="11.42578125" customWidth="1"/>
    <col min="4865" max="4865" width="10.28515625" customWidth="1"/>
    <col min="4866" max="4866" width="9.5703125" customWidth="1"/>
    <col min="4871" max="4883" width="11.42578125" customWidth="1"/>
    <col min="5121" max="5121" width="10.28515625" customWidth="1"/>
    <col min="5122" max="5122" width="9.5703125" customWidth="1"/>
    <col min="5127" max="5139" width="11.42578125" customWidth="1"/>
    <col min="5377" max="5377" width="10.28515625" customWidth="1"/>
    <col min="5378" max="5378" width="9.5703125" customWidth="1"/>
    <col min="5383" max="5395" width="11.42578125" customWidth="1"/>
    <col min="5633" max="5633" width="10.28515625" customWidth="1"/>
    <col min="5634" max="5634" width="9.5703125" customWidth="1"/>
    <col min="5639" max="5651" width="11.42578125" customWidth="1"/>
    <col min="5889" max="5889" width="10.28515625" customWidth="1"/>
    <col min="5890" max="5890" width="9.5703125" customWidth="1"/>
    <col min="5895" max="5907" width="11.42578125" customWidth="1"/>
    <col min="6145" max="6145" width="10.28515625" customWidth="1"/>
    <col min="6146" max="6146" width="9.5703125" customWidth="1"/>
    <col min="6151" max="6163" width="11.42578125" customWidth="1"/>
    <col min="6401" max="6401" width="10.28515625" customWidth="1"/>
    <col min="6402" max="6402" width="9.5703125" customWidth="1"/>
    <col min="6407" max="6419" width="11.42578125" customWidth="1"/>
    <col min="6657" max="6657" width="10.28515625" customWidth="1"/>
    <col min="6658" max="6658" width="9.5703125" customWidth="1"/>
    <col min="6663" max="6675" width="11.42578125" customWidth="1"/>
    <col min="6913" max="6913" width="10.28515625" customWidth="1"/>
    <col min="6914" max="6914" width="9.5703125" customWidth="1"/>
    <col min="6919" max="6931" width="11.42578125" customWidth="1"/>
    <col min="7169" max="7169" width="10.28515625" customWidth="1"/>
    <col min="7170" max="7170" width="9.5703125" customWidth="1"/>
    <col min="7175" max="7187" width="11.42578125" customWidth="1"/>
    <col min="7425" max="7425" width="10.28515625" customWidth="1"/>
    <col min="7426" max="7426" width="9.5703125" customWidth="1"/>
    <col min="7431" max="7443" width="11.42578125" customWidth="1"/>
    <col min="7681" max="7681" width="10.28515625" customWidth="1"/>
    <col min="7682" max="7682" width="9.5703125" customWidth="1"/>
    <col min="7687" max="7699" width="11.42578125" customWidth="1"/>
    <col min="7937" max="7937" width="10.28515625" customWidth="1"/>
    <col min="7938" max="7938" width="9.5703125" customWidth="1"/>
    <col min="7943" max="7955" width="11.42578125" customWidth="1"/>
    <col min="8193" max="8193" width="10.28515625" customWidth="1"/>
    <col min="8194" max="8194" width="9.5703125" customWidth="1"/>
    <col min="8199" max="8211" width="11.42578125" customWidth="1"/>
    <col min="8449" max="8449" width="10.28515625" customWidth="1"/>
    <col min="8450" max="8450" width="9.5703125" customWidth="1"/>
    <col min="8455" max="8467" width="11.42578125" customWidth="1"/>
    <col min="8705" max="8705" width="10.28515625" customWidth="1"/>
    <col min="8706" max="8706" width="9.5703125" customWidth="1"/>
    <col min="8711" max="8723" width="11.42578125" customWidth="1"/>
    <col min="8961" max="8961" width="10.28515625" customWidth="1"/>
    <col min="8962" max="8962" width="9.5703125" customWidth="1"/>
    <col min="8967" max="8979" width="11.42578125" customWidth="1"/>
    <col min="9217" max="9217" width="10.28515625" customWidth="1"/>
    <col min="9218" max="9218" width="9.5703125" customWidth="1"/>
    <col min="9223" max="9235" width="11.42578125" customWidth="1"/>
    <col min="9473" max="9473" width="10.28515625" customWidth="1"/>
    <col min="9474" max="9474" width="9.5703125" customWidth="1"/>
    <col min="9479" max="9491" width="11.42578125" customWidth="1"/>
    <col min="9729" max="9729" width="10.28515625" customWidth="1"/>
    <col min="9730" max="9730" width="9.5703125" customWidth="1"/>
    <col min="9735" max="9747" width="11.42578125" customWidth="1"/>
    <col min="9985" max="9985" width="10.28515625" customWidth="1"/>
    <col min="9986" max="9986" width="9.5703125" customWidth="1"/>
    <col min="9991" max="10003" width="11.42578125" customWidth="1"/>
    <col min="10241" max="10241" width="10.28515625" customWidth="1"/>
    <col min="10242" max="10242" width="9.5703125" customWidth="1"/>
    <col min="10247" max="10259" width="11.42578125" customWidth="1"/>
    <col min="10497" max="10497" width="10.28515625" customWidth="1"/>
    <col min="10498" max="10498" width="9.5703125" customWidth="1"/>
    <col min="10503" max="10515" width="11.42578125" customWidth="1"/>
    <col min="10753" max="10753" width="10.28515625" customWidth="1"/>
    <col min="10754" max="10754" width="9.5703125" customWidth="1"/>
    <col min="10759" max="10771" width="11.42578125" customWidth="1"/>
    <col min="11009" max="11009" width="10.28515625" customWidth="1"/>
    <col min="11010" max="11010" width="9.5703125" customWidth="1"/>
    <col min="11015" max="11027" width="11.42578125" customWidth="1"/>
    <col min="11265" max="11265" width="10.28515625" customWidth="1"/>
    <col min="11266" max="11266" width="9.5703125" customWidth="1"/>
    <col min="11271" max="11283" width="11.42578125" customWidth="1"/>
    <col min="11521" max="11521" width="10.28515625" customWidth="1"/>
    <col min="11522" max="11522" width="9.5703125" customWidth="1"/>
    <col min="11527" max="11539" width="11.42578125" customWidth="1"/>
    <col min="11777" max="11777" width="10.28515625" customWidth="1"/>
    <col min="11778" max="11778" width="9.5703125" customWidth="1"/>
    <col min="11783" max="11795" width="11.42578125" customWidth="1"/>
    <col min="12033" max="12033" width="10.28515625" customWidth="1"/>
    <col min="12034" max="12034" width="9.5703125" customWidth="1"/>
    <col min="12039" max="12051" width="11.42578125" customWidth="1"/>
    <col min="12289" max="12289" width="10.28515625" customWidth="1"/>
    <col min="12290" max="12290" width="9.5703125" customWidth="1"/>
    <col min="12295" max="12307" width="11.42578125" customWidth="1"/>
    <col min="12545" max="12545" width="10.28515625" customWidth="1"/>
    <col min="12546" max="12546" width="9.5703125" customWidth="1"/>
    <col min="12551" max="12563" width="11.42578125" customWidth="1"/>
    <col min="12801" max="12801" width="10.28515625" customWidth="1"/>
    <col min="12802" max="12802" width="9.5703125" customWidth="1"/>
    <col min="12807" max="12819" width="11.42578125" customWidth="1"/>
    <col min="13057" max="13057" width="10.28515625" customWidth="1"/>
    <col min="13058" max="13058" width="9.5703125" customWidth="1"/>
    <col min="13063" max="13075" width="11.42578125" customWidth="1"/>
    <col min="13313" max="13313" width="10.28515625" customWidth="1"/>
    <col min="13314" max="13314" width="9.5703125" customWidth="1"/>
    <col min="13319" max="13331" width="11.42578125" customWidth="1"/>
    <col min="13569" max="13569" width="10.28515625" customWidth="1"/>
    <col min="13570" max="13570" width="9.5703125" customWidth="1"/>
    <col min="13575" max="13587" width="11.42578125" customWidth="1"/>
    <col min="13825" max="13825" width="10.28515625" customWidth="1"/>
    <col min="13826" max="13826" width="9.5703125" customWidth="1"/>
    <col min="13831" max="13843" width="11.42578125" customWidth="1"/>
    <col min="14081" max="14081" width="10.28515625" customWidth="1"/>
    <col min="14082" max="14082" width="9.5703125" customWidth="1"/>
    <col min="14087" max="14099" width="11.42578125" customWidth="1"/>
    <col min="14337" max="14337" width="10.28515625" customWidth="1"/>
    <col min="14338" max="14338" width="9.5703125" customWidth="1"/>
    <col min="14343" max="14355" width="11.42578125" customWidth="1"/>
    <col min="14593" max="14593" width="10.28515625" customWidth="1"/>
    <col min="14594" max="14594" width="9.5703125" customWidth="1"/>
    <col min="14599" max="14611" width="11.42578125" customWidth="1"/>
    <col min="14849" max="14849" width="10.28515625" customWidth="1"/>
    <col min="14850" max="14850" width="9.5703125" customWidth="1"/>
    <col min="14855" max="14867" width="11.42578125" customWidth="1"/>
    <col min="15105" max="15105" width="10.28515625" customWidth="1"/>
    <col min="15106" max="15106" width="9.5703125" customWidth="1"/>
    <col min="15111" max="15123" width="11.42578125" customWidth="1"/>
    <col min="15361" max="15361" width="10.28515625" customWidth="1"/>
    <col min="15362" max="15362" width="9.5703125" customWidth="1"/>
    <col min="15367" max="15379" width="11.42578125" customWidth="1"/>
    <col min="15617" max="15617" width="10.28515625" customWidth="1"/>
    <col min="15618" max="15618" width="9.5703125" customWidth="1"/>
    <col min="15623" max="15635" width="11.42578125" customWidth="1"/>
    <col min="15873" max="15873" width="10.28515625" customWidth="1"/>
    <col min="15874" max="15874" width="9.5703125" customWidth="1"/>
    <col min="15879" max="15891" width="11.42578125" customWidth="1"/>
    <col min="16129" max="16129" width="10.28515625" customWidth="1"/>
    <col min="16130" max="16130" width="9.5703125" customWidth="1"/>
    <col min="16135" max="16147" width="11.42578125" customWidth="1"/>
  </cols>
  <sheetData>
    <row r="1" spans="1:36">
      <c r="A1" s="10"/>
      <c r="B1" s="924" t="s">
        <v>1264</v>
      </c>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10"/>
      <c r="AH1" s="345" t="s">
        <v>1265</v>
      </c>
      <c r="AI1" s="10"/>
      <c r="AJ1" s="10"/>
    </row>
    <row r="2" spans="1:36">
      <c r="A2" s="10"/>
      <c r="B2" s="346"/>
      <c r="C2" s="347"/>
      <c r="D2" s="346"/>
      <c r="E2" s="346"/>
      <c r="F2" s="346"/>
      <c r="G2" s="346"/>
      <c r="H2" s="346"/>
      <c r="I2" s="346"/>
      <c r="J2" s="346"/>
      <c r="K2" s="346"/>
      <c r="L2" s="346"/>
      <c r="M2" s="346"/>
      <c r="N2" s="346"/>
      <c r="O2" s="346"/>
      <c r="P2" s="346"/>
      <c r="Q2" s="346"/>
      <c r="R2" s="10"/>
      <c r="S2" s="10"/>
      <c r="T2" s="10"/>
      <c r="U2" s="10"/>
      <c r="V2" s="10"/>
      <c r="W2" s="10"/>
      <c r="X2" s="10"/>
      <c r="Y2" s="10"/>
      <c r="Z2" s="348"/>
      <c r="AA2" s="10"/>
      <c r="AB2" s="10"/>
      <c r="AC2" s="10"/>
      <c r="AD2" s="348"/>
      <c r="AE2" s="10"/>
      <c r="AF2" s="348" t="s">
        <v>425</v>
      </c>
      <c r="AG2" s="348"/>
      <c r="AH2" s="349"/>
      <c r="AI2" s="10"/>
      <c r="AJ2" s="10"/>
    </row>
    <row r="3" spans="1:36">
      <c r="A3" s="10"/>
      <c r="B3" s="10"/>
      <c r="C3" s="35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c r="A4" s="10"/>
      <c r="B4" s="346" t="s">
        <v>1266</v>
      </c>
      <c r="C4" s="347"/>
      <c r="D4" s="346"/>
      <c r="E4" s="346"/>
      <c r="F4" s="346"/>
      <c r="G4" s="346"/>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c r="A5" s="10"/>
      <c r="B5" s="351"/>
      <c r="C5" s="352"/>
      <c r="D5" s="346"/>
      <c r="E5" s="346"/>
      <c r="F5" s="346"/>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c r="A6" s="10"/>
      <c r="B6" s="353" t="s">
        <v>126</v>
      </c>
      <c r="C6" s="354"/>
      <c r="D6" s="355"/>
      <c r="E6" s="356" t="s">
        <v>426</v>
      </c>
      <c r="F6" s="356"/>
      <c r="G6" s="356"/>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c r="A7" s="10"/>
      <c r="B7" s="353"/>
      <c r="C7" s="354"/>
      <c r="D7" s="355"/>
      <c r="E7" s="356"/>
      <c r="F7" s="356"/>
      <c r="G7" s="356"/>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24">
      <c r="A8" s="10"/>
      <c r="B8" s="353" t="s">
        <v>1267</v>
      </c>
      <c r="C8" s="354"/>
      <c r="D8" s="355"/>
      <c r="E8" s="357" t="s">
        <v>1268</v>
      </c>
      <c r="F8" s="357"/>
      <c r="G8" s="357"/>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c r="A9" s="10"/>
      <c r="B9" s="353"/>
      <c r="C9" s="354"/>
      <c r="D9" s="355"/>
      <c r="E9" s="356"/>
      <c r="F9" s="356"/>
      <c r="G9" s="356"/>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ht="24">
      <c r="A10" s="10"/>
      <c r="B10" s="353" t="s">
        <v>1269</v>
      </c>
      <c r="C10" s="354"/>
      <c r="D10" s="355"/>
      <c r="E10" s="357" t="s">
        <v>1270</v>
      </c>
      <c r="F10" s="357"/>
      <c r="G10" s="357"/>
      <c r="H10" s="10"/>
      <c r="I10" s="10"/>
      <c r="J10" s="10"/>
      <c r="K10" s="775" t="s">
        <v>1730</v>
      </c>
      <c r="L10" s="776"/>
      <c r="M10" s="776"/>
      <c r="N10" s="776"/>
      <c r="O10" s="10"/>
      <c r="P10" s="10"/>
      <c r="Q10" s="10"/>
      <c r="R10" s="10"/>
      <c r="S10" s="10"/>
      <c r="T10" s="10"/>
      <c r="U10" s="10"/>
      <c r="V10" s="10"/>
      <c r="W10" s="10"/>
      <c r="X10" s="10"/>
      <c r="Y10" s="10"/>
      <c r="Z10" s="10"/>
      <c r="AA10" s="10"/>
      <c r="AB10" s="10"/>
      <c r="AC10" s="10"/>
      <c r="AD10" s="10"/>
      <c r="AE10" s="10"/>
      <c r="AF10" s="10"/>
      <c r="AG10" s="10"/>
      <c r="AH10" s="10"/>
      <c r="AI10" s="10"/>
      <c r="AJ10" s="10"/>
    </row>
    <row r="11" spans="1:36">
      <c r="A11" s="10"/>
      <c r="B11" s="353"/>
      <c r="C11" s="354"/>
      <c r="D11" s="355"/>
      <c r="E11" s="356"/>
      <c r="F11" s="356"/>
      <c r="G11" s="356"/>
      <c r="H11" s="10"/>
      <c r="I11" s="10"/>
      <c r="J11" s="10"/>
      <c r="K11" s="776"/>
      <c r="L11" s="776"/>
      <c r="M11" s="776"/>
      <c r="N11" s="776"/>
      <c r="O11" s="10"/>
      <c r="P11" s="10"/>
      <c r="Q11" s="10"/>
      <c r="R11" s="10"/>
      <c r="S11" s="10"/>
      <c r="T11" s="10"/>
      <c r="U11" s="10"/>
      <c r="V11" s="10"/>
      <c r="W11" s="10"/>
      <c r="X11" s="10"/>
      <c r="Y11" s="10"/>
      <c r="Z11" s="10"/>
      <c r="AA11" s="10"/>
      <c r="AB11" s="10"/>
      <c r="AC11" s="10"/>
      <c r="AD11" s="10"/>
      <c r="AE11" s="10"/>
      <c r="AF11" s="10"/>
      <c r="AG11" s="10"/>
      <c r="AH11" s="10"/>
      <c r="AI11" s="10"/>
      <c r="AJ11" s="10"/>
    </row>
    <row r="12" spans="1:36">
      <c r="A12" s="10"/>
      <c r="B12" s="10"/>
      <c r="C12" s="35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15.75" thickBot="1">
      <c r="A13" s="10"/>
      <c r="B13" s="358" t="s">
        <v>1271</v>
      </c>
      <c r="C13" s="359"/>
      <c r="D13" s="358"/>
      <c r="E13" s="358"/>
      <c r="F13" s="360"/>
      <c r="G13" s="360"/>
      <c r="H13" s="360"/>
      <c r="I13" s="360"/>
      <c r="J13" s="360"/>
      <c r="K13" s="360"/>
      <c r="L13" s="360"/>
      <c r="M13" s="360"/>
      <c r="N13" s="360"/>
      <c r="O13" s="360"/>
      <c r="P13" s="360"/>
      <c r="Q13" s="360"/>
      <c r="R13" s="10"/>
      <c r="S13" s="10"/>
      <c r="T13" s="10"/>
      <c r="U13" s="10"/>
      <c r="V13" s="10"/>
      <c r="W13" s="10"/>
      <c r="X13" s="10"/>
      <c r="Y13" s="10"/>
      <c r="Z13" s="10"/>
      <c r="AA13" s="10"/>
      <c r="AB13" s="10"/>
      <c r="AC13" s="10"/>
      <c r="AD13" s="10"/>
      <c r="AE13" s="10"/>
      <c r="AF13" s="10"/>
      <c r="AG13" s="10"/>
      <c r="AH13" s="10"/>
      <c r="AI13" s="10"/>
      <c r="AJ13" s="10"/>
    </row>
    <row r="14" spans="1:36">
      <c r="A14" s="10"/>
      <c r="B14" s="925" t="s">
        <v>1272</v>
      </c>
      <c r="C14" s="928" t="s">
        <v>1273</v>
      </c>
      <c r="D14" s="931" t="s">
        <v>1274</v>
      </c>
      <c r="E14" s="928" t="s">
        <v>1275</v>
      </c>
      <c r="F14" s="934" t="s">
        <v>1276</v>
      </c>
      <c r="G14" s="935"/>
      <c r="H14" s="935"/>
      <c r="I14" s="935"/>
      <c r="J14" s="935"/>
      <c r="K14" s="935"/>
      <c r="L14" s="935"/>
      <c r="M14" s="935"/>
      <c r="N14" s="935"/>
      <c r="O14" s="935"/>
      <c r="P14" s="935"/>
      <c r="Q14" s="936"/>
      <c r="R14" s="937" t="s">
        <v>1277</v>
      </c>
      <c r="S14" s="938"/>
      <c r="T14" s="938"/>
      <c r="U14" s="938"/>
      <c r="V14" s="938"/>
      <c r="W14" s="938"/>
      <c r="X14" s="938"/>
      <c r="Y14" s="938"/>
      <c r="Z14" s="938"/>
      <c r="AA14" s="938"/>
      <c r="AB14" s="938"/>
      <c r="AC14" s="938"/>
      <c r="AD14" s="938"/>
      <c r="AE14" s="938"/>
      <c r="AF14" s="939"/>
      <c r="AG14" s="946" t="s">
        <v>1278</v>
      </c>
      <c r="AH14" s="946" t="s">
        <v>1279</v>
      </c>
      <c r="AI14" s="10"/>
      <c r="AJ14" s="10"/>
    </row>
    <row r="15" spans="1:36">
      <c r="A15" s="10"/>
      <c r="B15" s="926"/>
      <c r="C15" s="929"/>
      <c r="D15" s="932"/>
      <c r="E15" s="929"/>
      <c r="F15" s="951" t="s">
        <v>1280</v>
      </c>
      <c r="G15" s="952"/>
      <c r="H15" s="952"/>
      <c r="I15" s="953"/>
      <c r="J15" s="934" t="s">
        <v>1281</v>
      </c>
      <c r="K15" s="935"/>
      <c r="L15" s="935"/>
      <c r="M15" s="935"/>
      <c r="N15" s="935"/>
      <c r="O15" s="935"/>
      <c r="P15" s="935"/>
      <c r="Q15" s="936"/>
      <c r="R15" s="960" t="s">
        <v>1282</v>
      </c>
      <c r="S15" s="961"/>
      <c r="T15" s="961"/>
      <c r="U15" s="961"/>
      <c r="V15" s="961"/>
      <c r="W15" s="961"/>
      <c r="X15" s="961"/>
      <c r="Y15" s="961"/>
      <c r="Z15" s="962"/>
      <c r="AA15" s="960" t="s">
        <v>1283</v>
      </c>
      <c r="AB15" s="961"/>
      <c r="AC15" s="961"/>
      <c r="AD15" s="961"/>
      <c r="AE15" s="962"/>
      <c r="AF15" s="946" t="s">
        <v>1284</v>
      </c>
      <c r="AG15" s="950"/>
      <c r="AH15" s="950"/>
      <c r="AI15" s="10"/>
      <c r="AJ15" s="10"/>
    </row>
    <row r="16" spans="1:36">
      <c r="A16" s="10"/>
      <c r="B16" s="926"/>
      <c r="C16" s="929"/>
      <c r="D16" s="932"/>
      <c r="E16" s="929"/>
      <c r="F16" s="954"/>
      <c r="G16" s="955"/>
      <c r="H16" s="955"/>
      <c r="I16" s="956"/>
      <c r="J16" s="963" t="s">
        <v>387</v>
      </c>
      <c r="K16" s="964"/>
      <c r="L16" s="964"/>
      <c r="M16" s="964"/>
      <c r="N16" s="965"/>
      <c r="O16" s="934" t="s">
        <v>388</v>
      </c>
      <c r="P16" s="935"/>
      <c r="Q16" s="945" t="s">
        <v>389</v>
      </c>
      <c r="R16" s="940" t="s">
        <v>1285</v>
      </c>
      <c r="S16" s="941"/>
      <c r="T16" s="941"/>
      <c r="U16" s="941"/>
      <c r="V16" s="941"/>
      <c r="W16" s="942"/>
      <c r="X16" s="943" t="s">
        <v>1286</v>
      </c>
      <c r="Y16" s="944"/>
      <c r="Z16" s="945" t="s">
        <v>1287</v>
      </c>
      <c r="AA16" s="361" t="s">
        <v>1285</v>
      </c>
      <c r="AB16" s="362"/>
      <c r="AC16" s="943" t="s">
        <v>1286</v>
      </c>
      <c r="AD16" s="944"/>
      <c r="AE16" s="946" t="s">
        <v>1288</v>
      </c>
      <c r="AF16" s="950"/>
      <c r="AG16" s="950"/>
      <c r="AH16" s="950"/>
      <c r="AI16" s="10"/>
      <c r="AJ16" s="10"/>
    </row>
    <row r="17" spans="1:36">
      <c r="A17" s="10"/>
      <c r="B17" s="926"/>
      <c r="C17" s="929"/>
      <c r="D17" s="932"/>
      <c r="E17" s="929"/>
      <c r="F17" s="957"/>
      <c r="G17" s="958"/>
      <c r="H17" s="958"/>
      <c r="I17" s="959"/>
      <c r="J17" s="945" t="s">
        <v>390</v>
      </c>
      <c r="K17" s="945" t="s">
        <v>391</v>
      </c>
      <c r="L17" s="946" t="s">
        <v>392</v>
      </c>
      <c r="M17" s="946" t="s">
        <v>393</v>
      </c>
      <c r="N17" s="946" t="s">
        <v>394</v>
      </c>
      <c r="O17" s="946" t="s">
        <v>395</v>
      </c>
      <c r="P17" s="948" t="s">
        <v>396</v>
      </c>
      <c r="Q17" s="929"/>
      <c r="R17" s="943" t="s">
        <v>1289</v>
      </c>
      <c r="S17" s="944"/>
      <c r="T17" s="943" t="s">
        <v>1290</v>
      </c>
      <c r="U17" s="944"/>
      <c r="V17" s="934" t="s">
        <v>1291</v>
      </c>
      <c r="W17" s="936"/>
      <c r="X17" s="966" t="s">
        <v>1291</v>
      </c>
      <c r="Y17" s="967"/>
      <c r="Z17" s="929"/>
      <c r="AA17" s="945" t="s">
        <v>5</v>
      </c>
      <c r="AB17" s="945" t="s">
        <v>6</v>
      </c>
      <c r="AC17" s="945" t="s">
        <v>5</v>
      </c>
      <c r="AD17" s="945" t="s">
        <v>6</v>
      </c>
      <c r="AE17" s="950"/>
      <c r="AF17" s="950"/>
      <c r="AG17" s="950"/>
      <c r="AH17" s="950"/>
      <c r="AI17" s="10"/>
      <c r="AJ17" s="10"/>
    </row>
    <row r="18" spans="1:36" ht="56.25">
      <c r="A18" s="10"/>
      <c r="B18" s="927"/>
      <c r="C18" s="930"/>
      <c r="D18" s="933"/>
      <c r="E18" s="930"/>
      <c r="F18" s="363" t="s">
        <v>1292</v>
      </c>
      <c r="G18" s="363" t="s">
        <v>1293</v>
      </c>
      <c r="H18" s="363" t="s">
        <v>1294</v>
      </c>
      <c r="I18" s="363" t="s">
        <v>1295</v>
      </c>
      <c r="J18" s="930"/>
      <c r="K18" s="930"/>
      <c r="L18" s="947"/>
      <c r="M18" s="947"/>
      <c r="N18" s="947"/>
      <c r="O18" s="947"/>
      <c r="P18" s="949"/>
      <c r="Q18" s="930"/>
      <c r="R18" s="364" t="s">
        <v>5</v>
      </c>
      <c r="S18" s="364" t="s">
        <v>6</v>
      </c>
      <c r="T18" s="364" t="s">
        <v>5</v>
      </c>
      <c r="U18" s="364" t="s">
        <v>6</v>
      </c>
      <c r="V18" s="365" t="s">
        <v>5</v>
      </c>
      <c r="W18" s="363" t="s">
        <v>6</v>
      </c>
      <c r="X18" s="365" t="s">
        <v>5</v>
      </c>
      <c r="Y18" s="363" t="s">
        <v>6</v>
      </c>
      <c r="Z18" s="930"/>
      <c r="AA18" s="930"/>
      <c r="AB18" s="930"/>
      <c r="AC18" s="930"/>
      <c r="AD18" s="930"/>
      <c r="AE18" s="947"/>
      <c r="AF18" s="947"/>
      <c r="AG18" s="947"/>
      <c r="AH18" s="947"/>
      <c r="AI18" s="10"/>
      <c r="AJ18" s="10"/>
    </row>
    <row r="19" spans="1:36">
      <c r="A19" s="10"/>
      <c r="B19" s="522" t="s">
        <v>1296</v>
      </c>
      <c r="C19" s="366" t="s">
        <v>1297</v>
      </c>
      <c r="D19" s="367" t="s">
        <v>1298</v>
      </c>
      <c r="E19" s="368" t="s">
        <v>1299</v>
      </c>
      <c r="F19" s="368" t="s">
        <v>1300</v>
      </c>
      <c r="G19" s="368" t="s">
        <v>1301</v>
      </c>
      <c r="H19" s="368" t="s">
        <v>1302</v>
      </c>
      <c r="I19" s="368" t="s">
        <v>1303</v>
      </c>
      <c r="J19" s="368" t="s">
        <v>1304</v>
      </c>
      <c r="K19" s="368" t="s">
        <v>1305</v>
      </c>
      <c r="L19" s="368" t="s">
        <v>1306</v>
      </c>
      <c r="M19" s="368" t="s">
        <v>1307</v>
      </c>
      <c r="N19" s="368" t="s">
        <v>1308</v>
      </c>
      <c r="O19" s="368" t="s">
        <v>1309</v>
      </c>
      <c r="P19" s="368" t="s">
        <v>1310</v>
      </c>
      <c r="Q19" s="368" t="s">
        <v>1311</v>
      </c>
      <c r="R19" s="369" t="s">
        <v>1312</v>
      </c>
      <c r="S19" s="369" t="s">
        <v>1313</v>
      </c>
      <c r="T19" s="368" t="s">
        <v>1314</v>
      </c>
      <c r="U19" s="368" t="s">
        <v>1315</v>
      </c>
      <c r="V19" s="368" t="s">
        <v>1316</v>
      </c>
      <c r="W19" s="368" t="s">
        <v>1317</v>
      </c>
      <c r="X19" s="368" t="s">
        <v>1318</v>
      </c>
      <c r="Y19" s="368" t="s">
        <v>1319</v>
      </c>
      <c r="Z19" s="368" t="s">
        <v>1320</v>
      </c>
      <c r="AA19" s="368" t="s">
        <v>1321</v>
      </c>
      <c r="AB19" s="368" t="s">
        <v>1322</v>
      </c>
      <c r="AC19" s="368" t="s">
        <v>1323</v>
      </c>
      <c r="AD19" s="368" t="s">
        <v>1324</v>
      </c>
      <c r="AE19" s="368" t="s">
        <v>1325</v>
      </c>
      <c r="AF19" s="368" t="s">
        <v>1326</v>
      </c>
      <c r="AG19" s="368" t="s">
        <v>1327</v>
      </c>
      <c r="AH19" s="368" t="s">
        <v>1328</v>
      </c>
      <c r="AI19" s="10"/>
      <c r="AJ19" s="10"/>
    </row>
    <row r="20" spans="1:36">
      <c r="A20" s="10"/>
      <c r="B20" s="532">
        <f>+'RREE '!C28</f>
        <v>44227</v>
      </c>
      <c r="C20" s="532" t="str">
        <f>+'RREE '!D28</f>
        <v>s/a 1</v>
      </c>
      <c r="D20" s="369"/>
      <c r="E20" s="369"/>
      <c r="F20" s="370">
        <f>+'RREE '!I28+'RREE '!J28</f>
        <v>0</v>
      </c>
      <c r="G20" s="364"/>
      <c r="H20" s="369"/>
      <c r="I20" s="369"/>
      <c r="J20" s="538">
        <f>+'RREE '!K28</f>
        <v>0</v>
      </c>
      <c r="K20" s="538">
        <f>+'RREE '!L28</f>
        <v>0</v>
      </c>
      <c r="L20" s="538">
        <f>+'RREE '!M28</f>
        <v>0</v>
      </c>
      <c r="M20" s="538">
        <f>+'RREE '!N28</f>
        <v>0</v>
      </c>
      <c r="N20" s="538">
        <f>+'RREE '!O28</f>
        <v>0</v>
      </c>
      <c r="O20" s="538">
        <f>+'RREE '!P28</f>
        <v>0</v>
      </c>
      <c r="P20" s="538">
        <f>+'RREE '!Q28</f>
        <v>0</v>
      </c>
      <c r="Q20" s="538">
        <f>+'RREE '!R28</f>
        <v>0</v>
      </c>
      <c r="R20" s="538">
        <f>+'RREE '!S28</f>
        <v>0</v>
      </c>
      <c r="S20" s="538">
        <f>+'RREE '!T28</f>
        <v>0</v>
      </c>
      <c r="T20" s="538">
        <f>+'RREE '!U28</f>
        <v>0</v>
      </c>
      <c r="U20" s="538">
        <f>+'RREE '!V28</f>
        <v>0</v>
      </c>
      <c r="V20" s="538">
        <f>+'RREE '!W28</f>
        <v>0</v>
      </c>
      <c r="W20" s="538">
        <f>+'RREE '!X28</f>
        <v>0</v>
      </c>
      <c r="X20" s="538">
        <f>+'RREE '!Y28</f>
        <v>0</v>
      </c>
      <c r="Y20" s="538">
        <f>+'RREE '!Z28</f>
        <v>0</v>
      </c>
      <c r="Z20" s="538">
        <f>+'RREE '!AA28</f>
        <v>0</v>
      </c>
      <c r="AA20" s="538">
        <f>+'RREE '!AB28</f>
        <v>0</v>
      </c>
      <c r="AB20" s="538">
        <f>+'RREE '!AC28</f>
        <v>0</v>
      </c>
      <c r="AC20" s="538">
        <f>+'RREE '!AD28</f>
        <v>0</v>
      </c>
      <c r="AD20" s="538">
        <f>+'RREE '!AE28</f>
        <v>0</v>
      </c>
      <c r="AE20" s="538">
        <f>+'RREE '!AF28</f>
        <v>0</v>
      </c>
      <c r="AF20" s="369"/>
      <c r="AG20" s="369"/>
      <c r="AH20" s="364"/>
      <c r="AI20" s="10"/>
      <c r="AJ20" s="10"/>
    </row>
    <row r="21" spans="1:36">
      <c r="A21" s="10"/>
      <c r="B21" s="532">
        <f>+'RREE '!C29</f>
        <v>44227</v>
      </c>
      <c r="C21" s="532" t="str">
        <f>+'RREE '!D29</f>
        <v>s/a 2</v>
      </c>
      <c r="D21" s="369"/>
      <c r="E21" s="369"/>
      <c r="F21" s="370">
        <f>+'RREE '!I29+'RREE '!J29</f>
        <v>0</v>
      </c>
      <c r="G21" s="364"/>
      <c r="H21" s="369"/>
      <c r="I21" s="369"/>
      <c r="J21" s="538">
        <f>+'RREE '!K29</f>
        <v>0</v>
      </c>
      <c r="K21" s="538">
        <f>+'RREE '!L29</f>
        <v>0</v>
      </c>
      <c r="L21" s="538">
        <f>+'RREE '!M29</f>
        <v>0</v>
      </c>
      <c r="M21" s="538">
        <f>+'RREE '!N29</f>
        <v>0</v>
      </c>
      <c r="N21" s="538">
        <f>+'RREE '!O29</f>
        <v>0</v>
      </c>
      <c r="O21" s="538">
        <f>+'RREE '!P29</f>
        <v>0</v>
      </c>
      <c r="P21" s="538">
        <f>+'RREE '!Q29</f>
        <v>0</v>
      </c>
      <c r="Q21" s="538">
        <f>+'RREE '!R29</f>
        <v>0</v>
      </c>
      <c r="R21" s="538">
        <f>+'RREE '!S29</f>
        <v>0</v>
      </c>
      <c r="S21" s="538">
        <f>+'RREE '!T29</f>
        <v>0</v>
      </c>
      <c r="T21" s="538">
        <f>+'RREE '!U29</f>
        <v>0</v>
      </c>
      <c r="U21" s="538">
        <f>+'RREE '!V29</f>
        <v>0</v>
      </c>
      <c r="V21" s="538">
        <f>+'RREE '!W29</f>
        <v>0</v>
      </c>
      <c r="W21" s="538">
        <f>+'RREE '!X29</f>
        <v>0</v>
      </c>
      <c r="X21" s="538">
        <f>+'RREE '!Y29</f>
        <v>0</v>
      </c>
      <c r="Y21" s="538">
        <f>+'RREE '!Z29</f>
        <v>0</v>
      </c>
      <c r="Z21" s="538">
        <f>+'RREE '!AA29</f>
        <v>0</v>
      </c>
      <c r="AA21" s="538">
        <f>+'RREE '!AB29</f>
        <v>0</v>
      </c>
      <c r="AB21" s="538">
        <f>+'RREE '!AC29</f>
        <v>0</v>
      </c>
      <c r="AC21" s="538">
        <f>+'RREE '!AD29</f>
        <v>0</v>
      </c>
      <c r="AD21" s="538">
        <f>+'RREE '!AE29</f>
        <v>0</v>
      </c>
      <c r="AE21" s="538">
        <f>+'RREE '!AF29</f>
        <v>0</v>
      </c>
      <c r="AF21" s="369"/>
      <c r="AG21" s="369"/>
      <c r="AH21" s="364"/>
      <c r="AI21" s="10"/>
      <c r="AJ21" s="10"/>
    </row>
    <row r="22" spans="1:36" hidden="1">
      <c r="A22" s="10"/>
      <c r="B22" s="532">
        <f>+'RREE '!C30</f>
        <v>44227</v>
      </c>
      <c r="C22" s="532" t="str">
        <f>+'RREE '!D30</f>
        <v>s/a 3</v>
      </c>
      <c r="D22" s="369"/>
      <c r="E22" s="369"/>
      <c r="F22" s="370">
        <f>+'RREE '!I30+'RREE '!J30</f>
        <v>0</v>
      </c>
      <c r="G22" s="364"/>
      <c r="H22" s="369"/>
      <c r="I22" s="369"/>
      <c r="J22" s="538">
        <f>+'RREE '!K30</f>
        <v>0</v>
      </c>
      <c r="K22" s="538">
        <f>+'RREE '!L30</f>
        <v>0</v>
      </c>
      <c r="L22" s="538">
        <f>+'RREE '!M30</f>
        <v>0</v>
      </c>
      <c r="M22" s="538">
        <f>+'RREE '!N30</f>
        <v>0</v>
      </c>
      <c r="N22" s="538">
        <f>+'RREE '!O30</f>
        <v>0</v>
      </c>
      <c r="O22" s="538">
        <f>+'RREE '!P30</f>
        <v>0</v>
      </c>
      <c r="P22" s="538">
        <f>+'RREE '!Q30</f>
        <v>0</v>
      </c>
      <c r="Q22" s="538">
        <f>+'RREE '!R30</f>
        <v>0</v>
      </c>
      <c r="R22" s="538">
        <f>+'RREE '!S30</f>
        <v>0</v>
      </c>
      <c r="S22" s="538">
        <f>+'RREE '!T30</f>
        <v>0</v>
      </c>
      <c r="T22" s="538">
        <f>+'RREE '!U30</f>
        <v>0</v>
      </c>
      <c r="U22" s="538">
        <f>+'RREE '!V30</f>
        <v>0</v>
      </c>
      <c r="V22" s="538">
        <f>+'RREE '!W30</f>
        <v>0</v>
      </c>
      <c r="W22" s="538">
        <f>+'RREE '!X30</f>
        <v>0</v>
      </c>
      <c r="X22" s="538">
        <f>+'RREE '!Y30</f>
        <v>0</v>
      </c>
      <c r="Y22" s="538">
        <f>+'RREE '!Z30</f>
        <v>0</v>
      </c>
      <c r="Z22" s="538">
        <f>+'RREE '!AA30</f>
        <v>0</v>
      </c>
      <c r="AA22" s="538">
        <f>+'RREE '!AB30</f>
        <v>0</v>
      </c>
      <c r="AB22" s="538">
        <f>+'RREE '!AC30</f>
        <v>0</v>
      </c>
      <c r="AC22" s="538">
        <f>+'RREE '!AD30</f>
        <v>0</v>
      </c>
      <c r="AD22" s="538">
        <f>+'RREE '!AE30</f>
        <v>0</v>
      </c>
      <c r="AE22" s="538">
        <f>+'RREE '!AF30</f>
        <v>0</v>
      </c>
      <c r="AF22" s="369"/>
      <c r="AG22" s="369"/>
      <c r="AH22" s="364"/>
      <c r="AI22" s="10"/>
      <c r="AJ22" s="10"/>
    </row>
    <row r="23" spans="1:36" hidden="1">
      <c r="A23" s="10"/>
      <c r="B23" s="532">
        <f>+'RREE '!C31</f>
        <v>44227</v>
      </c>
      <c r="C23" s="532" t="str">
        <f>+'RREE '!D31</f>
        <v>s/a 4</v>
      </c>
      <c r="D23" s="369"/>
      <c r="E23" s="369"/>
      <c r="F23" s="370">
        <f>+'RREE '!I31+'RREE '!J31</f>
        <v>0</v>
      </c>
      <c r="G23" s="364"/>
      <c r="H23" s="369"/>
      <c r="I23" s="369"/>
      <c r="J23" s="538">
        <f>+'RREE '!K31</f>
        <v>0</v>
      </c>
      <c r="K23" s="538">
        <f>+'RREE '!L31</f>
        <v>0</v>
      </c>
      <c r="L23" s="538">
        <f>+'RREE '!M31</f>
        <v>0</v>
      </c>
      <c r="M23" s="538">
        <f>+'RREE '!N31</f>
        <v>0</v>
      </c>
      <c r="N23" s="538">
        <f>+'RREE '!O31</f>
        <v>0</v>
      </c>
      <c r="O23" s="538">
        <f>+'RREE '!P31</f>
        <v>0</v>
      </c>
      <c r="P23" s="538">
        <f>+'RREE '!Q31</f>
        <v>0</v>
      </c>
      <c r="Q23" s="538">
        <f>+'RREE '!R31</f>
        <v>0</v>
      </c>
      <c r="R23" s="538">
        <f>+'RREE '!S31</f>
        <v>0</v>
      </c>
      <c r="S23" s="538">
        <f>+'RREE '!T31</f>
        <v>0</v>
      </c>
      <c r="T23" s="538">
        <f>+'RREE '!U31</f>
        <v>0</v>
      </c>
      <c r="U23" s="538">
        <f>+'RREE '!V31</f>
        <v>0</v>
      </c>
      <c r="V23" s="538">
        <f>+'RREE '!W31</f>
        <v>0</v>
      </c>
      <c r="W23" s="538">
        <f>+'RREE '!X31</f>
        <v>0</v>
      </c>
      <c r="X23" s="538">
        <f>+'RREE '!Y31</f>
        <v>0</v>
      </c>
      <c r="Y23" s="538">
        <f>+'RREE '!Z31</f>
        <v>0</v>
      </c>
      <c r="Z23" s="538">
        <f>+'RREE '!AA31</f>
        <v>0</v>
      </c>
      <c r="AA23" s="538">
        <f>+'RREE '!AB31</f>
        <v>0</v>
      </c>
      <c r="AB23" s="538">
        <f>+'RREE '!AC31</f>
        <v>0</v>
      </c>
      <c r="AC23" s="538">
        <f>+'RREE '!AD31</f>
        <v>0</v>
      </c>
      <c r="AD23" s="538">
        <f>+'RREE '!AE31</f>
        <v>0</v>
      </c>
      <c r="AE23" s="538">
        <f>+'RREE '!AF31</f>
        <v>0</v>
      </c>
      <c r="AF23" s="369"/>
      <c r="AG23" s="369"/>
      <c r="AH23" s="364"/>
      <c r="AI23" s="10"/>
      <c r="AJ23" s="10"/>
    </row>
    <row r="24" spans="1:36" hidden="1">
      <c r="A24" s="10"/>
      <c r="B24" s="532">
        <f>+'RREE '!C32</f>
        <v>44227</v>
      </c>
      <c r="C24" s="532" t="str">
        <f>+'RREE '!D32</f>
        <v>s/a 5</v>
      </c>
      <c r="D24" s="369"/>
      <c r="E24" s="369"/>
      <c r="F24" s="370">
        <f>+'RREE '!I32+'RREE '!J32</f>
        <v>0</v>
      </c>
      <c r="G24" s="364"/>
      <c r="H24" s="369"/>
      <c r="I24" s="369"/>
      <c r="J24" s="538">
        <f>+'RREE '!K32</f>
        <v>0</v>
      </c>
      <c r="K24" s="538">
        <f>+'RREE '!L32</f>
        <v>0</v>
      </c>
      <c r="L24" s="538">
        <f>+'RREE '!M32</f>
        <v>0</v>
      </c>
      <c r="M24" s="538">
        <f>+'RREE '!N32</f>
        <v>0</v>
      </c>
      <c r="N24" s="538">
        <f>+'RREE '!O32</f>
        <v>0</v>
      </c>
      <c r="O24" s="538">
        <f>+'RREE '!P32</f>
        <v>0</v>
      </c>
      <c r="P24" s="538">
        <f>+'RREE '!Q32</f>
        <v>0</v>
      </c>
      <c r="Q24" s="538">
        <f>+'RREE '!R32</f>
        <v>0</v>
      </c>
      <c r="R24" s="538">
        <f>+'RREE '!S32</f>
        <v>0</v>
      </c>
      <c r="S24" s="538">
        <f>+'RREE '!T32</f>
        <v>0</v>
      </c>
      <c r="T24" s="538">
        <f>+'RREE '!U32</f>
        <v>0</v>
      </c>
      <c r="U24" s="538">
        <f>+'RREE '!V32</f>
        <v>0</v>
      </c>
      <c r="V24" s="538">
        <f>+'RREE '!W32</f>
        <v>0</v>
      </c>
      <c r="W24" s="538">
        <f>+'RREE '!X32</f>
        <v>0</v>
      </c>
      <c r="X24" s="538">
        <f>+'RREE '!Y32</f>
        <v>0</v>
      </c>
      <c r="Y24" s="538">
        <f>+'RREE '!Z32</f>
        <v>0</v>
      </c>
      <c r="Z24" s="538">
        <f>+'RREE '!AA32</f>
        <v>0</v>
      </c>
      <c r="AA24" s="538">
        <f>+'RREE '!AB32</f>
        <v>0</v>
      </c>
      <c r="AB24" s="538">
        <f>+'RREE '!AC32</f>
        <v>0</v>
      </c>
      <c r="AC24" s="538">
        <f>+'RREE '!AD32</f>
        <v>0</v>
      </c>
      <c r="AD24" s="538">
        <f>+'RREE '!AE32</f>
        <v>0</v>
      </c>
      <c r="AE24" s="538">
        <f>+'RREE '!AF32</f>
        <v>0</v>
      </c>
      <c r="AF24" s="369"/>
      <c r="AG24" s="369"/>
      <c r="AH24" s="364"/>
      <c r="AI24" s="10"/>
      <c r="AJ24" s="10"/>
    </row>
    <row r="25" spans="1:36" hidden="1">
      <c r="A25" s="10"/>
      <c r="B25" s="532">
        <f>+'RREE '!C33</f>
        <v>44227</v>
      </c>
      <c r="C25" s="532" t="str">
        <f>+'RREE '!D33</f>
        <v>s/a 6</v>
      </c>
      <c r="D25" s="369"/>
      <c r="E25" s="369"/>
      <c r="F25" s="370">
        <f>+'RREE '!I33+'RREE '!J33</f>
        <v>0</v>
      </c>
      <c r="G25" s="364"/>
      <c r="H25" s="369"/>
      <c r="I25" s="369"/>
      <c r="J25" s="538">
        <f>+'RREE '!K33</f>
        <v>0</v>
      </c>
      <c r="K25" s="538">
        <f>+'RREE '!L33</f>
        <v>0</v>
      </c>
      <c r="L25" s="538">
        <f>+'RREE '!M33</f>
        <v>0</v>
      </c>
      <c r="M25" s="538">
        <f>+'RREE '!N33</f>
        <v>0</v>
      </c>
      <c r="N25" s="538">
        <f>+'RREE '!O33</f>
        <v>0</v>
      </c>
      <c r="O25" s="538">
        <f>+'RREE '!P33</f>
        <v>0</v>
      </c>
      <c r="P25" s="538">
        <f>+'RREE '!Q33</f>
        <v>0</v>
      </c>
      <c r="Q25" s="538">
        <f>+'RREE '!R33</f>
        <v>0</v>
      </c>
      <c r="R25" s="538">
        <f>+'RREE '!S33</f>
        <v>0</v>
      </c>
      <c r="S25" s="538">
        <f>+'RREE '!T33</f>
        <v>0</v>
      </c>
      <c r="T25" s="538">
        <f>+'RREE '!U33</f>
        <v>0</v>
      </c>
      <c r="U25" s="538">
        <f>+'RREE '!V33</f>
        <v>0</v>
      </c>
      <c r="V25" s="538">
        <f>+'RREE '!W33</f>
        <v>0</v>
      </c>
      <c r="W25" s="538">
        <f>+'RREE '!X33</f>
        <v>0</v>
      </c>
      <c r="X25" s="538">
        <f>+'RREE '!Y33</f>
        <v>0</v>
      </c>
      <c r="Y25" s="538">
        <f>+'RREE '!Z33</f>
        <v>0</v>
      </c>
      <c r="Z25" s="538">
        <f>+'RREE '!AA33</f>
        <v>0</v>
      </c>
      <c r="AA25" s="538">
        <f>+'RREE '!AB33</f>
        <v>0</v>
      </c>
      <c r="AB25" s="538">
        <f>+'RREE '!AC33</f>
        <v>0</v>
      </c>
      <c r="AC25" s="538">
        <f>+'RREE '!AD33</f>
        <v>0</v>
      </c>
      <c r="AD25" s="538">
        <f>+'RREE '!AE33</f>
        <v>0</v>
      </c>
      <c r="AE25" s="538">
        <f>+'RREE '!AF33</f>
        <v>0</v>
      </c>
      <c r="AF25" s="369"/>
      <c r="AG25" s="369"/>
      <c r="AH25" s="364"/>
      <c r="AI25" s="10"/>
      <c r="AJ25" s="10"/>
    </row>
    <row r="26" spans="1:36">
      <c r="A26" s="10"/>
      <c r="B26" s="532">
        <f>+'RREE '!C34</f>
        <v>44255</v>
      </c>
      <c r="C26" s="532" t="str">
        <f>+'RREE '!D34</f>
        <v>s/a 1</v>
      </c>
      <c r="D26" s="369"/>
      <c r="E26" s="369"/>
      <c r="F26" s="370">
        <f>+'RREE '!I34+'RREE '!J34</f>
        <v>0</v>
      </c>
      <c r="G26" s="364"/>
      <c r="H26" s="369"/>
      <c r="I26" s="369"/>
      <c r="J26" s="538">
        <f>+'RREE '!K34</f>
        <v>0</v>
      </c>
      <c r="K26" s="538">
        <f>+'RREE '!L34</f>
        <v>0</v>
      </c>
      <c r="L26" s="538">
        <f>+'RREE '!M34</f>
        <v>0</v>
      </c>
      <c r="M26" s="538">
        <f>+'RREE '!N34</f>
        <v>0</v>
      </c>
      <c r="N26" s="538">
        <f>+'RREE '!O34</f>
        <v>0</v>
      </c>
      <c r="O26" s="538">
        <f>+'RREE '!P34</f>
        <v>0</v>
      </c>
      <c r="P26" s="538">
        <f>+'RREE '!Q34</f>
        <v>0</v>
      </c>
      <c r="Q26" s="538">
        <f>+'RREE '!R34</f>
        <v>0</v>
      </c>
      <c r="R26" s="538">
        <f>+'RREE '!S34</f>
        <v>0</v>
      </c>
      <c r="S26" s="538">
        <f>+'RREE '!T34</f>
        <v>0</v>
      </c>
      <c r="T26" s="538">
        <f>+'RREE '!U34</f>
        <v>0</v>
      </c>
      <c r="U26" s="538">
        <f>+'RREE '!V34</f>
        <v>0</v>
      </c>
      <c r="V26" s="538">
        <f>+'RREE '!W34</f>
        <v>0</v>
      </c>
      <c r="W26" s="538">
        <f>+'RREE '!X34</f>
        <v>0</v>
      </c>
      <c r="X26" s="538">
        <f>+'RREE '!Y34</f>
        <v>0</v>
      </c>
      <c r="Y26" s="538">
        <f>+'RREE '!Z34</f>
        <v>0</v>
      </c>
      <c r="Z26" s="538">
        <f>+'RREE '!AA34</f>
        <v>0</v>
      </c>
      <c r="AA26" s="538">
        <f>+'RREE '!AB34</f>
        <v>0</v>
      </c>
      <c r="AB26" s="538">
        <f>+'RREE '!AC34</f>
        <v>0</v>
      </c>
      <c r="AC26" s="538">
        <f>+'RREE '!AD34</f>
        <v>0</v>
      </c>
      <c r="AD26" s="538">
        <f>+'RREE '!AE34</f>
        <v>0</v>
      </c>
      <c r="AE26" s="538">
        <f>+'RREE '!AF34</f>
        <v>0</v>
      </c>
      <c r="AF26" s="369"/>
      <c r="AG26" s="369"/>
      <c r="AH26" s="364"/>
      <c r="AI26" s="10"/>
      <c r="AJ26" s="10"/>
    </row>
    <row r="27" spans="1:36">
      <c r="A27" s="10"/>
      <c r="B27" s="532">
        <f>+'RREE '!C35</f>
        <v>44255</v>
      </c>
      <c r="C27" s="532" t="str">
        <f>+'RREE '!D35</f>
        <v>s/a 2</v>
      </c>
      <c r="D27" s="369"/>
      <c r="E27" s="369"/>
      <c r="F27" s="370">
        <f>+'RREE '!I35+'RREE '!J35</f>
        <v>0</v>
      </c>
      <c r="G27" s="364"/>
      <c r="H27" s="369"/>
      <c r="I27" s="369"/>
      <c r="J27" s="538">
        <f>+'RREE '!K35</f>
        <v>0</v>
      </c>
      <c r="K27" s="538">
        <f>+'RREE '!L35</f>
        <v>0</v>
      </c>
      <c r="L27" s="538">
        <f>+'RREE '!M35</f>
        <v>0</v>
      </c>
      <c r="M27" s="538">
        <f>+'RREE '!N35</f>
        <v>0</v>
      </c>
      <c r="N27" s="538">
        <f>+'RREE '!O35</f>
        <v>0</v>
      </c>
      <c r="O27" s="538">
        <f>+'RREE '!P35</f>
        <v>0</v>
      </c>
      <c r="P27" s="538">
        <f>+'RREE '!Q35</f>
        <v>0</v>
      </c>
      <c r="Q27" s="538">
        <f>+'RREE '!R35</f>
        <v>0</v>
      </c>
      <c r="R27" s="538">
        <f>+'RREE '!S35</f>
        <v>0</v>
      </c>
      <c r="S27" s="538">
        <f>+'RREE '!T35</f>
        <v>0</v>
      </c>
      <c r="T27" s="538">
        <f>+'RREE '!U35</f>
        <v>0</v>
      </c>
      <c r="U27" s="538">
        <f>+'RREE '!V35</f>
        <v>0</v>
      </c>
      <c r="V27" s="538">
        <f>+'RREE '!W35</f>
        <v>0</v>
      </c>
      <c r="W27" s="538">
        <f>+'RREE '!X35</f>
        <v>0</v>
      </c>
      <c r="X27" s="538">
        <f>+'RREE '!Y35</f>
        <v>0</v>
      </c>
      <c r="Y27" s="538">
        <f>+'RREE '!Z35</f>
        <v>0</v>
      </c>
      <c r="Z27" s="538">
        <f>+'RREE '!AA35</f>
        <v>0</v>
      </c>
      <c r="AA27" s="538">
        <f>+'RREE '!AB35</f>
        <v>0</v>
      </c>
      <c r="AB27" s="538">
        <f>+'RREE '!AC35</f>
        <v>0</v>
      </c>
      <c r="AC27" s="538">
        <f>+'RREE '!AD35</f>
        <v>0</v>
      </c>
      <c r="AD27" s="538">
        <f>+'RREE '!AE35</f>
        <v>0</v>
      </c>
      <c r="AE27" s="538">
        <f>+'RREE '!AF35</f>
        <v>0</v>
      </c>
      <c r="AF27" s="369"/>
      <c r="AG27" s="369"/>
      <c r="AH27" s="364"/>
      <c r="AI27" s="10"/>
      <c r="AJ27" s="10"/>
    </row>
    <row r="28" spans="1:36" hidden="1">
      <c r="A28" s="10"/>
      <c r="B28" s="532">
        <f>+'RREE '!C36</f>
        <v>44255</v>
      </c>
      <c r="C28" s="532" t="str">
        <f>+'RREE '!D36</f>
        <v>s/a 3</v>
      </c>
      <c r="D28" s="369"/>
      <c r="E28" s="369"/>
      <c r="F28" s="370">
        <f>+'RREE '!I36+'RREE '!J36</f>
        <v>0</v>
      </c>
      <c r="G28" s="364"/>
      <c r="H28" s="369"/>
      <c r="I28" s="369"/>
      <c r="J28" s="538">
        <f>+'RREE '!K36</f>
        <v>0</v>
      </c>
      <c r="K28" s="538">
        <f>+'RREE '!L36</f>
        <v>0</v>
      </c>
      <c r="L28" s="538">
        <f>+'RREE '!M36</f>
        <v>0</v>
      </c>
      <c r="M28" s="538">
        <f>+'RREE '!N36</f>
        <v>0</v>
      </c>
      <c r="N28" s="538">
        <f>+'RREE '!O36</f>
        <v>0</v>
      </c>
      <c r="O28" s="538">
        <f>+'RREE '!P36</f>
        <v>0</v>
      </c>
      <c r="P28" s="538">
        <f>+'RREE '!Q36</f>
        <v>0</v>
      </c>
      <c r="Q28" s="538">
        <f>+'RREE '!R36</f>
        <v>0</v>
      </c>
      <c r="R28" s="538">
        <f>+'RREE '!S36</f>
        <v>0</v>
      </c>
      <c r="S28" s="538">
        <f>+'RREE '!T36</f>
        <v>0</v>
      </c>
      <c r="T28" s="538">
        <f>+'RREE '!U36</f>
        <v>0</v>
      </c>
      <c r="U28" s="538">
        <f>+'RREE '!V36</f>
        <v>0</v>
      </c>
      <c r="V28" s="538">
        <f>+'RREE '!W36</f>
        <v>0</v>
      </c>
      <c r="W28" s="538">
        <f>+'RREE '!X36</f>
        <v>0</v>
      </c>
      <c r="X28" s="538">
        <f>+'RREE '!Y36</f>
        <v>0</v>
      </c>
      <c r="Y28" s="538">
        <f>+'RREE '!Z36</f>
        <v>0</v>
      </c>
      <c r="Z28" s="538">
        <f>+'RREE '!AA36</f>
        <v>0</v>
      </c>
      <c r="AA28" s="538">
        <f>+'RREE '!AB36</f>
        <v>0</v>
      </c>
      <c r="AB28" s="538">
        <f>+'RREE '!AC36</f>
        <v>0</v>
      </c>
      <c r="AC28" s="538">
        <f>+'RREE '!AD36</f>
        <v>0</v>
      </c>
      <c r="AD28" s="538">
        <f>+'RREE '!AE36</f>
        <v>0</v>
      </c>
      <c r="AE28" s="538">
        <f>+'RREE '!AF36</f>
        <v>0</v>
      </c>
      <c r="AF28" s="369"/>
      <c r="AG28" s="369"/>
      <c r="AH28" s="364"/>
      <c r="AI28" s="10"/>
      <c r="AJ28" s="10"/>
    </row>
    <row r="29" spans="1:36" hidden="1">
      <c r="A29" s="10"/>
      <c r="B29" s="532">
        <f>+'RREE '!C37</f>
        <v>44255</v>
      </c>
      <c r="C29" s="532" t="str">
        <f>+'RREE '!D37</f>
        <v>s/a 4</v>
      </c>
      <c r="D29" s="369"/>
      <c r="E29" s="369"/>
      <c r="F29" s="370">
        <f>+'RREE '!I37+'RREE '!J37</f>
        <v>0</v>
      </c>
      <c r="G29" s="364"/>
      <c r="H29" s="369"/>
      <c r="I29" s="369"/>
      <c r="J29" s="538">
        <f>+'RREE '!K37</f>
        <v>0</v>
      </c>
      <c r="K29" s="538">
        <f>+'RREE '!L37</f>
        <v>0</v>
      </c>
      <c r="L29" s="538">
        <f>+'RREE '!M37</f>
        <v>0</v>
      </c>
      <c r="M29" s="538">
        <f>+'RREE '!N37</f>
        <v>0</v>
      </c>
      <c r="N29" s="538">
        <f>+'RREE '!O37</f>
        <v>0</v>
      </c>
      <c r="O29" s="538">
        <f>+'RREE '!P37</f>
        <v>0</v>
      </c>
      <c r="P29" s="538">
        <f>+'RREE '!Q37</f>
        <v>0</v>
      </c>
      <c r="Q29" s="538">
        <f>+'RREE '!R37</f>
        <v>0</v>
      </c>
      <c r="R29" s="538">
        <f>+'RREE '!S37</f>
        <v>0</v>
      </c>
      <c r="S29" s="538">
        <f>+'RREE '!T37</f>
        <v>0</v>
      </c>
      <c r="T29" s="538">
        <f>+'RREE '!U37</f>
        <v>0</v>
      </c>
      <c r="U29" s="538">
        <f>+'RREE '!V37</f>
        <v>0</v>
      </c>
      <c r="V29" s="538">
        <f>+'RREE '!W37</f>
        <v>0</v>
      </c>
      <c r="W29" s="538">
        <f>+'RREE '!X37</f>
        <v>0</v>
      </c>
      <c r="X29" s="538">
        <f>+'RREE '!Y37</f>
        <v>0</v>
      </c>
      <c r="Y29" s="538">
        <f>+'RREE '!Z37</f>
        <v>0</v>
      </c>
      <c r="Z29" s="538">
        <f>+'RREE '!AA37</f>
        <v>0</v>
      </c>
      <c r="AA29" s="538">
        <f>+'RREE '!AB37</f>
        <v>0</v>
      </c>
      <c r="AB29" s="538">
        <f>+'RREE '!AC37</f>
        <v>0</v>
      </c>
      <c r="AC29" s="538">
        <f>+'RREE '!AD37</f>
        <v>0</v>
      </c>
      <c r="AD29" s="538">
        <f>+'RREE '!AE37</f>
        <v>0</v>
      </c>
      <c r="AE29" s="538">
        <f>+'RREE '!AF37</f>
        <v>0</v>
      </c>
      <c r="AF29" s="369"/>
      <c r="AG29" s="369"/>
      <c r="AH29" s="364"/>
      <c r="AI29" s="10"/>
      <c r="AJ29" s="10"/>
    </row>
    <row r="30" spans="1:36" hidden="1">
      <c r="A30" s="10"/>
      <c r="B30" s="532">
        <f>+'RREE '!C38</f>
        <v>44255</v>
      </c>
      <c r="C30" s="532" t="str">
        <f>+'RREE '!D38</f>
        <v>s/a 5</v>
      </c>
      <c r="D30" s="369"/>
      <c r="E30" s="369"/>
      <c r="F30" s="370">
        <f>+'RREE '!I38+'RREE '!J38</f>
        <v>0</v>
      </c>
      <c r="G30" s="364"/>
      <c r="H30" s="369"/>
      <c r="I30" s="369"/>
      <c r="J30" s="538">
        <f>+'RREE '!K38</f>
        <v>0</v>
      </c>
      <c r="K30" s="538">
        <f>+'RREE '!L38</f>
        <v>0</v>
      </c>
      <c r="L30" s="538">
        <f>+'RREE '!M38</f>
        <v>0</v>
      </c>
      <c r="M30" s="538">
        <f>+'RREE '!N38</f>
        <v>0</v>
      </c>
      <c r="N30" s="538">
        <f>+'RREE '!O38</f>
        <v>0</v>
      </c>
      <c r="O30" s="538">
        <f>+'RREE '!P38</f>
        <v>0</v>
      </c>
      <c r="P30" s="538">
        <f>+'RREE '!Q38</f>
        <v>0</v>
      </c>
      <c r="Q30" s="538">
        <f>+'RREE '!R38</f>
        <v>0</v>
      </c>
      <c r="R30" s="538">
        <f>+'RREE '!S38</f>
        <v>0</v>
      </c>
      <c r="S30" s="538">
        <f>+'RREE '!T38</f>
        <v>0</v>
      </c>
      <c r="T30" s="538">
        <f>+'RREE '!U38</f>
        <v>0</v>
      </c>
      <c r="U30" s="538">
        <f>+'RREE '!V38</f>
        <v>0</v>
      </c>
      <c r="V30" s="538">
        <f>+'RREE '!W38</f>
        <v>0</v>
      </c>
      <c r="W30" s="538">
        <f>+'RREE '!X38</f>
        <v>0</v>
      </c>
      <c r="X30" s="538">
        <f>+'RREE '!Y38</f>
        <v>0</v>
      </c>
      <c r="Y30" s="538">
        <f>+'RREE '!Z38</f>
        <v>0</v>
      </c>
      <c r="Z30" s="538">
        <f>+'RREE '!AA38</f>
        <v>0</v>
      </c>
      <c r="AA30" s="538">
        <f>+'RREE '!AB38</f>
        <v>0</v>
      </c>
      <c r="AB30" s="538">
        <f>+'RREE '!AC38</f>
        <v>0</v>
      </c>
      <c r="AC30" s="538">
        <f>+'RREE '!AD38</f>
        <v>0</v>
      </c>
      <c r="AD30" s="538">
        <f>+'RREE '!AE38</f>
        <v>0</v>
      </c>
      <c r="AE30" s="538">
        <f>+'RREE '!AF38</f>
        <v>0</v>
      </c>
      <c r="AF30" s="369"/>
      <c r="AG30" s="369"/>
      <c r="AH30" s="364"/>
      <c r="AI30" s="10"/>
      <c r="AJ30" s="10"/>
    </row>
    <row r="31" spans="1:36" hidden="1">
      <c r="A31" s="10"/>
      <c r="B31" s="532">
        <f>+'RREE '!C39</f>
        <v>44255</v>
      </c>
      <c r="C31" s="532" t="str">
        <f>+'RREE '!D39</f>
        <v>s/a 6</v>
      </c>
      <c r="D31" s="369"/>
      <c r="E31" s="369"/>
      <c r="F31" s="370">
        <f>+'RREE '!I39+'RREE '!J39</f>
        <v>0</v>
      </c>
      <c r="G31" s="364"/>
      <c r="H31" s="369"/>
      <c r="I31" s="369"/>
      <c r="J31" s="538">
        <f>+'RREE '!K39</f>
        <v>0</v>
      </c>
      <c r="K31" s="538">
        <f>+'RREE '!L39</f>
        <v>0</v>
      </c>
      <c r="L31" s="538">
        <f>+'RREE '!M39</f>
        <v>0</v>
      </c>
      <c r="M31" s="538">
        <f>+'RREE '!N39</f>
        <v>0</v>
      </c>
      <c r="N31" s="538">
        <f>+'RREE '!O39</f>
        <v>0</v>
      </c>
      <c r="O31" s="538">
        <f>+'RREE '!P39</f>
        <v>0</v>
      </c>
      <c r="P31" s="538">
        <f>+'RREE '!Q39</f>
        <v>0</v>
      </c>
      <c r="Q31" s="538">
        <f>+'RREE '!R39</f>
        <v>0</v>
      </c>
      <c r="R31" s="538">
        <f>+'RREE '!S39</f>
        <v>0</v>
      </c>
      <c r="S31" s="538">
        <f>+'RREE '!T39</f>
        <v>0</v>
      </c>
      <c r="T31" s="538">
        <f>+'RREE '!U39</f>
        <v>0</v>
      </c>
      <c r="U31" s="538">
        <f>+'RREE '!V39</f>
        <v>0</v>
      </c>
      <c r="V31" s="538">
        <f>+'RREE '!W39</f>
        <v>0</v>
      </c>
      <c r="W31" s="538">
        <f>+'RREE '!X39</f>
        <v>0</v>
      </c>
      <c r="X31" s="538">
        <f>+'RREE '!Y39</f>
        <v>0</v>
      </c>
      <c r="Y31" s="538">
        <f>+'RREE '!Z39</f>
        <v>0</v>
      </c>
      <c r="Z31" s="538">
        <f>+'RREE '!AA39</f>
        <v>0</v>
      </c>
      <c r="AA31" s="538">
        <f>+'RREE '!AB39</f>
        <v>0</v>
      </c>
      <c r="AB31" s="538">
        <f>+'RREE '!AC39</f>
        <v>0</v>
      </c>
      <c r="AC31" s="538">
        <f>+'RREE '!AD39</f>
        <v>0</v>
      </c>
      <c r="AD31" s="538">
        <f>+'RREE '!AE39</f>
        <v>0</v>
      </c>
      <c r="AE31" s="538">
        <f>+'RREE '!AF39</f>
        <v>0</v>
      </c>
      <c r="AF31" s="369"/>
      <c r="AG31" s="369"/>
      <c r="AH31" s="364"/>
      <c r="AI31" s="10"/>
      <c r="AJ31" s="10"/>
    </row>
    <row r="32" spans="1:36">
      <c r="A32" s="10"/>
      <c r="B32" s="532">
        <f>+'RREE '!C40</f>
        <v>44286</v>
      </c>
      <c r="C32" s="532" t="str">
        <f>+'RREE '!D40</f>
        <v>s/a 1</v>
      </c>
      <c r="D32" s="369"/>
      <c r="E32" s="369"/>
      <c r="F32" s="370">
        <f>+'RREE '!I40+'RREE '!J40</f>
        <v>0</v>
      </c>
      <c r="G32" s="364"/>
      <c r="H32" s="369"/>
      <c r="I32" s="369"/>
      <c r="J32" s="538">
        <f>+'RREE '!K40</f>
        <v>0</v>
      </c>
      <c r="K32" s="538">
        <f>+'RREE '!L40</f>
        <v>0</v>
      </c>
      <c r="L32" s="538">
        <f>+'RREE '!M40</f>
        <v>0</v>
      </c>
      <c r="M32" s="538">
        <f>+'RREE '!N40</f>
        <v>0</v>
      </c>
      <c r="N32" s="538">
        <f>+'RREE '!O40</f>
        <v>0</v>
      </c>
      <c r="O32" s="538">
        <f>+'RREE '!P40</f>
        <v>0</v>
      </c>
      <c r="P32" s="538">
        <f>+'RREE '!Q40</f>
        <v>0</v>
      </c>
      <c r="Q32" s="538">
        <f>+'RREE '!R40</f>
        <v>0</v>
      </c>
      <c r="R32" s="538">
        <f>+'RREE '!S40</f>
        <v>0</v>
      </c>
      <c r="S32" s="538">
        <f>+'RREE '!T40</f>
        <v>0</v>
      </c>
      <c r="T32" s="538">
        <f>+'RREE '!U40</f>
        <v>0</v>
      </c>
      <c r="U32" s="538">
        <f>+'RREE '!V40</f>
        <v>0</v>
      </c>
      <c r="V32" s="538">
        <f>+'RREE '!W40</f>
        <v>0</v>
      </c>
      <c r="W32" s="538">
        <f>+'RREE '!X40</f>
        <v>0</v>
      </c>
      <c r="X32" s="538">
        <f>+'RREE '!Y40</f>
        <v>0</v>
      </c>
      <c r="Y32" s="538">
        <f>+'RREE '!Z40</f>
        <v>0</v>
      </c>
      <c r="Z32" s="538">
        <f>+'RREE '!AA40</f>
        <v>0</v>
      </c>
      <c r="AA32" s="538">
        <f>+'RREE '!AB40</f>
        <v>0</v>
      </c>
      <c r="AB32" s="538">
        <f>+'RREE '!AC40</f>
        <v>0</v>
      </c>
      <c r="AC32" s="538">
        <f>+'RREE '!AD40</f>
        <v>0</v>
      </c>
      <c r="AD32" s="538">
        <f>+'RREE '!AE40</f>
        <v>0</v>
      </c>
      <c r="AE32" s="538">
        <f>+'RREE '!AF40</f>
        <v>0</v>
      </c>
      <c r="AF32" s="369"/>
      <c r="AG32" s="369"/>
      <c r="AH32" s="364"/>
      <c r="AI32" s="10"/>
      <c r="AJ32" s="10"/>
    </row>
    <row r="33" spans="1:36">
      <c r="A33" s="10"/>
      <c r="B33" s="532">
        <f>+'RREE '!C41</f>
        <v>44286</v>
      </c>
      <c r="C33" s="532" t="str">
        <f>+'RREE '!D41</f>
        <v>s/a 2</v>
      </c>
      <c r="D33" s="369"/>
      <c r="E33" s="369"/>
      <c r="F33" s="370">
        <f>+'RREE '!I41+'RREE '!J41</f>
        <v>0</v>
      </c>
      <c r="G33" s="364"/>
      <c r="H33" s="369"/>
      <c r="I33" s="369"/>
      <c r="J33" s="538">
        <f>+'RREE '!K41</f>
        <v>0</v>
      </c>
      <c r="K33" s="538">
        <f>+'RREE '!L41</f>
        <v>0</v>
      </c>
      <c r="L33" s="538">
        <f>+'RREE '!M41</f>
        <v>0</v>
      </c>
      <c r="M33" s="538">
        <f>+'RREE '!N41</f>
        <v>0</v>
      </c>
      <c r="N33" s="538">
        <f>+'RREE '!O41</f>
        <v>0</v>
      </c>
      <c r="O33" s="538">
        <f>+'RREE '!P41</f>
        <v>0</v>
      </c>
      <c r="P33" s="538">
        <f>+'RREE '!Q41</f>
        <v>0</v>
      </c>
      <c r="Q33" s="538">
        <f>+'RREE '!R41</f>
        <v>0</v>
      </c>
      <c r="R33" s="538">
        <f>+'RREE '!S41</f>
        <v>0</v>
      </c>
      <c r="S33" s="538">
        <f>+'RREE '!T41</f>
        <v>0</v>
      </c>
      <c r="T33" s="538">
        <f>+'RREE '!U41</f>
        <v>0</v>
      </c>
      <c r="U33" s="538">
        <f>+'RREE '!V41</f>
        <v>0</v>
      </c>
      <c r="V33" s="538">
        <f>+'RREE '!W41</f>
        <v>0</v>
      </c>
      <c r="W33" s="538">
        <f>+'RREE '!X41</f>
        <v>0</v>
      </c>
      <c r="X33" s="538">
        <f>+'RREE '!Y41</f>
        <v>0</v>
      </c>
      <c r="Y33" s="538">
        <f>+'RREE '!Z41</f>
        <v>0</v>
      </c>
      <c r="Z33" s="538">
        <f>+'RREE '!AA41</f>
        <v>0</v>
      </c>
      <c r="AA33" s="538">
        <f>+'RREE '!AB41</f>
        <v>0</v>
      </c>
      <c r="AB33" s="538">
        <f>+'RREE '!AC41</f>
        <v>0</v>
      </c>
      <c r="AC33" s="538">
        <f>+'RREE '!AD41</f>
        <v>0</v>
      </c>
      <c r="AD33" s="538">
        <f>+'RREE '!AE41</f>
        <v>0</v>
      </c>
      <c r="AE33" s="538">
        <f>+'RREE '!AF41</f>
        <v>0</v>
      </c>
      <c r="AF33" s="369"/>
      <c r="AG33" s="369"/>
      <c r="AH33" s="364"/>
      <c r="AI33" s="10"/>
      <c r="AJ33" s="10"/>
    </row>
    <row r="34" spans="1:36" hidden="1">
      <c r="A34" s="10"/>
      <c r="B34" s="532">
        <f>+'RREE '!C42</f>
        <v>44286</v>
      </c>
      <c r="C34" s="532" t="str">
        <f>+'RREE '!D42</f>
        <v>s/a 3</v>
      </c>
      <c r="D34" s="369"/>
      <c r="E34" s="369"/>
      <c r="F34" s="370">
        <f>+'RREE '!I42+'RREE '!J42</f>
        <v>0</v>
      </c>
      <c r="G34" s="364"/>
      <c r="H34" s="369"/>
      <c r="I34" s="369"/>
      <c r="J34" s="538">
        <f>+'RREE '!K42</f>
        <v>0</v>
      </c>
      <c r="K34" s="538">
        <f>+'RREE '!L42</f>
        <v>0</v>
      </c>
      <c r="L34" s="538">
        <f>+'RREE '!M42</f>
        <v>0</v>
      </c>
      <c r="M34" s="538">
        <f>+'RREE '!N42</f>
        <v>0</v>
      </c>
      <c r="N34" s="538">
        <f>+'RREE '!O42</f>
        <v>0</v>
      </c>
      <c r="O34" s="538">
        <f>+'RREE '!P42</f>
        <v>0</v>
      </c>
      <c r="P34" s="538">
        <f>+'RREE '!Q42</f>
        <v>0</v>
      </c>
      <c r="Q34" s="538">
        <f>+'RREE '!R42</f>
        <v>0</v>
      </c>
      <c r="R34" s="538">
        <f>+'RREE '!S42</f>
        <v>0</v>
      </c>
      <c r="S34" s="538">
        <f>+'RREE '!T42</f>
        <v>0</v>
      </c>
      <c r="T34" s="538">
        <f>+'RREE '!U42</f>
        <v>0</v>
      </c>
      <c r="U34" s="538">
        <f>+'RREE '!V42</f>
        <v>0</v>
      </c>
      <c r="V34" s="538">
        <f>+'RREE '!W42</f>
        <v>0</v>
      </c>
      <c r="W34" s="538">
        <f>+'RREE '!X42</f>
        <v>0</v>
      </c>
      <c r="X34" s="538">
        <f>+'RREE '!Y42</f>
        <v>0</v>
      </c>
      <c r="Y34" s="538">
        <f>+'RREE '!Z42</f>
        <v>0</v>
      </c>
      <c r="Z34" s="538">
        <f>+'RREE '!AA42</f>
        <v>0</v>
      </c>
      <c r="AA34" s="538">
        <f>+'RREE '!AB42</f>
        <v>0</v>
      </c>
      <c r="AB34" s="538" t="e">
        <f>+'RREE '!AC42</f>
        <v>#REF!</v>
      </c>
      <c r="AC34" s="538">
        <f>+'RREE '!AD42</f>
        <v>0</v>
      </c>
      <c r="AD34" s="538">
        <f>+'RREE '!AE42</f>
        <v>0</v>
      </c>
      <c r="AE34" s="538">
        <f>+'RREE '!AF42</f>
        <v>0</v>
      </c>
      <c r="AF34" s="369"/>
      <c r="AG34" s="369"/>
      <c r="AH34" s="364"/>
      <c r="AI34" s="10"/>
      <c r="AJ34" s="10"/>
    </row>
    <row r="35" spans="1:36" hidden="1">
      <c r="A35" s="10"/>
      <c r="B35" s="532">
        <f>+'RREE '!C43</f>
        <v>44286</v>
      </c>
      <c r="C35" s="532" t="str">
        <f>+'RREE '!D43</f>
        <v>s/a 4</v>
      </c>
      <c r="D35" s="369"/>
      <c r="E35" s="369"/>
      <c r="F35" s="370">
        <f>+'RREE '!I43+'RREE '!J43</f>
        <v>0</v>
      </c>
      <c r="G35" s="364"/>
      <c r="H35" s="369"/>
      <c r="I35" s="369"/>
      <c r="J35" s="538">
        <f>+'RREE '!K43</f>
        <v>0</v>
      </c>
      <c r="K35" s="538">
        <f>+'RREE '!L43</f>
        <v>0</v>
      </c>
      <c r="L35" s="538">
        <f>+'RREE '!M43</f>
        <v>0</v>
      </c>
      <c r="M35" s="538">
        <f>+'RREE '!N43</f>
        <v>0</v>
      </c>
      <c r="N35" s="538">
        <f>+'RREE '!O43</f>
        <v>0</v>
      </c>
      <c r="O35" s="538">
        <f>+'RREE '!P43</f>
        <v>0</v>
      </c>
      <c r="P35" s="538">
        <f>+'RREE '!Q43</f>
        <v>0</v>
      </c>
      <c r="Q35" s="538">
        <f>+'RREE '!R43</f>
        <v>0</v>
      </c>
      <c r="R35" s="538">
        <f>+'RREE '!S43</f>
        <v>0</v>
      </c>
      <c r="S35" s="538">
        <f>+'RREE '!T43</f>
        <v>0</v>
      </c>
      <c r="T35" s="538">
        <f>+'RREE '!U43</f>
        <v>0</v>
      </c>
      <c r="U35" s="538">
        <f>+'RREE '!V43</f>
        <v>0</v>
      </c>
      <c r="V35" s="538">
        <f>+'RREE '!W43</f>
        <v>0</v>
      </c>
      <c r="W35" s="538">
        <f>+'RREE '!X43</f>
        <v>0</v>
      </c>
      <c r="X35" s="538">
        <f>+'RREE '!Y43</f>
        <v>0</v>
      </c>
      <c r="Y35" s="538">
        <f>+'RREE '!Z43</f>
        <v>0</v>
      </c>
      <c r="Z35" s="538">
        <f>+'RREE '!AA43</f>
        <v>0</v>
      </c>
      <c r="AA35" s="538">
        <f>+'RREE '!AB43</f>
        <v>0</v>
      </c>
      <c r="AB35" s="538" t="e">
        <f>+'RREE '!AC43</f>
        <v>#REF!</v>
      </c>
      <c r="AC35" s="538">
        <f>+'RREE '!AD43</f>
        <v>0</v>
      </c>
      <c r="AD35" s="538">
        <f>+'RREE '!AE43</f>
        <v>0</v>
      </c>
      <c r="AE35" s="538">
        <f>+'RREE '!AF43</f>
        <v>0</v>
      </c>
      <c r="AF35" s="369"/>
      <c r="AG35" s="369"/>
      <c r="AH35" s="364"/>
      <c r="AI35" s="10"/>
      <c r="AJ35" s="10"/>
    </row>
    <row r="36" spans="1:36" hidden="1">
      <c r="A36" s="10"/>
      <c r="B36" s="532">
        <f>+'RREE '!C44</f>
        <v>44286</v>
      </c>
      <c r="C36" s="532" t="str">
        <f>+'RREE '!D44</f>
        <v>s/a 5</v>
      </c>
      <c r="D36" s="369"/>
      <c r="E36" s="369"/>
      <c r="F36" s="370">
        <f>+'RREE '!I44+'RREE '!J44</f>
        <v>0</v>
      </c>
      <c r="G36" s="364"/>
      <c r="H36" s="369"/>
      <c r="I36" s="369"/>
      <c r="J36" s="538">
        <f>+'RREE '!K44</f>
        <v>0</v>
      </c>
      <c r="K36" s="538">
        <f>+'RREE '!L44</f>
        <v>0</v>
      </c>
      <c r="L36" s="538">
        <f>+'RREE '!M44</f>
        <v>0</v>
      </c>
      <c r="M36" s="538">
        <f>+'RREE '!N44</f>
        <v>0</v>
      </c>
      <c r="N36" s="538">
        <f>+'RREE '!O44</f>
        <v>0</v>
      </c>
      <c r="O36" s="538">
        <f>+'RREE '!P44</f>
        <v>0</v>
      </c>
      <c r="P36" s="538">
        <f>+'RREE '!Q44</f>
        <v>0</v>
      </c>
      <c r="Q36" s="538">
        <f>+'RREE '!R44</f>
        <v>0</v>
      </c>
      <c r="R36" s="538">
        <f>+'RREE '!S44</f>
        <v>0</v>
      </c>
      <c r="S36" s="538">
        <f>+'RREE '!T44</f>
        <v>0</v>
      </c>
      <c r="T36" s="538">
        <f>+'RREE '!U44</f>
        <v>0</v>
      </c>
      <c r="U36" s="538">
        <f>+'RREE '!V44</f>
        <v>0</v>
      </c>
      <c r="V36" s="538">
        <f>+'RREE '!W44</f>
        <v>0</v>
      </c>
      <c r="W36" s="538">
        <f>+'RREE '!X44</f>
        <v>0</v>
      </c>
      <c r="X36" s="538">
        <f>+'RREE '!Y44</f>
        <v>0</v>
      </c>
      <c r="Y36" s="538">
        <f>+'RREE '!Z44</f>
        <v>0</v>
      </c>
      <c r="Z36" s="538">
        <f>+'RREE '!AA44</f>
        <v>0</v>
      </c>
      <c r="AA36" s="538">
        <f>+'RREE '!AB44</f>
        <v>0</v>
      </c>
      <c r="AB36" s="538" t="e">
        <f>+'RREE '!AC44</f>
        <v>#REF!</v>
      </c>
      <c r="AC36" s="538">
        <f>+'RREE '!AD44</f>
        <v>0</v>
      </c>
      <c r="AD36" s="538">
        <f>+'RREE '!AE44</f>
        <v>0</v>
      </c>
      <c r="AE36" s="538">
        <f>+'RREE '!AF44</f>
        <v>0</v>
      </c>
      <c r="AF36" s="369"/>
      <c r="AG36" s="369"/>
      <c r="AH36" s="364"/>
      <c r="AI36" s="10"/>
      <c r="AJ36" s="10"/>
    </row>
    <row r="37" spans="1:36" hidden="1">
      <c r="A37" s="10"/>
      <c r="B37" s="532">
        <f>+'RREE '!C45</f>
        <v>44286</v>
      </c>
      <c r="C37" s="532" t="str">
        <f>+'RREE '!D45</f>
        <v>s/a 6</v>
      </c>
      <c r="D37" s="369"/>
      <c r="E37" s="369"/>
      <c r="F37" s="370">
        <f>+'RREE '!I45+'RREE '!J45</f>
        <v>0</v>
      </c>
      <c r="G37" s="364"/>
      <c r="H37" s="369"/>
      <c r="I37" s="369"/>
      <c r="J37" s="538">
        <f>+'RREE '!K45</f>
        <v>0</v>
      </c>
      <c r="K37" s="538">
        <f>+'RREE '!L45</f>
        <v>0</v>
      </c>
      <c r="L37" s="538">
        <f>+'RREE '!M45</f>
        <v>0</v>
      </c>
      <c r="M37" s="538">
        <f>+'RREE '!N45</f>
        <v>0</v>
      </c>
      <c r="N37" s="538">
        <f>+'RREE '!O45</f>
        <v>0</v>
      </c>
      <c r="O37" s="538">
        <f>+'RREE '!P45</f>
        <v>0</v>
      </c>
      <c r="P37" s="538">
        <f>+'RREE '!Q45</f>
        <v>0</v>
      </c>
      <c r="Q37" s="538">
        <f>+'RREE '!R45</f>
        <v>0</v>
      </c>
      <c r="R37" s="538">
        <f>+'RREE '!S45</f>
        <v>0</v>
      </c>
      <c r="S37" s="538">
        <f>+'RREE '!T45</f>
        <v>0</v>
      </c>
      <c r="T37" s="538">
        <f>+'RREE '!U45</f>
        <v>0</v>
      </c>
      <c r="U37" s="538">
        <f>+'RREE '!V45</f>
        <v>0</v>
      </c>
      <c r="V37" s="538">
        <f>+'RREE '!W45</f>
        <v>0</v>
      </c>
      <c r="W37" s="538">
        <f>+'RREE '!X45</f>
        <v>0</v>
      </c>
      <c r="X37" s="538">
        <f>+'RREE '!Y45</f>
        <v>0</v>
      </c>
      <c r="Y37" s="538">
        <f>+'RREE '!Z45</f>
        <v>0</v>
      </c>
      <c r="Z37" s="538">
        <f>+'RREE '!AA45</f>
        <v>0</v>
      </c>
      <c r="AA37" s="538">
        <f>+'RREE '!AB45</f>
        <v>0</v>
      </c>
      <c r="AB37" s="538" t="e">
        <f>+'RREE '!AC45</f>
        <v>#REF!</v>
      </c>
      <c r="AC37" s="538">
        <f>+'RREE '!AD45</f>
        <v>0</v>
      </c>
      <c r="AD37" s="538">
        <f>+'RREE '!AE45</f>
        <v>0</v>
      </c>
      <c r="AE37" s="538">
        <f>+'RREE '!AF45</f>
        <v>0</v>
      </c>
      <c r="AF37" s="369"/>
      <c r="AG37" s="369"/>
      <c r="AH37" s="364"/>
      <c r="AI37" s="10"/>
      <c r="AJ37" s="10"/>
    </row>
    <row r="38" spans="1:36">
      <c r="A38" s="10"/>
      <c r="B38" s="532">
        <f>+'RREE '!C46</f>
        <v>44316</v>
      </c>
      <c r="C38" s="532" t="str">
        <f>+'RREE '!D46</f>
        <v>s/a 1</v>
      </c>
      <c r="D38" s="369"/>
      <c r="E38" s="369"/>
      <c r="F38" s="370">
        <f>+'RREE '!I46+'RREE '!J46</f>
        <v>0</v>
      </c>
      <c r="G38" s="364"/>
      <c r="H38" s="369"/>
      <c r="I38" s="369"/>
      <c r="J38" s="538">
        <f>+'RREE '!K46</f>
        <v>0</v>
      </c>
      <c r="K38" s="538">
        <f>+'RREE '!L46</f>
        <v>0</v>
      </c>
      <c r="L38" s="538">
        <f>+'RREE '!M46</f>
        <v>0</v>
      </c>
      <c r="M38" s="538">
        <f>+'RREE '!N46</f>
        <v>0</v>
      </c>
      <c r="N38" s="538">
        <f>+'RREE '!O46</f>
        <v>0</v>
      </c>
      <c r="O38" s="538">
        <f>+'RREE '!P46</f>
        <v>0</v>
      </c>
      <c r="P38" s="538">
        <f>+'RREE '!Q46</f>
        <v>0</v>
      </c>
      <c r="Q38" s="538">
        <f>+'RREE '!R46</f>
        <v>0</v>
      </c>
      <c r="R38" s="538">
        <f>+'RREE '!S46</f>
        <v>0</v>
      </c>
      <c r="S38" s="538">
        <f>+'RREE '!T46</f>
        <v>0</v>
      </c>
      <c r="T38" s="538">
        <f>+'RREE '!U46</f>
        <v>0</v>
      </c>
      <c r="U38" s="538">
        <f>+'RREE '!V46</f>
        <v>0</v>
      </c>
      <c r="V38" s="538">
        <f>+'RREE '!W46</f>
        <v>0</v>
      </c>
      <c r="W38" s="538">
        <f>+'RREE '!X46</f>
        <v>0</v>
      </c>
      <c r="X38" s="538">
        <f>+'RREE '!Y46</f>
        <v>0</v>
      </c>
      <c r="Y38" s="538">
        <f>+'RREE '!Z46</f>
        <v>0</v>
      </c>
      <c r="Z38" s="538">
        <f>+'RREE '!AA46</f>
        <v>0</v>
      </c>
      <c r="AA38" s="538">
        <f>+'RREE '!AB46</f>
        <v>0</v>
      </c>
      <c r="AB38" s="538" t="e">
        <f>+'RREE '!AC46</f>
        <v>#REF!</v>
      </c>
      <c r="AC38" s="538">
        <f>+'RREE '!AD46</f>
        <v>0</v>
      </c>
      <c r="AD38" s="538">
        <f>+'RREE '!AE46</f>
        <v>0</v>
      </c>
      <c r="AE38" s="538">
        <f>+'RREE '!AF46</f>
        <v>0</v>
      </c>
      <c r="AF38" s="369"/>
      <c r="AG38" s="369"/>
      <c r="AH38" s="364"/>
      <c r="AI38" s="10"/>
      <c r="AJ38" s="10"/>
    </row>
    <row r="39" spans="1:36">
      <c r="A39" s="10"/>
      <c r="B39" s="532">
        <f>+'RREE '!C47</f>
        <v>44316</v>
      </c>
      <c r="C39" s="532" t="str">
        <f>+'RREE '!D47</f>
        <v>s/a 2</v>
      </c>
      <c r="D39" s="369"/>
      <c r="E39" s="369"/>
      <c r="F39" s="370">
        <f>+'RREE '!I47+'RREE '!J47</f>
        <v>0</v>
      </c>
      <c r="G39" s="364"/>
      <c r="H39" s="369"/>
      <c r="I39" s="369"/>
      <c r="J39" s="538">
        <f>+'RREE '!K47</f>
        <v>0</v>
      </c>
      <c r="K39" s="538">
        <f>+'RREE '!L47</f>
        <v>0</v>
      </c>
      <c r="L39" s="538">
        <f>+'RREE '!M47</f>
        <v>0</v>
      </c>
      <c r="M39" s="538">
        <f>+'RREE '!N47</f>
        <v>0</v>
      </c>
      <c r="N39" s="538">
        <f>+'RREE '!O47</f>
        <v>0</v>
      </c>
      <c r="O39" s="538">
        <f>+'RREE '!P47</f>
        <v>0</v>
      </c>
      <c r="P39" s="538">
        <f>+'RREE '!Q47</f>
        <v>0</v>
      </c>
      <c r="Q39" s="538">
        <f>+'RREE '!R47</f>
        <v>0</v>
      </c>
      <c r="R39" s="538">
        <f>+'RREE '!S47</f>
        <v>0</v>
      </c>
      <c r="S39" s="538">
        <f>+'RREE '!T47</f>
        <v>0</v>
      </c>
      <c r="T39" s="538">
        <f>+'RREE '!U47</f>
        <v>0</v>
      </c>
      <c r="U39" s="538">
        <f>+'RREE '!V47</f>
        <v>0</v>
      </c>
      <c r="V39" s="538">
        <f>+'RREE '!W47</f>
        <v>0</v>
      </c>
      <c r="W39" s="538">
        <f>+'RREE '!X47</f>
        <v>0</v>
      </c>
      <c r="X39" s="538">
        <f>+'RREE '!Y47</f>
        <v>0</v>
      </c>
      <c r="Y39" s="538">
        <f>+'RREE '!Z47</f>
        <v>0</v>
      </c>
      <c r="Z39" s="538">
        <f>+'RREE '!AA47</f>
        <v>0</v>
      </c>
      <c r="AA39" s="538">
        <f>+'RREE '!AB47</f>
        <v>0</v>
      </c>
      <c r="AB39" s="538" t="e">
        <f>+'RREE '!AC47</f>
        <v>#REF!</v>
      </c>
      <c r="AC39" s="538">
        <f>+'RREE '!AD47</f>
        <v>0</v>
      </c>
      <c r="AD39" s="538">
        <f>+'RREE '!AE47</f>
        <v>0</v>
      </c>
      <c r="AE39" s="538">
        <f>+'RREE '!AF47</f>
        <v>0</v>
      </c>
      <c r="AF39" s="369"/>
      <c r="AG39" s="369"/>
      <c r="AH39" s="364"/>
      <c r="AI39" s="10"/>
      <c r="AJ39" s="10"/>
    </row>
    <row r="40" spans="1:36" hidden="1">
      <c r="A40" s="10"/>
      <c r="B40" s="532">
        <f>+'RREE '!C48</f>
        <v>44316</v>
      </c>
      <c r="C40" s="532" t="str">
        <f>+'RREE '!D48</f>
        <v>s/a 3</v>
      </c>
      <c r="D40" s="369"/>
      <c r="E40" s="369"/>
      <c r="F40" s="370">
        <f>+'RREE '!I48+'RREE '!J48</f>
        <v>0</v>
      </c>
      <c r="G40" s="364"/>
      <c r="H40" s="369"/>
      <c r="I40" s="369"/>
      <c r="J40" s="538">
        <f>+'RREE '!K48</f>
        <v>0</v>
      </c>
      <c r="K40" s="538">
        <f>+'RREE '!L48</f>
        <v>0</v>
      </c>
      <c r="L40" s="538">
        <f>+'RREE '!M48</f>
        <v>0</v>
      </c>
      <c r="M40" s="538">
        <f>+'RREE '!N48</f>
        <v>0</v>
      </c>
      <c r="N40" s="538">
        <f>+'RREE '!O48</f>
        <v>0</v>
      </c>
      <c r="O40" s="538">
        <f>+'RREE '!P48</f>
        <v>0</v>
      </c>
      <c r="P40" s="538">
        <f>+'RREE '!Q48</f>
        <v>0</v>
      </c>
      <c r="Q40" s="538">
        <f>+'RREE '!R48</f>
        <v>0</v>
      </c>
      <c r="R40" s="538">
        <f>+'RREE '!S48</f>
        <v>0</v>
      </c>
      <c r="S40" s="538">
        <f>+'RREE '!T48</f>
        <v>0</v>
      </c>
      <c r="T40" s="538">
        <f>+'RREE '!U48</f>
        <v>0</v>
      </c>
      <c r="U40" s="538">
        <f>+'RREE '!V48</f>
        <v>0</v>
      </c>
      <c r="V40" s="538">
        <f>+'RREE '!W48</f>
        <v>0</v>
      </c>
      <c r="W40" s="538">
        <f>+'RREE '!X48</f>
        <v>0</v>
      </c>
      <c r="X40" s="538">
        <f>+'RREE '!Y48</f>
        <v>0</v>
      </c>
      <c r="Y40" s="538">
        <f>+'RREE '!Z48</f>
        <v>0</v>
      </c>
      <c r="Z40" s="538">
        <f>+'RREE '!AA48</f>
        <v>0</v>
      </c>
      <c r="AA40" s="538">
        <f>+'RREE '!AB48</f>
        <v>0</v>
      </c>
      <c r="AB40" s="538" t="e">
        <f>+'RREE '!AC48</f>
        <v>#REF!</v>
      </c>
      <c r="AC40" s="538">
        <f>+'RREE '!AD48</f>
        <v>0</v>
      </c>
      <c r="AD40" s="538">
        <f>+'RREE '!AE48</f>
        <v>0</v>
      </c>
      <c r="AE40" s="538">
        <f>+'RREE '!AF48</f>
        <v>0</v>
      </c>
      <c r="AF40" s="369"/>
      <c r="AG40" s="369"/>
      <c r="AH40" s="364"/>
      <c r="AI40" s="10"/>
      <c r="AJ40" s="10"/>
    </row>
    <row r="41" spans="1:36" hidden="1">
      <c r="A41" s="10"/>
      <c r="B41" s="532">
        <f>+'RREE '!C49</f>
        <v>44316</v>
      </c>
      <c r="C41" s="532" t="str">
        <f>+'RREE '!D49</f>
        <v>s/a 4</v>
      </c>
      <c r="D41" s="369"/>
      <c r="E41" s="369"/>
      <c r="F41" s="370">
        <f>+'RREE '!I49+'RREE '!J49</f>
        <v>0</v>
      </c>
      <c r="G41" s="364"/>
      <c r="H41" s="369"/>
      <c r="I41" s="369"/>
      <c r="J41" s="538">
        <f>+'RREE '!K49</f>
        <v>0</v>
      </c>
      <c r="K41" s="538">
        <f>+'RREE '!L49</f>
        <v>0</v>
      </c>
      <c r="L41" s="538">
        <f>+'RREE '!M49</f>
        <v>0</v>
      </c>
      <c r="M41" s="538">
        <f>+'RREE '!N49</f>
        <v>0</v>
      </c>
      <c r="N41" s="538">
        <f>+'RREE '!O49</f>
        <v>0</v>
      </c>
      <c r="O41" s="538">
        <f>+'RREE '!P49</f>
        <v>0</v>
      </c>
      <c r="P41" s="538">
        <f>+'RREE '!Q49</f>
        <v>0</v>
      </c>
      <c r="Q41" s="538">
        <f>+'RREE '!R49</f>
        <v>0</v>
      </c>
      <c r="R41" s="538">
        <f>+'RREE '!S49</f>
        <v>0</v>
      </c>
      <c r="S41" s="538">
        <f>+'RREE '!T49</f>
        <v>0</v>
      </c>
      <c r="T41" s="538">
        <f>+'RREE '!U49</f>
        <v>0</v>
      </c>
      <c r="U41" s="538">
        <f>+'RREE '!V49</f>
        <v>0</v>
      </c>
      <c r="V41" s="538">
        <f>+'RREE '!W49</f>
        <v>0</v>
      </c>
      <c r="W41" s="538">
        <f>+'RREE '!X49</f>
        <v>0</v>
      </c>
      <c r="X41" s="538">
        <f>+'RREE '!Y49</f>
        <v>0</v>
      </c>
      <c r="Y41" s="538">
        <f>+'RREE '!Z49</f>
        <v>0</v>
      </c>
      <c r="Z41" s="538">
        <f>+'RREE '!AA49</f>
        <v>0</v>
      </c>
      <c r="AA41" s="538">
        <f>+'RREE '!AB49</f>
        <v>0</v>
      </c>
      <c r="AB41" s="538" t="e">
        <f>+'RREE '!AC49</f>
        <v>#REF!</v>
      </c>
      <c r="AC41" s="538">
        <f>+'RREE '!AD49</f>
        <v>0</v>
      </c>
      <c r="AD41" s="538">
        <f>+'RREE '!AE49</f>
        <v>0</v>
      </c>
      <c r="AE41" s="538">
        <f>+'RREE '!AF49</f>
        <v>0</v>
      </c>
      <c r="AF41" s="369"/>
      <c r="AG41" s="369"/>
      <c r="AH41" s="364"/>
      <c r="AI41" s="10"/>
      <c r="AJ41" s="10"/>
    </row>
    <row r="42" spans="1:36" hidden="1">
      <c r="A42" s="10"/>
      <c r="B42" s="532">
        <f>+'RREE '!C50</f>
        <v>44316</v>
      </c>
      <c r="C42" s="532" t="str">
        <f>+'RREE '!D50</f>
        <v>s/a 5</v>
      </c>
      <c r="D42" s="369"/>
      <c r="E42" s="369"/>
      <c r="F42" s="370">
        <f>+'RREE '!I50+'RREE '!J50</f>
        <v>0</v>
      </c>
      <c r="G42" s="364"/>
      <c r="H42" s="369"/>
      <c r="I42" s="369"/>
      <c r="J42" s="538">
        <f>+'RREE '!K50</f>
        <v>0</v>
      </c>
      <c r="K42" s="538">
        <f>+'RREE '!L50</f>
        <v>0</v>
      </c>
      <c r="L42" s="538">
        <f>+'RREE '!M50</f>
        <v>0</v>
      </c>
      <c r="M42" s="538">
        <f>+'RREE '!N50</f>
        <v>0</v>
      </c>
      <c r="N42" s="538">
        <f>+'RREE '!O50</f>
        <v>0</v>
      </c>
      <c r="O42" s="538">
        <f>+'RREE '!P50</f>
        <v>0</v>
      </c>
      <c r="P42" s="538">
        <f>+'RREE '!Q50</f>
        <v>0</v>
      </c>
      <c r="Q42" s="538">
        <f>+'RREE '!R50</f>
        <v>0</v>
      </c>
      <c r="R42" s="538">
        <f>+'RREE '!S50</f>
        <v>0</v>
      </c>
      <c r="S42" s="538">
        <f>+'RREE '!T50</f>
        <v>0</v>
      </c>
      <c r="T42" s="538">
        <f>+'RREE '!U50</f>
        <v>0</v>
      </c>
      <c r="U42" s="538">
        <f>+'RREE '!V50</f>
        <v>0</v>
      </c>
      <c r="V42" s="538">
        <f>+'RREE '!W50</f>
        <v>0</v>
      </c>
      <c r="W42" s="538">
        <f>+'RREE '!X50</f>
        <v>0</v>
      </c>
      <c r="X42" s="538">
        <f>+'RREE '!Y50</f>
        <v>0</v>
      </c>
      <c r="Y42" s="538">
        <f>+'RREE '!Z50</f>
        <v>0</v>
      </c>
      <c r="Z42" s="538">
        <f>+'RREE '!AA50</f>
        <v>0</v>
      </c>
      <c r="AA42" s="538">
        <f>+'RREE '!AB50</f>
        <v>0</v>
      </c>
      <c r="AB42" s="538" t="e">
        <f>+'RREE '!AC50</f>
        <v>#REF!</v>
      </c>
      <c r="AC42" s="538">
        <f>+'RREE '!AD50</f>
        <v>0</v>
      </c>
      <c r="AD42" s="538">
        <f>+'RREE '!AE50</f>
        <v>0</v>
      </c>
      <c r="AE42" s="538">
        <f>+'RREE '!AF50</f>
        <v>0</v>
      </c>
      <c r="AF42" s="369"/>
      <c r="AG42" s="369"/>
      <c r="AH42" s="364"/>
      <c r="AI42" s="10"/>
      <c r="AJ42" s="10"/>
    </row>
    <row r="43" spans="1:36" hidden="1">
      <c r="A43" s="10"/>
      <c r="B43" s="532">
        <f>+'RREE '!C51</f>
        <v>44316</v>
      </c>
      <c r="C43" s="532" t="str">
        <f>+'RREE '!D51</f>
        <v>s/a 6</v>
      </c>
      <c r="D43" s="369"/>
      <c r="E43" s="369"/>
      <c r="F43" s="370">
        <f>+'RREE '!I51+'RREE '!J51</f>
        <v>0</v>
      </c>
      <c r="G43" s="364"/>
      <c r="H43" s="369"/>
      <c r="I43" s="369"/>
      <c r="J43" s="538">
        <f>+'RREE '!K51</f>
        <v>0</v>
      </c>
      <c r="K43" s="538">
        <f>+'RREE '!L51</f>
        <v>0</v>
      </c>
      <c r="L43" s="538">
        <f>+'RREE '!M51</f>
        <v>0</v>
      </c>
      <c r="M43" s="538">
        <f>+'RREE '!N51</f>
        <v>0</v>
      </c>
      <c r="N43" s="538">
        <f>+'RREE '!O51</f>
        <v>0</v>
      </c>
      <c r="O43" s="538">
        <f>+'RREE '!P51</f>
        <v>0</v>
      </c>
      <c r="P43" s="538">
        <f>+'RREE '!Q51</f>
        <v>0</v>
      </c>
      <c r="Q43" s="538">
        <f>+'RREE '!R51</f>
        <v>0</v>
      </c>
      <c r="R43" s="538">
        <f>+'RREE '!S51</f>
        <v>0</v>
      </c>
      <c r="S43" s="538">
        <f>+'RREE '!T51</f>
        <v>0</v>
      </c>
      <c r="T43" s="538">
        <f>+'RREE '!U51</f>
        <v>0</v>
      </c>
      <c r="U43" s="538">
        <f>+'RREE '!V51</f>
        <v>0</v>
      </c>
      <c r="V43" s="538">
        <f>+'RREE '!W51</f>
        <v>0</v>
      </c>
      <c r="W43" s="538">
        <f>+'RREE '!X51</f>
        <v>0</v>
      </c>
      <c r="X43" s="538">
        <f>+'RREE '!Y51</f>
        <v>0</v>
      </c>
      <c r="Y43" s="538">
        <f>+'RREE '!Z51</f>
        <v>0</v>
      </c>
      <c r="Z43" s="538">
        <f>+'RREE '!AA51</f>
        <v>0</v>
      </c>
      <c r="AA43" s="538">
        <f>+'RREE '!AB51</f>
        <v>0</v>
      </c>
      <c r="AB43" s="538" t="e">
        <f>+'RREE '!AC51</f>
        <v>#REF!</v>
      </c>
      <c r="AC43" s="538">
        <f>+'RREE '!AD51</f>
        <v>0</v>
      </c>
      <c r="AD43" s="538">
        <f>+'RREE '!AE51</f>
        <v>0</v>
      </c>
      <c r="AE43" s="538">
        <f>+'RREE '!AF51</f>
        <v>0</v>
      </c>
      <c r="AF43" s="369"/>
      <c r="AG43" s="369"/>
      <c r="AH43" s="364"/>
      <c r="AI43" s="10"/>
      <c r="AJ43" s="10"/>
    </row>
    <row r="44" spans="1:36">
      <c r="A44" s="10"/>
      <c r="B44" s="532">
        <f>+'RREE '!C52</f>
        <v>44347</v>
      </c>
      <c r="C44" s="532" t="str">
        <f>+'RREE '!D52</f>
        <v>s/a 1</v>
      </c>
      <c r="D44" s="369"/>
      <c r="E44" s="369"/>
      <c r="F44" s="370">
        <f>+'RREE '!I52+'RREE '!J52</f>
        <v>0</v>
      </c>
      <c r="G44" s="364"/>
      <c r="H44" s="369"/>
      <c r="I44" s="369"/>
      <c r="J44" s="538">
        <f>+'RREE '!K52</f>
        <v>0</v>
      </c>
      <c r="K44" s="538">
        <f>+'RREE '!L52</f>
        <v>0</v>
      </c>
      <c r="L44" s="538">
        <f>+'RREE '!M52</f>
        <v>0</v>
      </c>
      <c r="M44" s="538">
        <f>+'RREE '!N52</f>
        <v>0</v>
      </c>
      <c r="N44" s="538">
        <f>+'RREE '!O52</f>
        <v>0</v>
      </c>
      <c r="O44" s="538">
        <f>+'RREE '!P52</f>
        <v>0</v>
      </c>
      <c r="P44" s="538">
        <f>+'RREE '!Q52</f>
        <v>0</v>
      </c>
      <c r="Q44" s="538">
        <f>+'RREE '!R52</f>
        <v>0</v>
      </c>
      <c r="R44" s="538">
        <f>+'RREE '!S52</f>
        <v>0</v>
      </c>
      <c r="S44" s="538">
        <f>+'RREE '!T52</f>
        <v>0</v>
      </c>
      <c r="T44" s="538">
        <f>+'RREE '!U52</f>
        <v>0</v>
      </c>
      <c r="U44" s="538">
        <f>+'RREE '!V52</f>
        <v>0</v>
      </c>
      <c r="V44" s="538">
        <f>+'RREE '!W52</f>
        <v>0</v>
      </c>
      <c r="W44" s="538">
        <f>+'RREE '!X52</f>
        <v>0</v>
      </c>
      <c r="X44" s="538">
        <f>+'RREE '!Y52</f>
        <v>0</v>
      </c>
      <c r="Y44" s="538">
        <f>+'RREE '!Z52</f>
        <v>0</v>
      </c>
      <c r="Z44" s="538">
        <f>+'RREE '!AA52</f>
        <v>0</v>
      </c>
      <c r="AA44" s="538">
        <f>+'RREE '!AB52</f>
        <v>0</v>
      </c>
      <c r="AB44" s="538" t="e">
        <f>+'RREE '!AC52</f>
        <v>#REF!</v>
      </c>
      <c r="AC44" s="538">
        <f>+'RREE '!AD52</f>
        <v>0</v>
      </c>
      <c r="AD44" s="538">
        <f>+'RREE '!AE52</f>
        <v>0</v>
      </c>
      <c r="AE44" s="538">
        <f>+'RREE '!AF52</f>
        <v>0</v>
      </c>
      <c r="AF44" s="369"/>
      <c r="AG44" s="369"/>
      <c r="AH44" s="364"/>
      <c r="AI44" s="10"/>
      <c r="AJ44" s="10"/>
    </row>
    <row r="45" spans="1:36">
      <c r="A45" s="10"/>
      <c r="B45" s="532">
        <f>+'RREE '!C53</f>
        <v>44347</v>
      </c>
      <c r="C45" s="532" t="str">
        <f>+'RREE '!D53</f>
        <v>s/a 2</v>
      </c>
      <c r="D45" s="369"/>
      <c r="E45" s="369"/>
      <c r="F45" s="370">
        <f>+'RREE '!I53+'RREE '!J53</f>
        <v>0</v>
      </c>
      <c r="G45" s="364"/>
      <c r="H45" s="369"/>
      <c r="I45" s="369"/>
      <c r="J45" s="538">
        <f>+'RREE '!K53</f>
        <v>0</v>
      </c>
      <c r="K45" s="538">
        <f>+'RREE '!L53</f>
        <v>0</v>
      </c>
      <c r="L45" s="538">
        <f>+'RREE '!M53</f>
        <v>0</v>
      </c>
      <c r="M45" s="538">
        <f>+'RREE '!N53</f>
        <v>0</v>
      </c>
      <c r="N45" s="538">
        <f>+'RREE '!O53</f>
        <v>0</v>
      </c>
      <c r="O45" s="538">
        <f>+'RREE '!P53</f>
        <v>0</v>
      </c>
      <c r="P45" s="538">
        <f>+'RREE '!Q53</f>
        <v>0</v>
      </c>
      <c r="Q45" s="538">
        <f>+'RREE '!R53</f>
        <v>0</v>
      </c>
      <c r="R45" s="538">
        <f>+'RREE '!S53</f>
        <v>0</v>
      </c>
      <c r="S45" s="538">
        <f>+'RREE '!T53</f>
        <v>0</v>
      </c>
      <c r="T45" s="538">
        <f>+'RREE '!U53</f>
        <v>0</v>
      </c>
      <c r="U45" s="538">
        <f>+'RREE '!V53</f>
        <v>0</v>
      </c>
      <c r="V45" s="538">
        <f>+'RREE '!W53</f>
        <v>0</v>
      </c>
      <c r="W45" s="538">
        <f>+'RREE '!X53</f>
        <v>0</v>
      </c>
      <c r="X45" s="538">
        <f>+'RREE '!Y53</f>
        <v>0</v>
      </c>
      <c r="Y45" s="538">
        <f>+'RREE '!Z53</f>
        <v>0</v>
      </c>
      <c r="Z45" s="538">
        <f>+'RREE '!AA53</f>
        <v>0</v>
      </c>
      <c r="AA45" s="538">
        <f>+'RREE '!AB53</f>
        <v>0</v>
      </c>
      <c r="AB45" s="538" t="e">
        <f>+'RREE '!AC53</f>
        <v>#REF!</v>
      </c>
      <c r="AC45" s="538">
        <f>+'RREE '!AD53</f>
        <v>0</v>
      </c>
      <c r="AD45" s="538">
        <f>+'RREE '!AE53</f>
        <v>0</v>
      </c>
      <c r="AE45" s="538">
        <f>+'RREE '!AF53</f>
        <v>0</v>
      </c>
      <c r="AF45" s="369"/>
      <c r="AG45" s="369"/>
      <c r="AH45" s="364"/>
      <c r="AI45" s="10"/>
      <c r="AJ45" s="10"/>
    </row>
    <row r="46" spans="1:36" hidden="1">
      <c r="A46" s="10"/>
      <c r="B46" s="532">
        <f>+'RREE '!C54</f>
        <v>44347</v>
      </c>
      <c r="C46" s="532" t="str">
        <f>+'RREE '!D54</f>
        <v>s/a 3</v>
      </c>
      <c r="D46" s="369"/>
      <c r="E46" s="369"/>
      <c r="F46" s="370">
        <f>+'RREE '!I54+'RREE '!J54</f>
        <v>0</v>
      </c>
      <c r="G46" s="364"/>
      <c r="H46" s="369"/>
      <c r="I46" s="369"/>
      <c r="J46" s="538">
        <f>+'RREE '!K54</f>
        <v>0</v>
      </c>
      <c r="K46" s="538">
        <f>+'RREE '!L54</f>
        <v>0</v>
      </c>
      <c r="L46" s="538">
        <f>+'RREE '!M54</f>
        <v>0</v>
      </c>
      <c r="M46" s="538">
        <f>+'RREE '!N54</f>
        <v>0</v>
      </c>
      <c r="N46" s="538">
        <f>+'RREE '!O54</f>
        <v>0</v>
      </c>
      <c r="O46" s="538">
        <f>+'RREE '!P54</f>
        <v>0</v>
      </c>
      <c r="P46" s="538">
        <f>+'RREE '!Q54</f>
        <v>0</v>
      </c>
      <c r="Q46" s="538">
        <f>+'RREE '!R54</f>
        <v>0</v>
      </c>
      <c r="R46" s="538">
        <f>+'RREE '!S54</f>
        <v>0</v>
      </c>
      <c r="S46" s="538">
        <f>+'RREE '!T54</f>
        <v>0</v>
      </c>
      <c r="T46" s="538">
        <f>+'RREE '!U54</f>
        <v>0</v>
      </c>
      <c r="U46" s="538">
        <f>+'RREE '!V54</f>
        <v>0</v>
      </c>
      <c r="V46" s="538">
        <f>+'RREE '!W54</f>
        <v>0</v>
      </c>
      <c r="W46" s="538">
        <f>+'RREE '!X54</f>
        <v>0</v>
      </c>
      <c r="X46" s="538">
        <f>+'RREE '!Y54</f>
        <v>0</v>
      </c>
      <c r="Y46" s="538">
        <f>+'RREE '!Z54</f>
        <v>0</v>
      </c>
      <c r="Z46" s="538">
        <f>+'RREE '!AA54</f>
        <v>0</v>
      </c>
      <c r="AA46" s="538">
        <f>+'RREE '!AB54</f>
        <v>0</v>
      </c>
      <c r="AB46" s="538" t="e">
        <f>+'RREE '!AC54</f>
        <v>#REF!</v>
      </c>
      <c r="AC46" s="538">
        <f>+'RREE '!AD54</f>
        <v>0</v>
      </c>
      <c r="AD46" s="538">
        <f>+'RREE '!AE54</f>
        <v>0</v>
      </c>
      <c r="AE46" s="538">
        <f>+'RREE '!AF54</f>
        <v>0</v>
      </c>
      <c r="AF46" s="369"/>
      <c r="AG46" s="369"/>
      <c r="AH46" s="364"/>
      <c r="AI46" s="10"/>
      <c r="AJ46" s="10"/>
    </row>
    <row r="47" spans="1:36" hidden="1">
      <c r="A47" s="10"/>
      <c r="B47" s="532">
        <f>+'RREE '!C55</f>
        <v>44347</v>
      </c>
      <c r="C47" s="532" t="str">
        <f>+'RREE '!D55</f>
        <v>s/a 4</v>
      </c>
      <c r="D47" s="369"/>
      <c r="E47" s="369"/>
      <c r="F47" s="370">
        <f>+'RREE '!I55+'RREE '!J55</f>
        <v>0</v>
      </c>
      <c r="G47" s="364"/>
      <c r="H47" s="369"/>
      <c r="I47" s="369"/>
      <c r="J47" s="538">
        <f>+'RREE '!K55</f>
        <v>0</v>
      </c>
      <c r="K47" s="538">
        <f>+'RREE '!L55</f>
        <v>0</v>
      </c>
      <c r="L47" s="538">
        <f>+'RREE '!M55</f>
        <v>0</v>
      </c>
      <c r="M47" s="538">
        <f>+'RREE '!N55</f>
        <v>0</v>
      </c>
      <c r="N47" s="538">
        <f>+'RREE '!O55</f>
        <v>0</v>
      </c>
      <c r="O47" s="538">
        <f>+'RREE '!P55</f>
        <v>0</v>
      </c>
      <c r="P47" s="538">
        <f>+'RREE '!Q55</f>
        <v>0</v>
      </c>
      <c r="Q47" s="538">
        <f>+'RREE '!R55</f>
        <v>0</v>
      </c>
      <c r="R47" s="538">
        <f>+'RREE '!S55</f>
        <v>0</v>
      </c>
      <c r="S47" s="538">
        <f>+'RREE '!T55</f>
        <v>0</v>
      </c>
      <c r="T47" s="538">
        <f>+'RREE '!U55</f>
        <v>0</v>
      </c>
      <c r="U47" s="538">
        <f>+'RREE '!V55</f>
        <v>0</v>
      </c>
      <c r="V47" s="538">
        <f>+'RREE '!W55</f>
        <v>0</v>
      </c>
      <c r="W47" s="538">
        <f>+'RREE '!X55</f>
        <v>0</v>
      </c>
      <c r="X47" s="538">
        <f>+'RREE '!Y55</f>
        <v>0</v>
      </c>
      <c r="Y47" s="538">
        <f>+'RREE '!Z55</f>
        <v>0</v>
      </c>
      <c r="Z47" s="538">
        <f>+'RREE '!AA55</f>
        <v>0</v>
      </c>
      <c r="AA47" s="538">
        <f>+'RREE '!AB55</f>
        <v>0</v>
      </c>
      <c r="AB47" s="538" t="e">
        <f>+'RREE '!AC55</f>
        <v>#REF!</v>
      </c>
      <c r="AC47" s="538">
        <f>+'RREE '!AD55</f>
        <v>0</v>
      </c>
      <c r="AD47" s="538">
        <f>+'RREE '!AE55</f>
        <v>0</v>
      </c>
      <c r="AE47" s="538">
        <f>+'RREE '!AF55</f>
        <v>0</v>
      </c>
      <c r="AF47" s="369"/>
      <c r="AG47" s="369"/>
      <c r="AH47" s="364"/>
      <c r="AI47" s="10"/>
      <c r="AJ47" s="10"/>
    </row>
    <row r="48" spans="1:36" hidden="1">
      <c r="A48" s="10"/>
      <c r="B48" s="532">
        <f>+'RREE '!C56</f>
        <v>44347</v>
      </c>
      <c r="C48" s="532" t="str">
        <f>+'RREE '!D56</f>
        <v>s/a 5</v>
      </c>
      <c r="D48" s="369"/>
      <c r="E48" s="369"/>
      <c r="F48" s="370">
        <f>+'RREE '!I56+'RREE '!J56</f>
        <v>0</v>
      </c>
      <c r="G48" s="364"/>
      <c r="H48" s="369"/>
      <c r="I48" s="369"/>
      <c r="J48" s="538">
        <f>+'RREE '!K56</f>
        <v>0</v>
      </c>
      <c r="K48" s="538">
        <f>+'RREE '!L56</f>
        <v>0</v>
      </c>
      <c r="L48" s="538">
        <f>+'RREE '!M56</f>
        <v>0</v>
      </c>
      <c r="M48" s="538">
        <f>+'RREE '!N56</f>
        <v>0</v>
      </c>
      <c r="N48" s="538">
        <f>+'RREE '!O56</f>
        <v>0</v>
      </c>
      <c r="O48" s="538">
        <f>+'RREE '!P56</f>
        <v>0</v>
      </c>
      <c r="P48" s="538">
        <f>+'RREE '!Q56</f>
        <v>0</v>
      </c>
      <c r="Q48" s="538">
        <f>+'RREE '!R56</f>
        <v>0</v>
      </c>
      <c r="R48" s="538">
        <f>+'RREE '!S56</f>
        <v>0</v>
      </c>
      <c r="S48" s="538">
        <f>+'RREE '!T56</f>
        <v>0</v>
      </c>
      <c r="T48" s="538">
        <f>+'RREE '!U56</f>
        <v>0</v>
      </c>
      <c r="U48" s="538">
        <f>+'RREE '!V56</f>
        <v>0</v>
      </c>
      <c r="V48" s="538">
        <f>+'RREE '!W56</f>
        <v>0</v>
      </c>
      <c r="W48" s="538">
        <f>+'RREE '!X56</f>
        <v>0</v>
      </c>
      <c r="X48" s="538">
        <f>+'RREE '!Y56</f>
        <v>0</v>
      </c>
      <c r="Y48" s="538">
        <f>+'RREE '!Z56</f>
        <v>0</v>
      </c>
      <c r="Z48" s="538">
        <f>+'RREE '!AA56</f>
        <v>0</v>
      </c>
      <c r="AA48" s="538">
        <f>+'RREE '!AB56</f>
        <v>0</v>
      </c>
      <c r="AB48" s="538" t="e">
        <f>+'RREE '!AC56</f>
        <v>#REF!</v>
      </c>
      <c r="AC48" s="538">
        <f>+'RREE '!AD56</f>
        <v>0</v>
      </c>
      <c r="AD48" s="538">
        <f>+'RREE '!AE56</f>
        <v>0</v>
      </c>
      <c r="AE48" s="538">
        <f>+'RREE '!AF56</f>
        <v>0</v>
      </c>
      <c r="AF48" s="369"/>
      <c r="AG48" s="369"/>
      <c r="AH48" s="364"/>
      <c r="AI48" s="10"/>
      <c r="AJ48" s="10"/>
    </row>
    <row r="49" spans="1:36" hidden="1">
      <c r="A49" s="10"/>
      <c r="B49" s="532">
        <f>+'RREE '!C57</f>
        <v>44347</v>
      </c>
      <c r="C49" s="532" t="str">
        <f>+'RREE '!D57</f>
        <v>s/a 6</v>
      </c>
      <c r="D49" s="369"/>
      <c r="E49" s="369"/>
      <c r="F49" s="370">
        <f>+'RREE '!I57+'RREE '!J57</f>
        <v>0</v>
      </c>
      <c r="G49" s="364"/>
      <c r="H49" s="369"/>
      <c r="I49" s="369"/>
      <c r="J49" s="538">
        <f>+'RREE '!K57</f>
        <v>0</v>
      </c>
      <c r="K49" s="538">
        <f>+'RREE '!L57</f>
        <v>0</v>
      </c>
      <c r="L49" s="538">
        <f>+'RREE '!M57</f>
        <v>0</v>
      </c>
      <c r="M49" s="538">
        <f>+'RREE '!N57</f>
        <v>0</v>
      </c>
      <c r="N49" s="538">
        <f>+'RREE '!O57</f>
        <v>0</v>
      </c>
      <c r="O49" s="538">
        <f>+'RREE '!P57</f>
        <v>0</v>
      </c>
      <c r="P49" s="538">
        <f>+'RREE '!Q57</f>
        <v>0</v>
      </c>
      <c r="Q49" s="538">
        <f>+'RREE '!R57</f>
        <v>0</v>
      </c>
      <c r="R49" s="538">
        <f>+'RREE '!S57</f>
        <v>0</v>
      </c>
      <c r="S49" s="538">
        <f>+'RREE '!T57</f>
        <v>0</v>
      </c>
      <c r="T49" s="538">
        <f>+'RREE '!U57</f>
        <v>0</v>
      </c>
      <c r="U49" s="538">
        <f>+'RREE '!V57</f>
        <v>0</v>
      </c>
      <c r="V49" s="538">
        <f>+'RREE '!W57</f>
        <v>0</v>
      </c>
      <c r="W49" s="538">
        <f>+'RREE '!X57</f>
        <v>0</v>
      </c>
      <c r="X49" s="538">
        <f>+'RREE '!Y57</f>
        <v>0</v>
      </c>
      <c r="Y49" s="538">
        <f>+'RREE '!Z57</f>
        <v>0</v>
      </c>
      <c r="Z49" s="538">
        <f>+'RREE '!AA57</f>
        <v>0</v>
      </c>
      <c r="AA49" s="538">
        <f>+'RREE '!AB57</f>
        <v>0</v>
      </c>
      <c r="AB49" s="538" t="e">
        <f>+'RREE '!AC57</f>
        <v>#REF!</v>
      </c>
      <c r="AC49" s="538">
        <f>+'RREE '!AD57</f>
        <v>0</v>
      </c>
      <c r="AD49" s="538">
        <f>+'RREE '!AE57</f>
        <v>0</v>
      </c>
      <c r="AE49" s="538">
        <f>+'RREE '!AF57</f>
        <v>0</v>
      </c>
      <c r="AF49" s="369"/>
      <c r="AG49" s="369"/>
      <c r="AH49" s="364"/>
      <c r="AI49" s="10"/>
      <c r="AJ49" s="10"/>
    </row>
    <row r="50" spans="1:36">
      <c r="A50" s="10"/>
      <c r="B50" s="532">
        <f>+'RREE '!C58</f>
        <v>44377</v>
      </c>
      <c r="C50" s="532" t="str">
        <f>+'RREE '!D58</f>
        <v>s/a 1</v>
      </c>
      <c r="D50" s="369"/>
      <c r="E50" s="369"/>
      <c r="F50" s="370">
        <f>+'RREE '!I58+'RREE '!J58</f>
        <v>0</v>
      </c>
      <c r="G50" s="364"/>
      <c r="H50" s="369"/>
      <c r="I50" s="369"/>
      <c r="J50" s="538">
        <f>+'RREE '!K58</f>
        <v>0</v>
      </c>
      <c r="K50" s="538">
        <f>+'RREE '!L58</f>
        <v>0</v>
      </c>
      <c r="L50" s="538">
        <f>+'RREE '!M58</f>
        <v>0</v>
      </c>
      <c r="M50" s="538">
        <f>+'RREE '!N58</f>
        <v>0</v>
      </c>
      <c r="N50" s="538">
        <f>+'RREE '!O58</f>
        <v>0</v>
      </c>
      <c r="O50" s="538">
        <f>+'RREE '!P58</f>
        <v>0</v>
      </c>
      <c r="P50" s="538">
        <f>+'RREE '!Q58</f>
        <v>0</v>
      </c>
      <c r="Q50" s="538">
        <f>+'RREE '!R58</f>
        <v>0</v>
      </c>
      <c r="R50" s="538">
        <f>+'RREE '!S58</f>
        <v>0</v>
      </c>
      <c r="S50" s="538">
        <f>+'RREE '!T58</f>
        <v>0</v>
      </c>
      <c r="T50" s="538">
        <f>+'RREE '!U58</f>
        <v>0</v>
      </c>
      <c r="U50" s="538">
        <f>+'RREE '!V58</f>
        <v>0</v>
      </c>
      <c r="V50" s="538">
        <f>+'RREE '!W58</f>
        <v>0</v>
      </c>
      <c r="W50" s="538">
        <f>+'RREE '!X58</f>
        <v>0</v>
      </c>
      <c r="X50" s="538">
        <f>+'RREE '!Y58</f>
        <v>0</v>
      </c>
      <c r="Y50" s="538">
        <f>+'RREE '!Z58</f>
        <v>0</v>
      </c>
      <c r="Z50" s="538">
        <f>+'RREE '!AA58</f>
        <v>0</v>
      </c>
      <c r="AA50" s="538">
        <f>+'RREE '!AB58</f>
        <v>0</v>
      </c>
      <c r="AB50" s="538" t="e">
        <f>+'RREE '!AC58</f>
        <v>#REF!</v>
      </c>
      <c r="AC50" s="538">
        <f>+'RREE '!AD58</f>
        <v>0</v>
      </c>
      <c r="AD50" s="538">
        <f>+'RREE '!AE58</f>
        <v>0</v>
      </c>
      <c r="AE50" s="538">
        <f>+'RREE '!AF58</f>
        <v>0</v>
      </c>
      <c r="AF50" s="369"/>
      <c r="AG50" s="369"/>
      <c r="AH50" s="364"/>
      <c r="AI50" s="10"/>
      <c r="AJ50" s="10"/>
    </row>
    <row r="51" spans="1:36">
      <c r="A51" s="10"/>
      <c r="B51" s="532">
        <f>+'RREE '!C59</f>
        <v>44377</v>
      </c>
      <c r="C51" s="532" t="str">
        <f>+'RREE '!D59</f>
        <v>s/a 2</v>
      </c>
      <c r="D51" s="369"/>
      <c r="E51" s="369"/>
      <c r="F51" s="370">
        <f>+'RREE '!I59+'RREE '!J59</f>
        <v>0</v>
      </c>
      <c r="G51" s="364"/>
      <c r="H51" s="369"/>
      <c r="I51" s="369"/>
      <c r="J51" s="538">
        <f>+'RREE '!K59</f>
        <v>0</v>
      </c>
      <c r="K51" s="538">
        <f>+'RREE '!L59</f>
        <v>0</v>
      </c>
      <c r="L51" s="538">
        <f>+'RREE '!M59</f>
        <v>0</v>
      </c>
      <c r="M51" s="538">
        <f>+'RREE '!N59</f>
        <v>0</v>
      </c>
      <c r="N51" s="538">
        <f>+'RREE '!O59</f>
        <v>0</v>
      </c>
      <c r="O51" s="538">
        <f>+'RREE '!P59</f>
        <v>0</v>
      </c>
      <c r="P51" s="538">
        <f>+'RREE '!Q59</f>
        <v>0</v>
      </c>
      <c r="Q51" s="538">
        <f>+'RREE '!R59</f>
        <v>0</v>
      </c>
      <c r="R51" s="538">
        <f>+'RREE '!S59</f>
        <v>0</v>
      </c>
      <c r="S51" s="538">
        <f>+'RREE '!T59</f>
        <v>0</v>
      </c>
      <c r="T51" s="538">
        <f>+'RREE '!U59</f>
        <v>0</v>
      </c>
      <c r="U51" s="538">
        <f>+'RREE '!V59</f>
        <v>0</v>
      </c>
      <c r="V51" s="538">
        <f>+'RREE '!W59</f>
        <v>0</v>
      </c>
      <c r="W51" s="538">
        <f>+'RREE '!X59</f>
        <v>0</v>
      </c>
      <c r="X51" s="538">
        <f>+'RREE '!Y59</f>
        <v>0</v>
      </c>
      <c r="Y51" s="538">
        <f>+'RREE '!Z59</f>
        <v>0</v>
      </c>
      <c r="Z51" s="538">
        <f>+'RREE '!AA59</f>
        <v>0</v>
      </c>
      <c r="AA51" s="538">
        <f>+'RREE '!AB59</f>
        <v>0</v>
      </c>
      <c r="AB51" s="538" t="e">
        <f>+'RREE '!AC59</f>
        <v>#REF!</v>
      </c>
      <c r="AC51" s="538">
        <f>+'RREE '!AD59</f>
        <v>0</v>
      </c>
      <c r="AD51" s="538">
        <f>+'RREE '!AE59</f>
        <v>0</v>
      </c>
      <c r="AE51" s="538">
        <f>+'RREE '!AF59</f>
        <v>0</v>
      </c>
      <c r="AF51" s="369"/>
      <c r="AG51" s="369"/>
      <c r="AH51" s="364"/>
      <c r="AI51" s="10"/>
      <c r="AJ51" s="10"/>
    </row>
    <row r="52" spans="1:36" hidden="1">
      <c r="A52" s="10"/>
      <c r="B52" s="532">
        <f>+'RREE '!C60</f>
        <v>44377</v>
      </c>
      <c r="C52" s="532" t="str">
        <f>+'RREE '!D60</f>
        <v>s/a 3</v>
      </c>
      <c r="D52" s="369"/>
      <c r="E52" s="369"/>
      <c r="F52" s="370">
        <f>+'RREE '!I60+'RREE '!J60</f>
        <v>0</v>
      </c>
      <c r="G52" s="364"/>
      <c r="H52" s="369"/>
      <c r="I52" s="369"/>
      <c r="J52" s="538">
        <f>+'RREE '!K60</f>
        <v>0</v>
      </c>
      <c r="K52" s="538">
        <f>+'RREE '!L60</f>
        <v>0</v>
      </c>
      <c r="L52" s="538">
        <f>+'RREE '!M60</f>
        <v>0</v>
      </c>
      <c r="M52" s="538">
        <f>+'RREE '!N60</f>
        <v>0</v>
      </c>
      <c r="N52" s="538">
        <f>+'RREE '!O60</f>
        <v>0</v>
      </c>
      <c r="O52" s="538">
        <f>+'RREE '!P60</f>
        <v>0</v>
      </c>
      <c r="P52" s="538">
        <f>+'RREE '!Q60</f>
        <v>0</v>
      </c>
      <c r="Q52" s="538">
        <f>+'RREE '!R60</f>
        <v>0</v>
      </c>
      <c r="R52" s="538">
        <f>+'RREE '!S60</f>
        <v>0</v>
      </c>
      <c r="S52" s="538">
        <f>+'RREE '!T60</f>
        <v>0</v>
      </c>
      <c r="T52" s="538">
        <f>+'RREE '!U60</f>
        <v>0</v>
      </c>
      <c r="U52" s="538">
        <f>+'RREE '!V60</f>
        <v>0</v>
      </c>
      <c r="V52" s="538">
        <f>+'RREE '!W60</f>
        <v>0</v>
      </c>
      <c r="W52" s="538">
        <f>+'RREE '!X60</f>
        <v>0</v>
      </c>
      <c r="X52" s="538">
        <f>+'RREE '!Y60</f>
        <v>0</v>
      </c>
      <c r="Y52" s="538">
        <f>+'RREE '!Z60</f>
        <v>0</v>
      </c>
      <c r="Z52" s="538">
        <f>+'RREE '!AA60</f>
        <v>0</v>
      </c>
      <c r="AA52" s="538">
        <f>+'RREE '!AB60</f>
        <v>0</v>
      </c>
      <c r="AB52" s="538" t="e">
        <f>+'RREE '!AC60</f>
        <v>#REF!</v>
      </c>
      <c r="AC52" s="538">
        <f>+'RREE '!AD60</f>
        <v>0</v>
      </c>
      <c r="AD52" s="538">
        <f>+'RREE '!AE60</f>
        <v>0</v>
      </c>
      <c r="AE52" s="538">
        <f>+'RREE '!AF60</f>
        <v>0</v>
      </c>
      <c r="AF52" s="369"/>
      <c r="AG52" s="369"/>
      <c r="AH52" s="364"/>
      <c r="AI52" s="10"/>
      <c r="AJ52" s="10"/>
    </row>
    <row r="53" spans="1:36" hidden="1">
      <c r="A53" s="10"/>
      <c r="B53" s="532">
        <f>+'RREE '!C61</f>
        <v>44377</v>
      </c>
      <c r="C53" s="532" t="str">
        <f>+'RREE '!D61</f>
        <v>s/a 4</v>
      </c>
      <c r="D53" s="369"/>
      <c r="E53" s="369"/>
      <c r="F53" s="370">
        <f>+'RREE '!I61+'RREE '!J61</f>
        <v>0</v>
      </c>
      <c r="G53" s="364"/>
      <c r="H53" s="369"/>
      <c r="I53" s="369"/>
      <c r="J53" s="538">
        <f>+'RREE '!K61</f>
        <v>0</v>
      </c>
      <c r="K53" s="538">
        <f>+'RREE '!L61</f>
        <v>0</v>
      </c>
      <c r="L53" s="538">
        <f>+'RREE '!M61</f>
        <v>0</v>
      </c>
      <c r="M53" s="538">
        <f>+'RREE '!N61</f>
        <v>0</v>
      </c>
      <c r="N53" s="538">
        <f>+'RREE '!O61</f>
        <v>0</v>
      </c>
      <c r="O53" s="538">
        <f>+'RREE '!P61</f>
        <v>0</v>
      </c>
      <c r="P53" s="538">
        <f>+'RREE '!Q61</f>
        <v>0</v>
      </c>
      <c r="Q53" s="538">
        <f>+'RREE '!R61</f>
        <v>0</v>
      </c>
      <c r="R53" s="538">
        <f>+'RREE '!S61</f>
        <v>0</v>
      </c>
      <c r="S53" s="538">
        <f>+'RREE '!T61</f>
        <v>0</v>
      </c>
      <c r="T53" s="538">
        <f>+'RREE '!U61</f>
        <v>0</v>
      </c>
      <c r="U53" s="538">
        <f>+'RREE '!V61</f>
        <v>0</v>
      </c>
      <c r="V53" s="538">
        <f>+'RREE '!W61</f>
        <v>0</v>
      </c>
      <c r="W53" s="538">
        <f>+'RREE '!X61</f>
        <v>0</v>
      </c>
      <c r="X53" s="538">
        <f>+'RREE '!Y61</f>
        <v>0</v>
      </c>
      <c r="Y53" s="538">
        <f>+'RREE '!Z61</f>
        <v>0</v>
      </c>
      <c r="Z53" s="538">
        <f>+'RREE '!AA61</f>
        <v>0</v>
      </c>
      <c r="AA53" s="538">
        <f>+'RREE '!AB61</f>
        <v>0</v>
      </c>
      <c r="AB53" s="538" t="e">
        <f>+'RREE '!AC61</f>
        <v>#REF!</v>
      </c>
      <c r="AC53" s="538">
        <f>+'RREE '!AD61</f>
        <v>0</v>
      </c>
      <c r="AD53" s="538">
        <f>+'RREE '!AE61</f>
        <v>0</v>
      </c>
      <c r="AE53" s="538">
        <f>+'RREE '!AF61</f>
        <v>0</v>
      </c>
      <c r="AF53" s="369"/>
      <c r="AG53" s="369"/>
      <c r="AH53" s="364"/>
      <c r="AI53" s="10"/>
      <c r="AJ53" s="10"/>
    </row>
    <row r="54" spans="1:36" hidden="1">
      <c r="A54" s="10"/>
      <c r="B54" s="532">
        <f>+'RREE '!C62</f>
        <v>44377</v>
      </c>
      <c r="C54" s="532" t="str">
        <f>+'RREE '!D62</f>
        <v>s/a 5</v>
      </c>
      <c r="D54" s="369"/>
      <c r="E54" s="369"/>
      <c r="F54" s="370">
        <f>+'RREE '!I62+'RREE '!J62</f>
        <v>0</v>
      </c>
      <c r="G54" s="364"/>
      <c r="H54" s="369"/>
      <c r="I54" s="369"/>
      <c r="J54" s="538">
        <f>+'RREE '!K62</f>
        <v>0</v>
      </c>
      <c r="K54" s="538">
        <f>+'RREE '!L62</f>
        <v>0</v>
      </c>
      <c r="L54" s="538">
        <f>+'RREE '!M62</f>
        <v>0</v>
      </c>
      <c r="M54" s="538">
        <f>+'RREE '!N62</f>
        <v>0</v>
      </c>
      <c r="N54" s="538">
        <f>+'RREE '!O62</f>
        <v>0</v>
      </c>
      <c r="O54" s="538">
        <f>+'RREE '!P62</f>
        <v>0</v>
      </c>
      <c r="P54" s="538">
        <f>+'RREE '!Q62</f>
        <v>0</v>
      </c>
      <c r="Q54" s="538">
        <f>+'RREE '!R62</f>
        <v>0</v>
      </c>
      <c r="R54" s="538">
        <f>+'RREE '!S62</f>
        <v>0</v>
      </c>
      <c r="S54" s="538">
        <f>+'RREE '!T62</f>
        <v>0</v>
      </c>
      <c r="T54" s="538">
        <f>+'RREE '!U62</f>
        <v>0</v>
      </c>
      <c r="U54" s="538">
        <f>+'RREE '!V62</f>
        <v>0</v>
      </c>
      <c r="V54" s="538">
        <f>+'RREE '!W62</f>
        <v>0</v>
      </c>
      <c r="W54" s="538">
        <f>+'RREE '!X62</f>
        <v>0</v>
      </c>
      <c r="X54" s="538">
        <f>+'RREE '!Y62</f>
        <v>0</v>
      </c>
      <c r="Y54" s="538">
        <f>+'RREE '!Z62</f>
        <v>0</v>
      </c>
      <c r="Z54" s="538">
        <f>+'RREE '!AA62</f>
        <v>0</v>
      </c>
      <c r="AA54" s="538">
        <f>+'RREE '!AB62</f>
        <v>0</v>
      </c>
      <c r="AB54" s="538" t="e">
        <f>+'RREE '!AC62</f>
        <v>#REF!</v>
      </c>
      <c r="AC54" s="538">
        <f>+'RREE '!AD62</f>
        <v>0</v>
      </c>
      <c r="AD54" s="538">
        <f>+'RREE '!AE62</f>
        <v>0</v>
      </c>
      <c r="AE54" s="538">
        <f>+'RREE '!AF62</f>
        <v>0</v>
      </c>
      <c r="AF54" s="369"/>
      <c r="AG54" s="369"/>
      <c r="AH54" s="364"/>
      <c r="AI54" s="10"/>
      <c r="AJ54" s="10"/>
    </row>
    <row r="55" spans="1:36" hidden="1">
      <c r="A55" s="10"/>
      <c r="B55" s="532">
        <f>+'RREE '!C63</f>
        <v>44377</v>
      </c>
      <c r="C55" s="532" t="str">
        <f>+'RREE '!D63</f>
        <v>s/a 6</v>
      </c>
      <c r="D55" s="369"/>
      <c r="E55" s="369"/>
      <c r="F55" s="370">
        <f>+'RREE '!I63+'RREE '!J63</f>
        <v>0</v>
      </c>
      <c r="G55" s="364"/>
      <c r="H55" s="369"/>
      <c r="I55" s="369"/>
      <c r="J55" s="538">
        <f>+'RREE '!K63</f>
        <v>0</v>
      </c>
      <c r="K55" s="538">
        <f>+'RREE '!L63</f>
        <v>0</v>
      </c>
      <c r="L55" s="538">
        <f>+'RREE '!M63</f>
        <v>0</v>
      </c>
      <c r="M55" s="538">
        <f>+'RREE '!N63</f>
        <v>0</v>
      </c>
      <c r="N55" s="538">
        <f>+'RREE '!O63</f>
        <v>0</v>
      </c>
      <c r="O55" s="538">
        <f>+'RREE '!P63</f>
        <v>0</v>
      </c>
      <c r="P55" s="538">
        <f>+'RREE '!Q63</f>
        <v>0</v>
      </c>
      <c r="Q55" s="538">
        <f>+'RREE '!R63</f>
        <v>0</v>
      </c>
      <c r="R55" s="538">
        <f>+'RREE '!S63</f>
        <v>0</v>
      </c>
      <c r="S55" s="538">
        <f>+'RREE '!T63</f>
        <v>0</v>
      </c>
      <c r="T55" s="538">
        <f>+'RREE '!U63</f>
        <v>0</v>
      </c>
      <c r="U55" s="538">
        <f>+'RREE '!V63</f>
        <v>0</v>
      </c>
      <c r="V55" s="538">
        <f>+'RREE '!W63</f>
        <v>0</v>
      </c>
      <c r="W55" s="538">
        <f>+'RREE '!X63</f>
        <v>0</v>
      </c>
      <c r="X55" s="538">
        <f>+'RREE '!Y63</f>
        <v>0</v>
      </c>
      <c r="Y55" s="538">
        <f>+'RREE '!Z63</f>
        <v>0</v>
      </c>
      <c r="Z55" s="538">
        <f>+'RREE '!AA63</f>
        <v>0</v>
      </c>
      <c r="AA55" s="538">
        <f>+'RREE '!AB63</f>
        <v>0</v>
      </c>
      <c r="AB55" s="538" t="e">
        <f>+'RREE '!AC63</f>
        <v>#REF!</v>
      </c>
      <c r="AC55" s="538">
        <f>+'RREE '!AD63</f>
        <v>0</v>
      </c>
      <c r="AD55" s="538">
        <f>+'RREE '!AE63</f>
        <v>0</v>
      </c>
      <c r="AE55" s="538">
        <f>+'RREE '!AF63</f>
        <v>0</v>
      </c>
      <c r="AF55" s="369"/>
      <c r="AG55" s="369"/>
      <c r="AH55" s="364"/>
      <c r="AI55" s="10"/>
      <c r="AJ55" s="10"/>
    </row>
    <row r="56" spans="1:36">
      <c r="A56" s="10"/>
      <c r="B56" s="532">
        <f>+'RREE '!C64</f>
        <v>44408</v>
      </c>
      <c r="C56" s="532" t="str">
        <f>+'RREE '!D64</f>
        <v>s/a 1</v>
      </c>
      <c r="D56" s="369"/>
      <c r="E56" s="369"/>
      <c r="F56" s="370">
        <f>+'RREE '!I64+'RREE '!J64</f>
        <v>0</v>
      </c>
      <c r="G56" s="364"/>
      <c r="H56" s="369"/>
      <c r="I56" s="369"/>
      <c r="J56" s="538">
        <f>+'RREE '!K64</f>
        <v>0</v>
      </c>
      <c r="K56" s="538">
        <f>+'RREE '!L64</f>
        <v>0</v>
      </c>
      <c r="L56" s="538">
        <f>+'RREE '!M64</f>
        <v>0</v>
      </c>
      <c r="M56" s="538">
        <f>+'RREE '!N64</f>
        <v>0</v>
      </c>
      <c r="N56" s="538">
        <f>+'RREE '!O64</f>
        <v>0</v>
      </c>
      <c r="O56" s="538">
        <f>+'RREE '!P64</f>
        <v>0</v>
      </c>
      <c r="P56" s="538">
        <f>+'RREE '!Q64</f>
        <v>0</v>
      </c>
      <c r="Q56" s="538">
        <f>+'RREE '!R64</f>
        <v>0</v>
      </c>
      <c r="R56" s="538">
        <f>+'RREE '!S64</f>
        <v>0</v>
      </c>
      <c r="S56" s="538">
        <f>+'RREE '!T64</f>
        <v>0</v>
      </c>
      <c r="T56" s="538">
        <f>+'RREE '!U64</f>
        <v>0</v>
      </c>
      <c r="U56" s="538">
        <f>+'RREE '!V64</f>
        <v>0</v>
      </c>
      <c r="V56" s="538">
        <f>+'RREE '!W64</f>
        <v>0</v>
      </c>
      <c r="W56" s="538">
        <f>+'RREE '!X64</f>
        <v>0</v>
      </c>
      <c r="X56" s="538">
        <f>+'RREE '!Y64</f>
        <v>0</v>
      </c>
      <c r="Y56" s="538">
        <f>+'RREE '!Z64</f>
        <v>0</v>
      </c>
      <c r="Z56" s="538">
        <f>+'RREE '!AA64</f>
        <v>0</v>
      </c>
      <c r="AA56" s="538">
        <f>+'RREE '!AB64</f>
        <v>0</v>
      </c>
      <c r="AB56" s="538" t="e">
        <f>+'RREE '!AC64</f>
        <v>#REF!</v>
      </c>
      <c r="AC56" s="538">
        <f>+'RREE '!AD64</f>
        <v>0</v>
      </c>
      <c r="AD56" s="538">
        <f>+'RREE '!AE64</f>
        <v>0</v>
      </c>
      <c r="AE56" s="538">
        <f>+'RREE '!AF64</f>
        <v>0</v>
      </c>
      <c r="AF56" s="369"/>
      <c r="AG56" s="369"/>
      <c r="AH56" s="364"/>
      <c r="AI56" s="10"/>
      <c r="AJ56" s="10"/>
    </row>
    <row r="57" spans="1:36">
      <c r="A57" s="10"/>
      <c r="B57" s="532">
        <f>+'RREE '!C65</f>
        <v>44408</v>
      </c>
      <c r="C57" s="532" t="str">
        <f>+'RREE '!D65</f>
        <v>s/a 2</v>
      </c>
      <c r="D57" s="369"/>
      <c r="E57" s="369"/>
      <c r="F57" s="370">
        <f>+'RREE '!I65+'RREE '!J65</f>
        <v>0</v>
      </c>
      <c r="G57" s="364"/>
      <c r="H57" s="369"/>
      <c r="I57" s="369"/>
      <c r="J57" s="538">
        <f>+'RREE '!K65</f>
        <v>0</v>
      </c>
      <c r="K57" s="538">
        <f>+'RREE '!L65</f>
        <v>0</v>
      </c>
      <c r="L57" s="538">
        <f>+'RREE '!M65</f>
        <v>0</v>
      </c>
      <c r="M57" s="538">
        <f>+'RREE '!N65</f>
        <v>0</v>
      </c>
      <c r="N57" s="538">
        <f>+'RREE '!O65</f>
        <v>0</v>
      </c>
      <c r="O57" s="538">
        <f>+'RREE '!P65</f>
        <v>0</v>
      </c>
      <c r="P57" s="538">
        <f>+'RREE '!Q65</f>
        <v>0</v>
      </c>
      <c r="Q57" s="538">
        <f>+'RREE '!R65</f>
        <v>0</v>
      </c>
      <c r="R57" s="538">
        <f>+'RREE '!S65</f>
        <v>0</v>
      </c>
      <c r="S57" s="538">
        <f>+'RREE '!T65</f>
        <v>0</v>
      </c>
      <c r="T57" s="538">
        <f>+'RREE '!U65</f>
        <v>0</v>
      </c>
      <c r="U57" s="538">
        <f>+'RREE '!V65</f>
        <v>0</v>
      </c>
      <c r="V57" s="538">
        <f>+'RREE '!W65</f>
        <v>0</v>
      </c>
      <c r="W57" s="538">
        <f>+'RREE '!X65</f>
        <v>0</v>
      </c>
      <c r="X57" s="538">
        <f>+'RREE '!Y65</f>
        <v>0</v>
      </c>
      <c r="Y57" s="538">
        <f>+'RREE '!Z65</f>
        <v>0</v>
      </c>
      <c r="Z57" s="538">
        <f>+'RREE '!AA65</f>
        <v>0</v>
      </c>
      <c r="AA57" s="538">
        <f>+'RREE '!AB65</f>
        <v>0</v>
      </c>
      <c r="AB57" s="538" t="e">
        <f>+'RREE '!AC65</f>
        <v>#REF!</v>
      </c>
      <c r="AC57" s="538">
        <f>+'RREE '!AD65</f>
        <v>0</v>
      </c>
      <c r="AD57" s="538">
        <f>+'RREE '!AE65</f>
        <v>0</v>
      </c>
      <c r="AE57" s="538">
        <f>+'RREE '!AF65</f>
        <v>0</v>
      </c>
      <c r="AF57" s="369"/>
      <c r="AG57" s="369"/>
      <c r="AH57" s="364"/>
      <c r="AI57" s="10"/>
      <c r="AJ57" s="10"/>
    </row>
    <row r="58" spans="1:36" hidden="1">
      <c r="A58" s="10"/>
      <c r="B58" s="532">
        <f>+'RREE '!C66</f>
        <v>44408</v>
      </c>
      <c r="C58" s="532" t="str">
        <f>+'RREE '!D66</f>
        <v>s/a 3</v>
      </c>
      <c r="D58" s="369"/>
      <c r="E58" s="369"/>
      <c r="F58" s="370">
        <f>+'RREE '!I66+'RREE '!J66</f>
        <v>0</v>
      </c>
      <c r="G58" s="364"/>
      <c r="H58" s="369"/>
      <c r="I58" s="369"/>
      <c r="J58" s="538">
        <f>+'RREE '!K66</f>
        <v>0</v>
      </c>
      <c r="K58" s="538">
        <f>+'RREE '!L66</f>
        <v>0</v>
      </c>
      <c r="L58" s="538">
        <f>+'RREE '!M66</f>
        <v>0</v>
      </c>
      <c r="M58" s="538">
        <f>+'RREE '!N66</f>
        <v>0</v>
      </c>
      <c r="N58" s="538">
        <f>+'RREE '!O66</f>
        <v>0</v>
      </c>
      <c r="O58" s="538">
        <f>+'RREE '!P66</f>
        <v>0</v>
      </c>
      <c r="P58" s="538">
        <f>+'RREE '!Q66</f>
        <v>0</v>
      </c>
      <c r="Q58" s="538">
        <f>+'RREE '!R66</f>
        <v>0</v>
      </c>
      <c r="R58" s="538">
        <f>+'RREE '!S66</f>
        <v>0</v>
      </c>
      <c r="S58" s="538">
        <f>+'RREE '!T66</f>
        <v>0</v>
      </c>
      <c r="T58" s="538">
        <f>+'RREE '!U66</f>
        <v>0</v>
      </c>
      <c r="U58" s="538">
        <f>+'RREE '!V66</f>
        <v>0</v>
      </c>
      <c r="V58" s="538">
        <f>+'RREE '!W66</f>
        <v>0</v>
      </c>
      <c r="W58" s="538">
        <f>+'RREE '!X66</f>
        <v>0</v>
      </c>
      <c r="X58" s="538">
        <f>+'RREE '!Y66</f>
        <v>0</v>
      </c>
      <c r="Y58" s="538">
        <f>+'RREE '!Z66</f>
        <v>0</v>
      </c>
      <c r="Z58" s="538">
        <f>+'RREE '!AA66</f>
        <v>0</v>
      </c>
      <c r="AA58" s="538">
        <f>+'RREE '!AB66</f>
        <v>0</v>
      </c>
      <c r="AB58" s="538" t="e">
        <f>+'RREE '!AC66</f>
        <v>#REF!</v>
      </c>
      <c r="AC58" s="538">
        <f>+'RREE '!AD66</f>
        <v>0</v>
      </c>
      <c r="AD58" s="538">
        <f>+'RREE '!AE66</f>
        <v>0</v>
      </c>
      <c r="AE58" s="538">
        <f>+'RREE '!AF66</f>
        <v>0</v>
      </c>
      <c r="AF58" s="369"/>
      <c r="AG58" s="369"/>
      <c r="AH58" s="364"/>
      <c r="AI58" s="10"/>
      <c r="AJ58" s="10"/>
    </row>
    <row r="59" spans="1:36" hidden="1">
      <c r="A59" s="10"/>
      <c r="B59" s="532">
        <f>+'RREE '!C67</f>
        <v>44408</v>
      </c>
      <c r="C59" s="532" t="str">
        <f>+'RREE '!D67</f>
        <v>s/a 4</v>
      </c>
      <c r="D59" s="369"/>
      <c r="E59" s="369"/>
      <c r="F59" s="370">
        <f>+'RREE '!I67+'RREE '!J67</f>
        <v>0</v>
      </c>
      <c r="G59" s="364"/>
      <c r="H59" s="369"/>
      <c r="I59" s="369"/>
      <c r="J59" s="538">
        <f>+'RREE '!K67</f>
        <v>0</v>
      </c>
      <c r="K59" s="538">
        <f>+'RREE '!L67</f>
        <v>0</v>
      </c>
      <c r="L59" s="538">
        <f>+'RREE '!M67</f>
        <v>0</v>
      </c>
      <c r="M59" s="538">
        <f>+'RREE '!N67</f>
        <v>0</v>
      </c>
      <c r="N59" s="538">
        <f>+'RREE '!O67</f>
        <v>0</v>
      </c>
      <c r="O59" s="538">
        <f>+'RREE '!P67</f>
        <v>0</v>
      </c>
      <c r="P59" s="538">
        <f>+'RREE '!Q67</f>
        <v>0</v>
      </c>
      <c r="Q59" s="538">
        <f>+'RREE '!R67</f>
        <v>0</v>
      </c>
      <c r="R59" s="538">
        <f>+'RREE '!S67</f>
        <v>0</v>
      </c>
      <c r="S59" s="538">
        <f>+'RREE '!T67</f>
        <v>0</v>
      </c>
      <c r="T59" s="538">
        <f>+'RREE '!U67</f>
        <v>0</v>
      </c>
      <c r="U59" s="538">
        <f>+'RREE '!V67</f>
        <v>0</v>
      </c>
      <c r="V59" s="538">
        <f>+'RREE '!W67</f>
        <v>0</v>
      </c>
      <c r="W59" s="538">
        <f>+'RREE '!X67</f>
        <v>0</v>
      </c>
      <c r="X59" s="538">
        <f>+'RREE '!Y67</f>
        <v>0</v>
      </c>
      <c r="Y59" s="538">
        <f>+'RREE '!Z67</f>
        <v>0</v>
      </c>
      <c r="Z59" s="538">
        <f>+'RREE '!AA67</f>
        <v>0</v>
      </c>
      <c r="AA59" s="538">
        <f>+'RREE '!AB67</f>
        <v>0</v>
      </c>
      <c r="AB59" s="538" t="e">
        <f>+'RREE '!AC67</f>
        <v>#REF!</v>
      </c>
      <c r="AC59" s="538">
        <f>+'RREE '!AD67</f>
        <v>0</v>
      </c>
      <c r="AD59" s="538">
        <f>+'RREE '!AE67</f>
        <v>0</v>
      </c>
      <c r="AE59" s="538">
        <f>+'RREE '!AF67</f>
        <v>0</v>
      </c>
      <c r="AF59" s="369"/>
      <c r="AG59" s="369"/>
      <c r="AH59" s="364"/>
      <c r="AI59" s="10"/>
      <c r="AJ59" s="10"/>
    </row>
    <row r="60" spans="1:36" hidden="1">
      <c r="A60" s="10"/>
      <c r="B60" s="532">
        <f>+'RREE '!C68</f>
        <v>44408</v>
      </c>
      <c r="C60" s="532" t="str">
        <f>+'RREE '!D68</f>
        <v>s/a 5</v>
      </c>
      <c r="D60" s="369"/>
      <c r="E60" s="369"/>
      <c r="F60" s="370">
        <f>+'RREE '!I68+'RREE '!J68</f>
        <v>0</v>
      </c>
      <c r="G60" s="364"/>
      <c r="H60" s="369"/>
      <c r="I60" s="369"/>
      <c r="J60" s="538">
        <f>+'RREE '!K68</f>
        <v>0</v>
      </c>
      <c r="K60" s="538">
        <f>+'RREE '!L68</f>
        <v>0</v>
      </c>
      <c r="L60" s="538">
        <f>+'RREE '!M68</f>
        <v>0</v>
      </c>
      <c r="M60" s="538">
        <f>+'RREE '!N68</f>
        <v>0</v>
      </c>
      <c r="N60" s="538">
        <f>+'RREE '!O68</f>
        <v>0</v>
      </c>
      <c r="O60" s="538">
        <f>+'RREE '!P68</f>
        <v>0</v>
      </c>
      <c r="P60" s="538">
        <f>+'RREE '!Q68</f>
        <v>0</v>
      </c>
      <c r="Q60" s="538">
        <f>+'RREE '!R68</f>
        <v>0</v>
      </c>
      <c r="R60" s="538">
        <f>+'RREE '!S68</f>
        <v>0</v>
      </c>
      <c r="S60" s="538">
        <f>+'RREE '!T68</f>
        <v>0</v>
      </c>
      <c r="T60" s="538">
        <f>+'RREE '!U68</f>
        <v>0</v>
      </c>
      <c r="U60" s="538">
        <f>+'RREE '!V68</f>
        <v>0</v>
      </c>
      <c r="V60" s="538">
        <f>+'RREE '!W68</f>
        <v>0</v>
      </c>
      <c r="W60" s="538">
        <f>+'RREE '!X68</f>
        <v>0</v>
      </c>
      <c r="X60" s="538">
        <f>+'RREE '!Y68</f>
        <v>0</v>
      </c>
      <c r="Y60" s="538">
        <f>+'RREE '!Z68</f>
        <v>0</v>
      </c>
      <c r="Z60" s="538">
        <f>+'RREE '!AA68</f>
        <v>0</v>
      </c>
      <c r="AA60" s="538">
        <f>+'RREE '!AB68</f>
        <v>0</v>
      </c>
      <c r="AB60" s="538" t="e">
        <f>+'RREE '!AC68</f>
        <v>#REF!</v>
      </c>
      <c r="AC60" s="538">
        <f>+'RREE '!AD68</f>
        <v>0</v>
      </c>
      <c r="AD60" s="538">
        <f>+'RREE '!AE68</f>
        <v>0</v>
      </c>
      <c r="AE60" s="538">
        <f>+'RREE '!AF68</f>
        <v>0</v>
      </c>
      <c r="AF60" s="369"/>
      <c r="AG60" s="369"/>
      <c r="AH60" s="364"/>
      <c r="AI60" s="10"/>
      <c r="AJ60" s="10"/>
    </row>
    <row r="61" spans="1:36" hidden="1">
      <c r="A61" s="10"/>
      <c r="B61" s="532">
        <f>+'RREE '!C69</f>
        <v>44408</v>
      </c>
      <c r="C61" s="532" t="str">
        <f>+'RREE '!D69</f>
        <v>s/a 6</v>
      </c>
      <c r="D61" s="369"/>
      <c r="E61" s="369"/>
      <c r="F61" s="370">
        <f>+'RREE '!I69+'RREE '!J69</f>
        <v>0</v>
      </c>
      <c r="G61" s="364"/>
      <c r="H61" s="369"/>
      <c r="I61" s="369"/>
      <c r="J61" s="538">
        <f>+'RREE '!K69</f>
        <v>0</v>
      </c>
      <c r="K61" s="538">
        <f>+'RREE '!L69</f>
        <v>0</v>
      </c>
      <c r="L61" s="538">
        <f>+'RREE '!M69</f>
        <v>0</v>
      </c>
      <c r="M61" s="538">
        <f>+'RREE '!N69</f>
        <v>0</v>
      </c>
      <c r="N61" s="538">
        <f>+'RREE '!O69</f>
        <v>0</v>
      </c>
      <c r="O61" s="538">
        <f>+'RREE '!P69</f>
        <v>0</v>
      </c>
      <c r="P61" s="538">
        <f>+'RREE '!Q69</f>
        <v>0</v>
      </c>
      <c r="Q61" s="538">
        <f>+'RREE '!R69</f>
        <v>0</v>
      </c>
      <c r="R61" s="538">
        <f>+'RREE '!S69</f>
        <v>0</v>
      </c>
      <c r="S61" s="538">
        <f>+'RREE '!T69</f>
        <v>0</v>
      </c>
      <c r="T61" s="538">
        <f>+'RREE '!U69</f>
        <v>0</v>
      </c>
      <c r="U61" s="538">
        <f>+'RREE '!V69</f>
        <v>0</v>
      </c>
      <c r="V61" s="538">
        <f>+'RREE '!W69</f>
        <v>0</v>
      </c>
      <c r="W61" s="538">
        <f>+'RREE '!X69</f>
        <v>0</v>
      </c>
      <c r="X61" s="538">
        <f>+'RREE '!Y69</f>
        <v>0</v>
      </c>
      <c r="Y61" s="538">
        <f>+'RREE '!Z69</f>
        <v>0</v>
      </c>
      <c r="Z61" s="538">
        <f>+'RREE '!AA69</f>
        <v>0</v>
      </c>
      <c r="AA61" s="538">
        <f>+'RREE '!AB69</f>
        <v>0</v>
      </c>
      <c r="AB61" s="538" t="e">
        <f>+'RREE '!AC69</f>
        <v>#REF!</v>
      </c>
      <c r="AC61" s="538">
        <f>+'RREE '!AD69</f>
        <v>0</v>
      </c>
      <c r="AD61" s="538">
        <f>+'RREE '!AE69</f>
        <v>0</v>
      </c>
      <c r="AE61" s="538">
        <f>+'RREE '!AF69</f>
        <v>0</v>
      </c>
      <c r="AF61" s="369"/>
      <c r="AG61" s="369"/>
      <c r="AH61" s="364"/>
      <c r="AI61" s="10"/>
      <c r="AJ61" s="10"/>
    </row>
    <row r="62" spans="1:36">
      <c r="A62" s="10"/>
      <c r="B62" s="532">
        <f>+'RREE '!C70</f>
        <v>44439</v>
      </c>
      <c r="C62" s="532" t="str">
        <f>+'RREE '!D70</f>
        <v>s/a 1</v>
      </c>
      <c r="D62" s="369"/>
      <c r="E62" s="369"/>
      <c r="F62" s="370">
        <f>+'RREE '!I70+'RREE '!J70</f>
        <v>0</v>
      </c>
      <c r="G62" s="364"/>
      <c r="H62" s="369"/>
      <c r="I62" s="369"/>
      <c r="J62" s="538">
        <f>+'RREE '!K70</f>
        <v>0</v>
      </c>
      <c r="K62" s="538">
        <f>+'RREE '!L70</f>
        <v>0</v>
      </c>
      <c r="L62" s="538">
        <f>+'RREE '!M70</f>
        <v>0</v>
      </c>
      <c r="M62" s="538">
        <f>+'RREE '!N70</f>
        <v>0</v>
      </c>
      <c r="N62" s="538">
        <f>+'RREE '!O70</f>
        <v>0</v>
      </c>
      <c r="O62" s="538">
        <f>+'RREE '!P70</f>
        <v>0</v>
      </c>
      <c r="P62" s="538">
        <f>+'RREE '!Q70</f>
        <v>0</v>
      </c>
      <c r="Q62" s="538">
        <f>+'RREE '!R70</f>
        <v>0</v>
      </c>
      <c r="R62" s="538">
        <f>+'RREE '!S70</f>
        <v>0</v>
      </c>
      <c r="S62" s="538">
        <f>+'RREE '!T70</f>
        <v>0</v>
      </c>
      <c r="T62" s="538">
        <f>+'RREE '!U70</f>
        <v>0</v>
      </c>
      <c r="U62" s="538">
        <f>+'RREE '!V70</f>
        <v>0</v>
      </c>
      <c r="V62" s="538">
        <f>+'RREE '!W70</f>
        <v>0</v>
      </c>
      <c r="W62" s="538">
        <f>+'RREE '!X70</f>
        <v>0</v>
      </c>
      <c r="X62" s="538">
        <f>+'RREE '!Y70</f>
        <v>0</v>
      </c>
      <c r="Y62" s="538">
        <f>+'RREE '!Z70</f>
        <v>0</v>
      </c>
      <c r="Z62" s="538">
        <f>+'RREE '!AA70</f>
        <v>0</v>
      </c>
      <c r="AA62" s="538">
        <f>+'RREE '!AB70</f>
        <v>0</v>
      </c>
      <c r="AB62" s="538" t="e">
        <f>+'RREE '!AC70</f>
        <v>#REF!</v>
      </c>
      <c r="AC62" s="538">
        <f>+'RREE '!AD70</f>
        <v>0</v>
      </c>
      <c r="AD62" s="538">
        <f>+'RREE '!AE70</f>
        <v>0</v>
      </c>
      <c r="AE62" s="538">
        <f>+'RREE '!AF70</f>
        <v>0</v>
      </c>
      <c r="AF62" s="369"/>
      <c r="AG62" s="369"/>
      <c r="AH62" s="364"/>
      <c r="AI62" s="10"/>
      <c r="AJ62" s="10"/>
    </row>
    <row r="63" spans="1:36">
      <c r="A63" s="10"/>
      <c r="B63" s="532">
        <f>+'RREE '!C71</f>
        <v>44439</v>
      </c>
      <c r="C63" s="532" t="str">
        <f>+'RREE '!D71</f>
        <v>s/a 2</v>
      </c>
      <c r="D63" s="369"/>
      <c r="E63" s="369"/>
      <c r="F63" s="370">
        <f>+'RREE '!I71+'RREE '!J71</f>
        <v>0</v>
      </c>
      <c r="G63" s="364"/>
      <c r="H63" s="369"/>
      <c r="I63" s="369"/>
      <c r="J63" s="538">
        <f>+'RREE '!K71</f>
        <v>0</v>
      </c>
      <c r="K63" s="538">
        <f>+'RREE '!L71</f>
        <v>0</v>
      </c>
      <c r="L63" s="538">
        <f>+'RREE '!M71</f>
        <v>0</v>
      </c>
      <c r="M63" s="538">
        <f>+'RREE '!N71</f>
        <v>0</v>
      </c>
      <c r="N63" s="538">
        <f>+'RREE '!O71</f>
        <v>0</v>
      </c>
      <c r="O63" s="538">
        <f>+'RREE '!P71</f>
        <v>0</v>
      </c>
      <c r="P63" s="538">
        <f>+'RREE '!Q71</f>
        <v>0</v>
      </c>
      <c r="Q63" s="538">
        <f>+'RREE '!R71</f>
        <v>0</v>
      </c>
      <c r="R63" s="538">
        <f>+'RREE '!S71</f>
        <v>0</v>
      </c>
      <c r="S63" s="538">
        <f>+'RREE '!T71</f>
        <v>0</v>
      </c>
      <c r="T63" s="538">
        <f>+'RREE '!U71</f>
        <v>0</v>
      </c>
      <c r="U63" s="538">
        <f>+'RREE '!V71</f>
        <v>0</v>
      </c>
      <c r="V63" s="538">
        <f>+'RREE '!W71</f>
        <v>0</v>
      </c>
      <c r="W63" s="538">
        <f>+'RREE '!X71</f>
        <v>0</v>
      </c>
      <c r="X63" s="538">
        <f>+'RREE '!Y71</f>
        <v>0</v>
      </c>
      <c r="Y63" s="538">
        <f>+'RREE '!Z71</f>
        <v>0</v>
      </c>
      <c r="Z63" s="538">
        <f>+'RREE '!AA71</f>
        <v>0</v>
      </c>
      <c r="AA63" s="538">
        <f>+'RREE '!AB71</f>
        <v>0</v>
      </c>
      <c r="AB63" s="538" t="e">
        <f>+'RREE '!AC71</f>
        <v>#REF!</v>
      </c>
      <c r="AC63" s="538">
        <f>+'RREE '!AD71</f>
        <v>0</v>
      </c>
      <c r="AD63" s="538">
        <f>+'RREE '!AE71</f>
        <v>0</v>
      </c>
      <c r="AE63" s="538">
        <f>+'RREE '!AF71</f>
        <v>0</v>
      </c>
      <c r="AF63" s="369"/>
      <c r="AG63" s="369"/>
      <c r="AH63" s="364"/>
      <c r="AI63" s="10"/>
      <c r="AJ63" s="10"/>
    </row>
    <row r="64" spans="1:36" hidden="1">
      <c r="A64" s="10"/>
      <c r="B64" s="532">
        <f>+'RREE '!C72</f>
        <v>44439</v>
      </c>
      <c r="C64" s="532" t="str">
        <f>+'RREE '!D72</f>
        <v>s/a 3</v>
      </c>
      <c r="D64" s="369"/>
      <c r="E64" s="369"/>
      <c r="F64" s="370">
        <f>+'RREE '!I72+'RREE '!J72</f>
        <v>0</v>
      </c>
      <c r="G64" s="364"/>
      <c r="H64" s="369"/>
      <c r="I64" s="369"/>
      <c r="J64" s="538">
        <f>+'RREE '!K72</f>
        <v>0</v>
      </c>
      <c r="K64" s="538">
        <f>+'RREE '!L72</f>
        <v>0</v>
      </c>
      <c r="L64" s="538">
        <f>+'RREE '!M72</f>
        <v>0</v>
      </c>
      <c r="M64" s="538">
        <f>+'RREE '!N72</f>
        <v>0</v>
      </c>
      <c r="N64" s="538">
        <f>+'RREE '!O72</f>
        <v>0</v>
      </c>
      <c r="O64" s="538">
        <f>+'RREE '!P72</f>
        <v>0</v>
      </c>
      <c r="P64" s="538">
        <f>+'RREE '!Q72</f>
        <v>0</v>
      </c>
      <c r="Q64" s="538">
        <f>+'RREE '!R72</f>
        <v>0</v>
      </c>
      <c r="R64" s="538">
        <f>+'RREE '!S72</f>
        <v>0</v>
      </c>
      <c r="S64" s="538">
        <f>+'RREE '!T72</f>
        <v>0</v>
      </c>
      <c r="T64" s="538">
        <f>+'RREE '!U72</f>
        <v>0</v>
      </c>
      <c r="U64" s="538">
        <f>+'RREE '!V72</f>
        <v>0</v>
      </c>
      <c r="V64" s="538">
        <f>+'RREE '!W72</f>
        <v>0</v>
      </c>
      <c r="W64" s="538">
        <f>+'RREE '!X72</f>
        <v>0</v>
      </c>
      <c r="X64" s="538">
        <f>+'RREE '!Y72</f>
        <v>0</v>
      </c>
      <c r="Y64" s="538">
        <f>+'RREE '!Z72</f>
        <v>0</v>
      </c>
      <c r="Z64" s="538">
        <f>+'RREE '!AA72</f>
        <v>0</v>
      </c>
      <c r="AA64" s="538">
        <f>+'RREE '!AB72</f>
        <v>0</v>
      </c>
      <c r="AB64" s="538" t="e">
        <f>+'RREE '!AC72</f>
        <v>#REF!</v>
      </c>
      <c r="AC64" s="538">
        <f>+'RREE '!AD72</f>
        <v>0</v>
      </c>
      <c r="AD64" s="538">
        <f>+'RREE '!AE72</f>
        <v>0</v>
      </c>
      <c r="AE64" s="538">
        <f>+'RREE '!AF72</f>
        <v>0</v>
      </c>
      <c r="AF64" s="369"/>
      <c r="AG64" s="369"/>
      <c r="AH64" s="364"/>
      <c r="AI64" s="10"/>
      <c r="AJ64" s="10"/>
    </row>
    <row r="65" spans="1:36" hidden="1">
      <c r="A65" s="10"/>
      <c r="B65" s="532">
        <f>+'RREE '!C73</f>
        <v>44439</v>
      </c>
      <c r="C65" s="532" t="str">
        <f>+'RREE '!D73</f>
        <v>s/a 4</v>
      </c>
      <c r="D65" s="369"/>
      <c r="E65" s="369"/>
      <c r="F65" s="370">
        <f>+'RREE '!I73+'RREE '!J73</f>
        <v>0</v>
      </c>
      <c r="G65" s="364"/>
      <c r="H65" s="369"/>
      <c r="I65" s="369"/>
      <c r="J65" s="538">
        <f>+'RREE '!K73</f>
        <v>0</v>
      </c>
      <c r="K65" s="538">
        <f>+'RREE '!L73</f>
        <v>0</v>
      </c>
      <c r="L65" s="538">
        <f>+'RREE '!M73</f>
        <v>0</v>
      </c>
      <c r="M65" s="538">
        <f>+'RREE '!N73</f>
        <v>0</v>
      </c>
      <c r="N65" s="538">
        <f>+'RREE '!O73</f>
        <v>0</v>
      </c>
      <c r="O65" s="538">
        <f>+'RREE '!P73</f>
        <v>0</v>
      </c>
      <c r="P65" s="538">
        <f>+'RREE '!Q73</f>
        <v>0</v>
      </c>
      <c r="Q65" s="538">
        <f>+'RREE '!R73</f>
        <v>0</v>
      </c>
      <c r="R65" s="538">
        <f>+'RREE '!S73</f>
        <v>0</v>
      </c>
      <c r="S65" s="538">
        <f>+'RREE '!T73</f>
        <v>0</v>
      </c>
      <c r="T65" s="538">
        <f>+'RREE '!U73</f>
        <v>0</v>
      </c>
      <c r="U65" s="538">
        <f>+'RREE '!V73</f>
        <v>0</v>
      </c>
      <c r="V65" s="538">
        <f>+'RREE '!W73</f>
        <v>0</v>
      </c>
      <c r="W65" s="538">
        <f>+'RREE '!X73</f>
        <v>0</v>
      </c>
      <c r="X65" s="538">
        <f>+'RREE '!Y73</f>
        <v>0</v>
      </c>
      <c r="Y65" s="538">
        <f>+'RREE '!Z73</f>
        <v>0</v>
      </c>
      <c r="Z65" s="538">
        <f>+'RREE '!AA73</f>
        <v>0</v>
      </c>
      <c r="AA65" s="538">
        <f>+'RREE '!AB73</f>
        <v>0</v>
      </c>
      <c r="AB65" s="538" t="e">
        <f>+'RREE '!AC73</f>
        <v>#REF!</v>
      </c>
      <c r="AC65" s="538">
        <f>+'RREE '!AD73</f>
        <v>0</v>
      </c>
      <c r="AD65" s="538">
        <f>+'RREE '!AE73</f>
        <v>0</v>
      </c>
      <c r="AE65" s="538">
        <f>+'RREE '!AF73</f>
        <v>0</v>
      </c>
      <c r="AF65" s="369"/>
      <c r="AG65" s="369"/>
      <c r="AH65" s="364"/>
      <c r="AI65" s="10"/>
      <c r="AJ65" s="10"/>
    </row>
    <row r="66" spans="1:36" hidden="1">
      <c r="A66" s="10"/>
      <c r="B66" s="532">
        <f>+'RREE '!C74</f>
        <v>44439</v>
      </c>
      <c r="C66" s="532" t="str">
        <f>+'RREE '!D74</f>
        <v>s/a 5</v>
      </c>
      <c r="D66" s="369"/>
      <c r="E66" s="369"/>
      <c r="F66" s="370">
        <f>+'RREE '!I74+'RREE '!J74</f>
        <v>0</v>
      </c>
      <c r="G66" s="364"/>
      <c r="H66" s="369"/>
      <c r="I66" s="369"/>
      <c r="J66" s="538">
        <f>+'RREE '!K74</f>
        <v>0</v>
      </c>
      <c r="K66" s="538">
        <f>+'RREE '!L74</f>
        <v>0</v>
      </c>
      <c r="L66" s="538">
        <f>+'RREE '!M74</f>
        <v>0</v>
      </c>
      <c r="M66" s="538">
        <f>+'RREE '!N74</f>
        <v>0</v>
      </c>
      <c r="N66" s="538">
        <f>+'RREE '!O74</f>
        <v>0</v>
      </c>
      <c r="O66" s="538">
        <f>+'RREE '!P74</f>
        <v>0</v>
      </c>
      <c r="P66" s="538">
        <f>+'RREE '!Q74</f>
        <v>0</v>
      </c>
      <c r="Q66" s="538">
        <f>+'RREE '!R74</f>
        <v>0</v>
      </c>
      <c r="R66" s="538">
        <f>+'RREE '!S74</f>
        <v>0</v>
      </c>
      <c r="S66" s="538">
        <f>+'RREE '!T74</f>
        <v>0</v>
      </c>
      <c r="T66" s="538">
        <f>+'RREE '!U74</f>
        <v>0</v>
      </c>
      <c r="U66" s="538">
        <f>+'RREE '!V74</f>
        <v>0</v>
      </c>
      <c r="V66" s="538">
        <f>+'RREE '!W74</f>
        <v>0</v>
      </c>
      <c r="W66" s="538">
        <f>+'RREE '!X74</f>
        <v>0</v>
      </c>
      <c r="X66" s="538">
        <f>+'RREE '!Y74</f>
        <v>0</v>
      </c>
      <c r="Y66" s="538">
        <f>+'RREE '!Z74</f>
        <v>0</v>
      </c>
      <c r="Z66" s="538">
        <f>+'RREE '!AA74</f>
        <v>0</v>
      </c>
      <c r="AA66" s="538">
        <f>+'RREE '!AB74</f>
        <v>0</v>
      </c>
      <c r="AB66" s="538" t="e">
        <f>+'RREE '!AC74</f>
        <v>#REF!</v>
      </c>
      <c r="AC66" s="538">
        <f>+'RREE '!AD74</f>
        <v>0</v>
      </c>
      <c r="AD66" s="538">
        <f>+'RREE '!AE74</f>
        <v>0</v>
      </c>
      <c r="AE66" s="538">
        <f>+'RREE '!AF74</f>
        <v>0</v>
      </c>
      <c r="AF66" s="369"/>
      <c r="AG66" s="369"/>
      <c r="AH66" s="364"/>
      <c r="AI66" s="10"/>
      <c r="AJ66" s="10"/>
    </row>
    <row r="67" spans="1:36" hidden="1">
      <c r="A67" s="10"/>
      <c r="B67" s="532">
        <f>+'RREE '!C75</f>
        <v>44439</v>
      </c>
      <c r="C67" s="532" t="str">
        <f>+'RREE '!D75</f>
        <v>s/a 6</v>
      </c>
      <c r="D67" s="369"/>
      <c r="E67" s="369"/>
      <c r="F67" s="370">
        <f>+'RREE '!I75+'RREE '!J75</f>
        <v>0</v>
      </c>
      <c r="G67" s="364"/>
      <c r="H67" s="369"/>
      <c r="I67" s="369"/>
      <c r="J67" s="538">
        <f>+'RREE '!K75</f>
        <v>0</v>
      </c>
      <c r="K67" s="538">
        <f>+'RREE '!L75</f>
        <v>0</v>
      </c>
      <c r="L67" s="538">
        <f>+'RREE '!M75</f>
        <v>0</v>
      </c>
      <c r="M67" s="538">
        <f>+'RREE '!N75</f>
        <v>0</v>
      </c>
      <c r="N67" s="538">
        <f>+'RREE '!O75</f>
        <v>0</v>
      </c>
      <c r="O67" s="538">
        <f>+'RREE '!P75</f>
        <v>0</v>
      </c>
      <c r="P67" s="538">
        <f>+'RREE '!Q75</f>
        <v>0</v>
      </c>
      <c r="Q67" s="538">
        <f>+'RREE '!R75</f>
        <v>0</v>
      </c>
      <c r="R67" s="538">
        <f>+'RREE '!S75</f>
        <v>0</v>
      </c>
      <c r="S67" s="538">
        <f>+'RREE '!T75</f>
        <v>0</v>
      </c>
      <c r="T67" s="538">
        <f>+'RREE '!U75</f>
        <v>0</v>
      </c>
      <c r="U67" s="538">
        <f>+'RREE '!V75</f>
        <v>0</v>
      </c>
      <c r="V67" s="538">
        <f>+'RREE '!W75</f>
        <v>0</v>
      </c>
      <c r="W67" s="538">
        <f>+'RREE '!X75</f>
        <v>0</v>
      </c>
      <c r="X67" s="538">
        <f>+'RREE '!Y75</f>
        <v>0</v>
      </c>
      <c r="Y67" s="538">
        <f>+'RREE '!Z75</f>
        <v>0</v>
      </c>
      <c r="Z67" s="538">
        <f>+'RREE '!AA75</f>
        <v>0</v>
      </c>
      <c r="AA67" s="538">
        <f>+'RREE '!AB75</f>
        <v>0</v>
      </c>
      <c r="AB67" s="538" t="e">
        <f>+'RREE '!AC75</f>
        <v>#REF!</v>
      </c>
      <c r="AC67" s="538">
        <f>+'RREE '!AD75</f>
        <v>0</v>
      </c>
      <c r="AD67" s="538">
        <f>+'RREE '!AE75</f>
        <v>0</v>
      </c>
      <c r="AE67" s="538">
        <f>+'RREE '!AF75</f>
        <v>0</v>
      </c>
      <c r="AF67" s="369"/>
      <c r="AG67" s="369"/>
      <c r="AH67" s="364"/>
      <c r="AI67" s="10"/>
      <c r="AJ67" s="10"/>
    </row>
    <row r="68" spans="1:36">
      <c r="A68" s="10"/>
      <c r="B68" s="532">
        <f>+'RREE '!C76</f>
        <v>44469</v>
      </c>
      <c r="C68" s="532" t="str">
        <f>+'RREE '!D76</f>
        <v>s/a 1</v>
      </c>
      <c r="D68" s="369"/>
      <c r="E68" s="369"/>
      <c r="F68" s="370">
        <f>+'RREE '!I76+'RREE '!J76</f>
        <v>0</v>
      </c>
      <c r="G68" s="364"/>
      <c r="H68" s="369"/>
      <c r="I68" s="369"/>
      <c r="J68" s="538">
        <f>+'RREE '!K76</f>
        <v>0</v>
      </c>
      <c r="K68" s="538">
        <f>+'RREE '!L76</f>
        <v>0</v>
      </c>
      <c r="L68" s="538">
        <f>+'RREE '!M76</f>
        <v>0</v>
      </c>
      <c r="M68" s="538">
        <f>+'RREE '!N76</f>
        <v>0</v>
      </c>
      <c r="N68" s="538">
        <f>+'RREE '!O76</f>
        <v>0</v>
      </c>
      <c r="O68" s="538">
        <f>+'RREE '!P76</f>
        <v>0</v>
      </c>
      <c r="P68" s="538">
        <f>+'RREE '!Q76</f>
        <v>0</v>
      </c>
      <c r="Q68" s="538">
        <f>+'RREE '!R76</f>
        <v>0</v>
      </c>
      <c r="R68" s="538">
        <f>+'RREE '!S76</f>
        <v>0</v>
      </c>
      <c r="S68" s="538">
        <f>+'RREE '!T76</f>
        <v>0</v>
      </c>
      <c r="T68" s="538">
        <f>+'RREE '!U76</f>
        <v>0</v>
      </c>
      <c r="U68" s="538">
        <f>+'RREE '!V76</f>
        <v>0</v>
      </c>
      <c r="V68" s="538">
        <f>+'RREE '!W76</f>
        <v>0</v>
      </c>
      <c r="W68" s="538">
        <f>+'RREE '!X76</f>
        <v>0</v>
      </c>
      <c r="X68" s="538">
        <f>+'RREE '!Y76</f>
        <v>0</v>
      </c>
      <c r="Y68" s="538">
        <f>+'RREE '!Z76</f>
        <v>0</v>
      </c>
      <c r="Z68" s="538">
        <f>+'RREE '!AA76</f>
        <v>0</v>
      </c>
      <c r="AA68" s="538">
        <f>+'RREE '!AB76</f>
        <v>0</v>
      </c>
      <c r="AB68" s="538" t="e">
        <f>+'RREE '!AC76</f>
        <v>#REF!</v>
      </c>
      <c r="AC68" s="538">
        <f>+'RREE '!AD76</f>
        <v>0</v>
      </c>
      <c r="AD68" s="538">
        <f>+'RREE '!AE76</f>
        <v>0</v>
      </c>
      <c r="AE68" s="538">
        <f>+'RREE '!AF76</f>
        <v>0</v>
      </c>
      <c r="AF68" s="369"/>
      <c r="AG68" s="369"/>
      <c r="AH68" s="364"/>
      <c r="AI68" s="10"/>
      <c r="AJ68" s="10"/>
    </row>
    <row r="69" spans="1:36">
      <c r="A69" s="10"/>
      <c r="B69" s="532">
        <f>+'RREE '!C77</f>
        <v>44469</v>
      </c>
      <c r="C69" s="532" t="str">
        <f>+'RREE '!D77</f>
        <v>s/a 2</v>
      </c>
      <c r="D69" s="369"/>
      <c r="E69" s="369"/>
      <c r="F69" s="370">
        <f>+'RREE '!I77+'RREE '!J77</f>
        <v>0</v>
      </c>
      <c r="G69" s="364"/>
      <c r="H69" s="369"/>
      <c r="I69" s="369"/>
      <c r="J69" s="538">
        <f>+'RREE '!K77</f>
        <v>0</v>
      </c>
      <c r="K69" s="538">
        <f>+'RREE '!L77</f>
        <v>0</v>
      </c>
      <c r="L69" s="538">
        <f>+'RREE '!M77</f>
        <v>0</v>
      </c>
      <c r="M69" s="538">
        <f>+'RREE '!N77</f>
        <v>0</v>
      </c>
      <c r="N69" s="538">
        <f>+'RREE '!O77</f>
        <v>0</v>
      </c>
      <c r="O69" s="538">
        <f>+'RREE '!P77</f>
        <v>0</v>
      </c>
      <c r="P69" s="538">
        <f>+'RREE '!Q77</f>
        <v>0</v>
      </c>
      <c r="Q69" s="538">
        <f>+'RREE '!R77</f>
        <v>0</v>
      </c>
      <c r="R69" s="538">
        <f>+'RREE '!S77</f>
        <v>0</v>
      </c>
      <c r="S69" s="538">
        <f>+'RREE '!T77</f>
        <v>0</v>
      </c>
      <c r="T69" s="538">
        <f>+'RREE '!U77</f>
        <v>0</v>
      </c>
      <c r="U69" s="538">
        <f>+'RREE '!V77</f>
        <v>0</v>
      </c>
      <c r="V69" s="538">
        <f>+'RREE '!W77</f>
        <v>0</v>
      </c>
      <c r="W69" s="538">
        <f>+'RREE '!X77</f>
        <v>0</v>
      </c>
      <c r="X69" s="538">
        <f>+'RREE '!Y77</f>
        <v>0</v>
      </c>
      <c r="Y69" s="538">
        <f>+'RREE '!Z77</f>
        <v>0</v>
      </c>
      <c r="Z69" s="538">
        <f>+'RREE '!AA77</f>
        <v>0</v>
      </c>
      <c r="AA69" s="538">
        <f>+'RREE '!AB77</f>
        <v>0</v>
      </c>
      <c r="AB69" s="538" t="e">
        <f>+'RREE '!AC77</f>
        <v>#REF!</v>
      </c>
      <c r="AC69" s="538">
        <f>+'RREE '!AD77</f>
        <v>0</v>
      </c>
      <c r="AD69" s="538">
        <f>+'RREE '!AE77</f>
        <v>0</v>
      </c>
      <c r="AE69" s="538">
        <f>+'RREE '!AF77</f>
        <v>0</v>
      </c>
      <c r="AF69" s="369"/>
      <c r="AG69" s="369"/>
      <c r="AH69" s="364"/>
      <c r="AI69" s="10"/>
      <c r="AJ69" s="10"/>
    </row>
    <row r="70" spans="1:36" hidden="1">
      <c r="A70" s="10"/>
      <c r="B70" s="532">
        <f>+'RREE '!C78</f>
        <v>44469</v>
      </c>
      <c r="C70" s="532" t="str">
        <f>+'RREE '!D78</f>
        <v>s/a 3</v>
      </c>
      <c r="D70" s="369"/>
      <c r="E70" s="369"/>
      <c r="F70" s="370">
        <f>+'RREE '!I78+'RREE '!J78</f>
        <v>0</v>
      </c>
      <c r="G70" s="364"/>
      <c r="H70" s="369"/>
      <c r="I70" s="369"/>
      <c r="J70" s="538">
        <f>+'RREE '!K78</f>
        <v>0</v>
      </c>
      <c r="K70" s="538">
        <f>+'RREE '!L78</f>
        <v>0</v>
      </c>
      <c r="L70" s="538">
        <f>+'RREE '!M78</f>
        <v>0</v>
      </c>
      <c r="M70" s="538">
        <f>+'RREE '!N78</f>
        <v>0</v>
      </c>
      <c r="N70" s="538">
        <f>+'RREE '!O78</f>
        <v>0</v>
      </c>
      <c r="O70" s="538">
        <f>+'RREE '!P78</f>
        <v>0</v>
      </c>
      <c r="P70" s="538">
        <f>+'RREE '!Q78</f>
        <v>0</v>
      </c>
      <c r="Q70" s="538">
        <f>+'RREE '!R78</f>
        <v>0</v>
      </c>
      <c r="R70" s="538">
        <f>+'RREE '!S78</f>
        <v>0</v>
      </c>
      <c r="S70" s="538">
        <f>+'RREE '!T78</f>
        <v>0</v>
      </c>
      <c r="T70" s="538">
        <f>+'RREE '!U78</f>
        <v>0</v>
      </c>
      <c r="U70" s="538">
        <f>+'RREE '!V78</f>
        <v>0</v>
      </c>
      <c r="V70" s="538">
        <f>+'RREE '!W78</f>
        <v>0</v>
      </c>
      <c r="W70" s="538">
        <f>+'RREE '!X78</f>
        <v>0</v>
      </c>
      <c r="X70" s="538">
        <f>+'RREE '!Y78</f>
        <v>0</v>
      </c>
      <c r="Y70" s="538">
        <f>+'RREE '!Z78</f>
        <v>0</v>
      </c>
      <c r="Z70" s="538">
        <f>+'RREE '!AA78</f>
        <v>0</v>
      </c>
      <c r="AA70" s="538">
        <f>+'RREE '!AB78</f>
        <v>0</v>
      </c>
      <c r="AB70" s="538" t="e">
        <f>+'RREE '!AC78</f>
        <v>#REF!</v>
      </c>
      <c r="AC70" s="538">
        <f>+'RREE '!AD78</f>
        <v>0</v>
      </c>
      <c r="AD70" s="538">
        <f>+'RREE '!AE78</f>
        <v>0</v>
      </c>
      <c r="AE70" s="538">
        <f>+'RREE '!AF78</f>
        <v>0</v>
      </c>
      <c r="AF70" s="369"/>
      <c r="AG70" s="369"/>
      <c r="AH70" s="364"/>
      <c r="AI70" s="10"/>
      <c r="AJ70" s="10"/>
    </row>
    <row r="71" spans="1:36" hidden="1">
      <c r="A71" s="10"/>
      <c r="B71" s="532">
        <f>+'RREE '!C79</f>
        <v>44469</v>
      </c>
      <c r="C71" s="532" t="str">
        <f>+'RREE '!D79</f>
        <v>s/a 4</v>
      </c>
      <c r="D71" s="369"/>
      <c r="E71" s="369"/>
      <c r="F71" s="370">
        <f>+'RREE '!I79+'RREE '!J79</f>
        <v>0</v>
      </c>
      <c r="G71" s="364"/>
      <c r="H71" s="369"/>
      <c r="I71" s="369"/>
      <c r="J71" s="538">
        <f>+'RREE '!K79</f>
        <v>0</v>
      </c>
      <c r="K71" s="538">
        <f>+'RREE '!L79</f>
        <v>0</v>
      </c>
      <c r="L71" s="538">
        <f>+'RREE '!M79</f>
        <v>0</v>
      </c>
      <c r="M71" s="538">
        <f>+'RREE '!N79</f>
        <v>0</v>
      </c>
      <c r="N71" s="538">
        <f>+'RREE '!O79</f>
        <v>0</v>
      </c>
      <c r="O71" s="538">
        <f>+'RREE '!P79</f>
        <v>0</v>
      </c>
      <c r="P71" s="538">
        <f>+'RREE '!Q79</f>
        <v>0</v>
      </c>
      <c r="Q71" s="538">
        <f>+'RREE '!R79</f>
        <v>0</v>
      </c>
      <c r="R71" s="538">
        <f>+'RREE '!S79</f>
        <v>0</v>
      </c>
      <c r="S71" s="538">
        <f>+'RREE '!T79</f>
        <v>0</v>
      </c>
      <c r="T71" s="538">
        <f>+'RREE '!U79</f>
        <v>0</v>
      </c>
      <c r="U71" s="538">
        <f>+'RREE '!V79</f>
        <v>0</v>
      </c>
      <c r="V71" s="538">
        <f>+'RREE '!W79</f>
        <v>0</v>
      </c>
      <c r="W71" s="538">
        <f>+'RREE '!X79</f>
        <v>0</v>
      </c>
      <c r="X71" s="538">
        <f>+'RREE '!Y79</f>
        <v>0</v>
      </c>
      <c r="Y71" s="538">
        <f>+'RREE '!Z79</f>
        <v>0</v>
      </c>
      <c r="Z71" s="538">
        <f>+'RREE '!AA79</f>
        <v>0</v>
      </c>
      <c r="AA71" s="538">
        <f>+'RREE '!AB79</f>
        <v>0</v>
      </c>
      <c r="AB71" s="538" t="e">
        <f>+'RREE '!AC79</f>
        <v>#REF!</v>
      </c>
      <c r="AC71" s="538">
        <f>+'RREE '!AD79</f>
        <v>0</v>
      </c>
      <c r="AD71" s="538">
        <f>+'RREE '!AE79</f>
        <v>0</v>
      </c>
      <c r="AE71" s="538">
        <f>+'RREE '!AF79</f>
        <v>0</v>
      </c>
      <c r="AF71" s="369"/>
      <c r="AG71" s="369"/>
      <c r="AH71" s="364"/>
      <c r="AI71" s="10"/>
      <c r="AJ71" s="10"/>
    </row>
    <row r="72" spans="1:36" hidden="1">
      <c r="A72" s="10"/>
      <c r="B72" s="532">
        <f>+'RREE '!C80</f>
        <v>44469</v>
      </c>
      <c r="C72" s="532" t="str">
        <f>+'RREE '!D80</f>
        <v>s/a 5</v>
      </c>
      <c r="D72" s="369"/>
      <c r="E72" s="369"/>
      <c r="F72" s="370">
        <f>+'RREE '!I80+'RREE '!J80</f>
        <v>0</v>
      </c>
      <c r="G72" s="364"/>
      <c r="H72" s="369"/>
      <c r="I72" s="369"/>
      <c r="J72" s="538">
        <f>+'RREE '!K80</f>
        <v>0</v>
      </c>
      <c r="K72" s="538">
        <f>+'RREE '!L80</f>
        <v>0</v>
      </c>
      <c r="L72" s="538">
        <f>+'RREE '!M80</f>
        <v>0</v>
      </c>
      <c r="M72" s="538">
        <f>+'RREE '!N80</f>
        <v>0</v>
      </c>
      <c r="N72" s="538">
        <f>+'RREE '!O80</f>
        <v>0</v>
      </c>
      <c r="O72" s="538">
        <f>+'RREE '!P80</f>
        <v>0</v>
      </c>
      <c r="P72" s="538">
        <f>+'RREE '!Q80</f>
        <v>0</v>
      </c>
      <c r="Q72" s="538">
        <f>+'RREE '!R80</f>
        <v>0</v>
      </c>
      <c r="R72" s="538">
        <f>+'RREE '!S80</f>
        <v>0</v>
      </c>
      <c r="S72" s="538">
        <f>+'RREE '!T80</f>
        <v>0</v>
      </c>
      <c r="T72" s="538">
        <f>+'RREE '!U80</f>
        <v>0</v>
      </c>
      <c r="U72" s="538">
        <f>+'RREE '!V80</f>
        <v>0</v>
      </c>
      <c r="V72" s="538">
        <f>+'RREE '!W80</f>
        <v>0</v>
      </c>
      <c r="W72" s="538">
        <f>+'RREE '!X80</f>
        <v>0</v>
      </c>
      <c r="X72" s="538">
        <f>+'RREE '!Y80</f>
        <v>0</v>
      </c>
      <c r="Y72" s="538">
        <f>+'RREE '!Z80</f>
        <v>0</v>
      </c>
      <c r="Z72" s="538">
        <f>+'RREE '!AA80</f>
        <v>0</v>
      </c>
      <c r="AA72" s="538">
        <f>+'RREE '!AB80</f>
        <v>0</v>
      </c>
      <c r="AB72" s="538" t="e">
        <f>+'RREE '!AC80</f>
        <v>#REF!</v>
      </c>
      <c r="AC72" s="538">
        <f>+'RREE '!AD80</f>
        <v>0</v>
      </c>
      <c r="AD72" s="538">
        <f>+'RREE '!AE80</f>
        <v>0</v>
      </c>
      <c r="AE72" s="538">
        <f>+'RREE '!AF80</f>
        <v>0</v>
      </c>
      <c r="AF72" s="369"/>
      <c r="AG72" s="369"/>
      <c r="AH72" s="364"/>
      <c r="AI72" s="10"/>
      <c r="AJ72" s="10"/>
    </row>
    <row r="73" spans="1:36" hidden="1">
      <c r="A73" s="10"/>
      <c r="B73" s="532">
        <f>+'RREE '!C81</f>
        <v>44469</v>
      </c>
      <c r="C73" s="532" t="str">
        <f>+'RREE '!D81</f>
        <v>s/a 6</v>
      </c>
      <c r="D73" s="369"/>
      <c r="E73" s="369"/>
      <c r="F73" s="370">
        <f>+'RREE '!I81+'RREE '!J81</f>
        <v>0</v>
      </c>
      <c r="G73" s="364"/>
      <c r="H73" s="369"/>
      <c r="I73" s="369"/>
      <c r="J73" s="538">
        <f>+'RREE '!K81</f>
        <v>0</v>
      </c>
      <c r="K73" s="538">
        <f>+'RREE '!L81</f>
        <v>0</v>
      </c>
      <c r="L73" s="538">
        <f>+'RREE '!M81</f>
        <v>0</v>
      </c>
      <c r="M73" s="538">
        <f>+'RREE '!N81</f>
        <v>0</v>
      </c>
      <c r="N73" s="538">
        <f>+'RREE '!O81</f>
        <v>0</v>
      </c>
      <c r="O73" s="538">
        <f>+'RREE '!P81</f>
        <v>0</v>
      </c>
      <c r="P73" s="538">
        <f>+'RREE '!Q81</f>
        <v>0</v>
      </c>
      <c r="Q73" s="538">
        <f>+'RREE '!R81</f>
        <v>0</v>
      </c>
      <c r="R73" s="538">
        <f>+'RREE '!S81</f>
        <v>0</v>
      </c>
      <c r="S73" s="538">
        <f>+'RREE '!T81</f>
        <v>0</v>
      </c>
      <c r="T73" s="538">
        <f>+'RREE '!U81</f>
        <v>0</v>
      </c>
      <c r="U73" s="538">
        <f>+'RREE '!V81</f>
        <v>0</v>
      </c>
      <c r="V73" s="538">
        <f>+'RREE '!W81</f>
        <v>0</v>
      </c>
      <c r="W73" s="538">
        <f>+'RREE '!X81</f>
        <v>0</v>
      </c>
      <c r="X73" s="538">
        <f>+'RREE '!Y81</f>
        <v>0</v>
      </c>
      <c r="Y73" s="538">
        <f>+'RREE '!Z81</f>
        <v>0</v>
      </c>
      <c r="Z73" s="538">
        <f>+'RREE '!AA81</f>
        <v>0</v>
      </c>
      <c r="AA73" s="538">
        <f>+'RREE '!AB81</f>
        <v>0</v>
      </c>
      <c r="AB73" s="538" t="e">
        <f>+'RREE '!AC81</f>
        <v>#REF!</v>
      </c>
      <c r="AC73" s="538">
        <f>+'RREE '!AD81</f>
        <v>0</v>
      </c>
      <c r="AD73" s="538">
        <f>+'RREE '!AE81</f>
        <v>0</v>
      </c>
      <c r="AE73" s="538">
        <f>+'RREE '!AF81</f>
        <v>0</v>
      </c>
      <c r="AF73" s="369"/>
      <c r="AG73" s="369"/>
      <c r="AH73" s="364"/>
      <c r="AI73" s="10"/>
      <c r="AJ73" s="10"/>
    </row>
    <row r="74" spans="1:36">
      <c r="A74" s="10"/>
      <c r="B74" s="532">
        <f>+'RREE '!C82</f>
        <v>44500</v>
      </c>
      <c r="C74" s="532" t="str">
        <f>+'RREE '!D82</f>
        <v>s/a 1</v>
      </c>
      <c r="D74" s="369"/>
      <c r="E74" s="369"/>
      <c r="F74" s="370">
        <f>+'RREE '!I82+'RREE '!J82</f>
        <v>0</v>
      </c>
      <c r="G74" s="364"/>
      <c r="H74" s="369"/>
      <c r="I74" s="369"/>
      <c r="J74" s="538">
        <f>+'RREE '!K82</f>
        <v>0</v>
      </c>
      <c r="K74" s="538">
        <f>+'RREE '!L82</f>
        <v>0</v>
      </c>
      <c r="L74" s="538">
        <f>+'RREE '!M82</f>
        <v>0</v>
      </c>
      <c r="M74" s="538">
        <f>+'RREE '!N82</f>
        <v>0</v>
      </c>
      <c r="N74" s="538">
        <f>+'RREE '!O82</f>
        <v>0</v>
      </c>
      <c r="O74" s="538">
        <f>+'RREE '!P82</f>
        <v>0</v>
      </c>
      <c r="P74" s="538">
        <f>+'RREE '!Q82</f>
        <v>0</v>
      </c>
      <c r="Q74" s="538">
        <f>+'RREE '!R82</f>
        <v>0</v>
      </c>
      <c r="R74" s="538">
        <f>+'RREE '!S82</f>
        <v>0</v>
      </c>
      <c r="S74" s="538">
        <f>+'RREE '!T82</f>
        <v>0</v>
      </c>
      <c r="T74" s="538">
        <f>+'RREE '!U82</f>
        <v>0</v>
      </c>
      <c r="U74" s="538">
        <f>+'RREE '!V82</f>
        <v>0</v>
      </c>
      <c r="V74" s="538">
        <f>+'RREE '!W82</f>
        <v>0</v>
      </c>
      <c r="W74" s="538">
        <f>+'RREE '!X82</f>
        <v>0</v>
      </c>
      <c r="X74" s="538">
        <f>+'RREE '!Y82</f>
        <v>0</v>
      </c>
      <c r="Y74" s="538">
        <f>+'RREE '!Z82</f>
        <v>0</v>
      </c>
      <c r="Z74" s="538">
        <f>+'RREE '!AA82</f>
        <v>0</v>
      </c>
      <c r="AA74" s="538">
        <f>+'RREE '!AB82</f>
        <v>0</v>
      </c>
      <c r="AB74" s="538" t="e">
        <f>+'RREE '!AC82</f>
        <v>#REF!</v>
      </c>
      <c r="AC74" s="538">
        <f>+'RREE '!AD82</f>
        <v>0</v>
      </c>
      <c r="AD74" s="538">
        <f>+'RREE '!AE82</f>
        <v>0</v>
      </c>
      <c r="AE74" s="538">
        <f>+'RREE '!AF82</f>
        <v>0</v>
      </c>
      <c r="AF74" s="369"/>
      <c r="AG74" s="369"/>
      <c r="AH74" s="364"/>
      <c r="AI74" s="10"/>
      <c r="AJ74" s="10"/>
    </row>
    <row r="75" spans="1:36">
      <c r="A75" s="10"/>
      <c r="B75" s="532">
        <f>+'RREE '!C83</f>
        <v>44500</v>
      </c>
      <c r="C75" s="532" t="str">
        <f>+'RREE '!D83</f>
        <v>s/a 2</v>
      </c>
      <c r="D75" s="369"/>
      <c r="E75" s="369"/>
      <c r="F75" s="370">
        <f>+'RREE '!I83+'RREE '!J83</f>
        <v>0</v>
      </c>
      <c r="G75" s="364"/>
      <c r="H75" s="369"/>
      <c r="I75" s="369"/>
      <c r="J75" s="538">
        <f>+'RREE '!K83</f>
        <v>0</v>
      </c>
      <c r="K75" s="538">
        <f>+'RREE '!L83</f>
        <v>0</v>
      </c>
      <c r="L75" s="538">
        <f>+'RREE '!M83</f>
        <v>0</v>
      </c>
      <c r="M75" s="538">
        <f>+'RREE '!N83</f>
        <v>0</v>
      </c>
      <c r="N75" s="538">
        <f>+'RREE '!O83</f>
        <v>0</v>
      </c>
      <c r="O75" s="538">
        <f>+'RREE '!P83</f>
        <v>0</v>
      </c>
      <c r="P75" s="538">
        <f>+'RREE '!Q83</f>
        <v>0</v>
      </c>
      <c r="Q75" s="538">
        <f>+'RREE '!R83</f>
        <v>0</v>
      </c>
      <c r="R75" s="538">
        <f>+'RREE '!S83</f>
        <v>0</v>
      </c>
      <c r="S75" s="538">
        <f>+'RREE '!T83</f>
        <v>0</v>
      </c>
      <c r="T75" s="538">
        <f>+'RREE '!U83</f>
        <v>0</v>
      </c>
      <c r="U75" s="538">
        <f>+'RREE '!V83</f>
        <v>0</v>
      </c>
      <c r="V75" s="538">
        <f>+'RREE '!W83</f>
        <v>0</v>
      </c>
      <c r="W75" s="538">
        <f>+'RREE '!X83</f>
        <v>0</v>
      </c>
      <c r="X75" s="538">
        <f>+'RREE '!Y83</f>
        <v>0</v>
      </c>
      <c r="Y75" s="538">
        <f>+'RREE '!Z83</f>
        <v>0</v>
      </c>
      <c r="Z75" s="538">
        <f>+'RREE '!AA83</f>
        <v>0</v>
      </c>
      <c r="AA75" s="538">
        <f>+'RREE '!AB83</f>
        <v>0</v>
      </c>
      <c r="AB75" s="538" t="e">
        <f>+'RREE '!AC83</f>
        <v>#REF!</v>
      </c>
      <c r="AC75" s="538">
        <f>+'RREE '!AD83</f>
        <v>0</v>
      </c>
      <c r="AD75" s="538">
        <f>+'RREE '!AE83</f>
        <v>0</v>
      </c>
      <c r="AE75" s="538">
        <f>+'RREE '!AF83</f>
        <v>0</v>
      </c>
      <c r="AF75" s="369"/>
      <c r="AG75" s="369"/>
      <c r="AH75" s="364"/>
      <c r="AI75" s="10"/>
      <c r="AJ75" s="10"/>
    </row>
    <row r="76" spans="1:36" hidden="1">
      <c r="A76" s="10"/>
      <c r="B76" s="532">
        <f>+'RREE '!C84</f>
        <v>44500</v>
      </c>
      <c r="C76" s="532" t="str">
        <f>+'RREE '!D84</f>
        <v>s/a 3</v>
      </c>
      <c r="D76" s="369"/>
      <c r="E76" s="369"/>
      <c r="F76" s="370">
        <f>+'RREE '!I84+'RREE '!J84</f>
        <v>0</v>
      </c>
      <c r="G76" s="364"/>
      <c r="H76" s="369"/>
      <c r="I76" s="369"/>
      <c r="J76" s="538">
        <f>+'RREE '!K84</f>
        <v>0</v>
      </c>
      <c r="K76" s="538">
        <f>+'RREE '!L84</f>
        <v>0</v>
      </c>
      <c r="L76" s="538">
        <f>+'RREE '!M84</f>
        <v>0</v>
      </c>
      <c r="M76" s="538">
        <f>+'RREE '!N84</f>
        <v>0</v>
      </c>
      <c r="N76" s="538">
        <f>+'RREE '!O84</f>
        <v>0</v>
      </c>
      <c r="O76" s="538">
        <f>+'RREE '!P84</f>
        <v>0</v>
      </c>
      <c r="P76" s="538">
        <f>+'RREE '!Q84</f>
        <v>0</v>
      </c>
      <c r="Q76" s="538">
        <f>+'RREE '!R84</f>
        <v>0</v>
      </c>
      <c r="R76" s="538">
        <f>+'RREE '!S84</f>
        <v>0</v>
      </c>
      <c r="S76" s="538">
        <f>+'RREE '!T84</f>
        <v>0</v>
      </c>
      <c r="T76" s="538">
        <f>+'RREE '!U84</f>
        <v>0</v>
      </c>
      <c r="U76" s="538">
        <f>+'RREE '!V84</f>
        <v>0</v>
      </c>
      <c r="V76" s="538">
        <f>+'RREE '!W84</f>
        <v>0</v>
      </c>
      <c r="W76" s="538">
        <f>+'RREE '!X84</f>
        <v>0</v>
      </c>
      <c r="X76" s="538">
        <f>+'RREE '!Y84</f>
        <v>0</v>
      </c>
      <c r="Y76" s="538">
        <f>+'RREE '!Z84</f>
        <v>0</v>
      </c>
      <c r="Z76" s="538">
        <f>+'RREE '!AA84</f>
        <v>0</v>
      </c>
      <c r="AA76" s="538">
        <f>+'RREE '!AB84</f>
        <v>0</v>
      </c>
      <c r="AB76" s="538" t="e">
        <f>+'RREE '!AC84</f>
        <v>#REF!</v>
      </c>
      <c r="AC76" s="538">
        <f>+'RREE '!AD84</f>
        <v>0</v>
      </c>
      <c r="AD76" s="538">
        <f>+'RREE '!AE84</f>
        <v>0</v>
      </c>
      <c r="AE76" s="538">
        <f>+'RREE '!AF84</f>
        <v>0</v>
      </c>
      <c r="AF76" s="369"/>
      <c r="AG76" s="369"/>
      <c r="AH76" s="364"/>
      <c r="AI76" s="10"/>
      <c r="AJ76" s="10"/>
    </row>
    <row r="77" spans="1:36" hidden="1">
      <c r="A77" s="10"/>
      <c r="B77" s="532">
        <f>+'RREE '!C85</f>
        <v>44500</v>
      </c>
      <c r="C77" s="532" t="str">
        <f>+'RREE '!D85</f>
        <v>s/a 4</v>
      </c>
      <c r="D77" s="369"/>
      <c r="E77" s="369"/>
      <c r="F77" s="370">
        <f>+'RREE '!I85+'RREE '!J85</f>
        <v>0</v>
      </c>
      <c r="G77" s="364"/>
      <c r="H77" s="369"/>
      <c r="I77" s="369"/>
      <c r="J77" s="538">
        <f>+'RREE '!K85</f>
        <v>0</v>
      </c>
      <c r="K77" s="538">
        <f>+'RREE '!L85</f>
        <v>0</v>
      </c>
      <c r="L77" s="538">
        <f>+'RREE '!M85</f>
        <v>0</v>
      </c>
      <c r="M77" s="538">
        <f>+'RREE '!N85</f>
        <v>0</v>
      </c>
      <c r="N77" s="538">
        <f>+'RREE '!O85</f>
        <v>0</v>
      </c>
      <c r="O77" s="538">
        <f>+'RREE '!P85</f>
        <v>0</v>
      </c>
      <c r="P77" s="538">
        <f>+'RREE '!Q85</f>
        <v>0</v>
      </c>
      <c r="Q77" s="538">
        <f>+'RREE '!R85</f>
        <v>0</v>
      </c>
      <c r="R77" s="538">
        <f>+'RREE '!S85</f>
        <v>0</v>
      </c>
      <c r="S77" s="538">
        <f>+'RREE '!T85</f>
        <v>0</v>
      </c>
      <c r="T77" s="538">
        <f>+'RREE '!U85</f>
        <v>0</v>
      </c>
      <c r="U77" s="538">
        <f>+'RREE '!V85</f>
        <v>0</v>
      </c>
      <c r="V77" s="538">
        <f>+'RREE '!W85</f>
        <v>0</v>
      </c>
      <c r="W77" s="538">
        <f>+'RREE '!X85</f>
        <v>0</v>
      </c>
      <c r="X77" s="538">
        <f>+'RREE '!Y85</f>
        <v>0</v>
      </c>
      <c r="Y77" s="538">
        <f>+'RREE '!Z85</f>
        <v>0</v>
      </c>
      <c r="Z77" s="538">
        <f>+'RREE '!AA85</f>
        <v>0</v>
      </c>
      <c r="AA77" s="538">
        <f>+'RREE '!AB85</f>
        <v>0</v>
      </c>
      <c r="AB77" s="538" t="e">
        <f>+'RREE '!AC85</f>
        <v>#REF!</v>
      </c>
      <c r="AC77" s="538">
        <f>+'RREE '!AD85</f>
        <v>0</v>
      </c>
      <c r="AD77" s="538">
        <f>+'RREE '!AE85</f>
        <v>0</v>
      </c>
      <c r="AE77" s="538">
        <f>+'RREE '!AF85</f>
        <v>0</v>
      </c>
      <c r="AF77" s="369"/>
      <c r="AG77" s="369"/>
      <c r="AH77" s="364"/>
      <c r="AI77" s="10"/>
      <c r="AJ77" s="10"/>
    </row>
    <row r="78" spans="1:36" hidden="1">
      <c r="A78" s="10"/>
      <c r="B78" s="532">
        <f>+'RREE '!C86</f>
        <v>44500</v>
      </c>
      <c r="C78" s="532" t="str">
        <f>+'RREE '!D86</f>
        <v>s/a 5</v>
      </c>
      <c r="D78" s="369"/>
      <c r="E78" s="369"/>
      <c r="F78" s="370">
        <f>+'RREE '!I86+'RREE '!J86</f>
        <v>0</v>
      </c>
      <c r="G78" s="364"/>
      <c r="H78" s="369"/>
      <c r="I78" s="369"/>
      <c r="J78" s="538">
        <f>+'RREE '!K86</f>
        <v>0</v>
      </c>
      <c r="K78" s="538">
        <f>+'RREE '!L86</f>
        <v>0</v>
      </c>
      <c r="L78" s="538">
        <f>+'RREE '!M86</f>
        <v>0</v>
      </c>
      <c r="M78" s="538">
        <f>+'RREE '!N86</f>
        <v>0</v>
      </c>
      <c r="N78" s="538">
        <f>+'RREE '!O86</f>
        <v>0</v>
      </c>
      <c r="O78" s="538">
        <f>+'RREE '!P86</f>
        <v>0</v>
      </c>
      <c r="P78" s="538">
        <f>+'RREE '!Q86</f>
        <v>0</v>
      </c>
      <c r="Q78" s="538">
        <f>+'RREE '!R86</f>
        <v>0</v>
      </c>
      <c r="R78" s="538">
        <f>+'RREE '!S86</f>
        <v>0</v>
      </c>
      <c r="S78" s="538">
        <f>+'RREE '!T86</f>
        <v>0</v>
      </c>
      <c r="T78" s="538">
        <f>+'RREE '!U86</f>
        <v>0</v>
      </c>
      <c r="U78" s="538">
        <f>+'RREE '!V86</f>
        <v>0</v>
      </c>
      <c r="V78" s="538">
        <f>+'RREE '!W86</f>
        <v>0</v>
      </c>
      <c r="W78" s="538">
        <f>+'RREE '!X86</f>
        <v>0</v>
      </c>
      <c r="X78" s="538">
        <f>+'RREE '!Y86</f>
        <v>0</v>
      </c>
      <c r="Y78" s="538">
        <f>+'RREE '!Z86</f>
        <v>0</v>
      </c>
      <c r="Z78" s="538">
        <f>+'RREE '!AA86</f>
        <v>0</v>
      </c>
      <c r="AA78" s="538">
        <f>+'RREE '!AB86</f>
        <v>0</v>
      </c>
      <c r="AB78" s="538" t="e">
        <f>+'RREE '!AC86</f>
        <v>#REF!</v>
      </c>
      <c r="AC78" s="538">
        <f>+'RREE '!AD86</f>
        <v>0</v>
      </c>
      <c r="AD78" s="538">
        <f>+'RREE '!AE86</f>
        <v>0</v>
      </c>
      <c r="AE78" s="538">
        <f>+'RREE '!AF86</f>
        <v>0</v>
      </c>
      <c r="AF78" s="369"/>
      <c r="AG78" s="369"/>
      <c r="AH78" s="364"/>
      <c r="AI78" s="10"/>
      <c r="AJ78" s="10"/>
    </row>
    <row r="79" spans="1:36" hidden="1">
      <c r="A79" s="10"/>
      <c r="B79" s="532">
        <f>+'RREE '!C87</f>
        <v>44500</v>
      </c>
      <c r="C79" s="532" t="str">
        <f>+'RREE '!D87</f>
        <v>s/a 6</v>
      </c>
      <c r="D79" s="369"/>
      <c r="E79" s="369"/>
      <c r="F79" s="370">
        <f>+'RREE '!I87+'RREE '!J87</f>
        <v>0</v>
      </c>
      <c r="G79" s="364"/>
      <c r="H79" s="369"/>
      <c r="I79" s="369"/>
      <c r="J79" s="538">
        <f>+'RREE '!K87</f>
        <v>0</v>
      </c>
      <c r="K79" s="538">
        <f>+'RREE '!L87</f>
        <v>0</v>
      </c>
      <c r="L79" s="538">
        <f>+'RREE '!M87</f>
        <v>0</v>
      </c>
      <c r="M79" s="538">
        <f>+'RREE '!N87</f>
        <v>0</v>
      </c>
      <c r="N79" s="538">
        <f>+'RREE '!O87</f>
        <v>0</v>
      </c>
      <c r="O79" s="538">
        <f>+'RREE '!P87</f>
        <v>0</v>
      </c>
      <c r="P79" s="538">
        <f>+'RREE '!Q87</f>
        <v>0</v>
      </c>
      <c r="Q79" s="538">
        <f>+'RREE '!R87</f>
        <v>0</v>
      </c>
      <c r="R79" s="538">
        <f>+'RREE '!S87</f>
        <v>0</v>
      </c>
      <c r="S79" s="538">
        <f>+'RREE '!T87</f>
        <v>0</v>
      </c>
      <c r="T79" s="538">
        <f>+'RREE '!U87</f>
        <v>0</v>
      </c>
      <c r="U79" s="538">
        <f>+'RREE '!V87</f>
        <v>0</v>
      </c>
      <c r="V79" s="538">
        <f>+'RREE '!W87</f>
        <v>0</v>
      </c>
      <c r="W79" s="538">
        <f>+'RREE '!X87</f>
        <v>0</v>
      </c>
      <c r="X79" s="538">
        <f>+'RREE '!Y87</f>
        <v>0</v>
      </c>
      <c r="Y79" s="538">
        <f>+'RREE '!Z87</f>
        <v>0</v>
      </c>
      <c r="Z79" s="538">
        <f>+'RREE '!AA87</f>
        <v>0</v>
      </c>
      <c r="AA79" s="538">
        <f>+'RREE '!AB87</f>
        <v>0</v>
      </c>
      <c r="AB79" s="538" t="e">
        <f>+'RREE '!AC87</f>
        <v>#REF!</v>
      </c>
      <c r="AC79" s="538">
        <f>+'RREE '!AD87</f>
        <v>0</v>
      </c>
      <c r="AD79" s="538">
        <f>+'RREE '!AE87</f>
        <v>0</v>
      </c>
      <c r="AE79" s="538">
        <f>+'RREE '!AF87</f>
        <v>0</v>
      </c>
      <c r="AF79" s="369"/>
      <c r="AG79" s="369"/>
      <c r="AH79" s="364"/>
      <c r="AI79" s="10"/>
      <c r="AJ79" s="10"/>
    </row>
    <row r="80" spans="1:36">
      <c r="A80" s="10"/>
      <c r="B80" s="532">
        <f>+'RREE '!C88</f>
        <v>44530</v>
      </c>
      <c r="C80" s="532" t="str">
        <f>+'RREE '!D88</f>
        <v>s/a 1</v>
      </c>
      <c r="D80" s="369"/>
      <c r="E80" s="369"/>
      <c r="F80" s="370">
        <f>+'RREE '!I88+'RREE '!J88</f>
        <v>0</v>
      </c>
      <c r="G80" s="364"/>
      <c r="H80" s="369"/>
      <c r="I80" s="369"/>
      <c r="J80" s="538">
        <f>+'RREE '!K88</f>
        <v>0</v>
      </c>
      <c r="K80" s="538">
        <f>+'RREE '!L88</f>
        <v>0</v>
      </c>
      <c r="L80" s="538">
        <f>+'RREE '!M88</f>
        <v>0</v>
      </c>
      <c r="M80" s="538">
        <f>+'RREE '!N88</f>
        <v>0</v>
      </c>
      <c r="N80" s="538">
        <f>+'RREE '!O88</f>
        <v>0</v>
      </c>
      <c r="O80" s="538">
        <f>+'RREE '!P88</f>
        <v>0</v>
      </c>
      <c r="P80" s="538">
        <f>+'RREE '!Q88</f>
        <v>0</v>
      </c>
      <c r="Q80" s="538">
        <f>+'RREE '!R88</f>
        <v>0</v>
      </c>
      <c r="R80" s="538">
        <f>+'RREE '!S88</f>
        <v>0</v>
      </c>
      <c r="S80" s="538">
        <f>+'RREE '!T88</f>
        <v>0</v>
      </c>
      <c r="T80" s="538">
        <f>+'RREE '!U88</f>
        <v>0</v>
      </c>
      <c r="U80" s="538">
        <f>+'RREE '!V88</f>
        <v>0</v>
      </c>
      <c r="V80" s="538">
        <f>+'RREE '!W88</f>
        <v>0</v>
      </c>
      <c r="W80" s="538">
        <f>+'RREE '!X88</f>
        <v>0</v>
      </c>
      <c r="X80" s="538">
        <f>+'RREE '!Y88</f>
        <v>0</v>
      </c>
      <c r="Y80" s="538">
        <f>+'RREE '!Z88</f>
        <v>0</v>
      </c>
      <c r="Z80" s="538">
        <f>+'RREE '!AA88</f>
        <v>0</v>
      </c>
      <c r="AA80" s="538">
        <f>+'RREE '!AB88</f>
        <v>0</v>
      </c>
      <c r="AB80" s="538" t="e">
        <f>+'RREE '!AC88</f>
        <v>#REF!</v>
      </c>
      <c r="AC80" s="538">
        <f>+'RREE '!AD88</f>
        <v>0</v>
      </c>
      <c r="AD80" s="538">
        <f>+'RREE '!AE88</f>
        <v>0</v>
      </c>
      <c r="AE80" s="538">
        <f>+'RREE '!AF88</f>
        <v>0</v>
      </c>
      <c r="AF80" s="369"/>
      <c r="AG80" s="369"/>
      <c r="AH80" s="364"/>
      <c r="AI80" s="10"/>
      <c r="AJ80" s="10"/>
    </row>
    <row r="81" spans="1:36">
      <c r="A81" s="10"/>
      <c r="B81" s="532">
        <f>+'RREE '!C89</f>
        <v>44530</v>
      </c>
      <c r="C81" s="532" t="str">
        <f>+'RREE '!D89</f>
        <v>s/a 2</v>
      </c>
      <c r="D81" s="369"/>
      <c r="E81" s="369"/>
      <c r="F81" s="370">
        <f>+'RREE '!I89+'RREE '!J89</f>
        <v>0</v>
      </c>
      <c r="G81" s="364"/>
      <c r="H81" s="369"/>
      <c r="I81" s="369"/>
      <c r="J81" s="538">
        <f>+'RREE '!K89</f>
        <v>0</v>
      </c>
      <c r="K81" s="538">
        <f>+'RREE '!L89</f>
        <v>0</v>
      </c>
      <c r="L81" s="538">
        <f>+'RREE '!M89</f>
        <v>0</v>
      </c>
      <c r="M81" s="538">
        <f>+'RREE '!N89</f>
        <v>0</v>
      </c>
      <c r="N81" s="538">
        <f>+'RREE '!O89</f>
        <v>0</v>
      </c>
      <c r="O81" s="538">
        <f>+'RREE '!P89</f>
        <v>0</v>
      </c>
      <c r="P81" s="538">
        <f>+'RREE '!Q89</f>
        <v>0</v>
      </c>
      <c r="Q81" s="538">
        <f>+'RREE '!R89</f>
        <v>0</v>
      </c>
      <c r="R81" s="538">
        <f>+'RREE '!S89</f>
        <v>0</v>
      </c>
      <c r="S81" s="538">
        <f>+'RREE '!T89</f>
        <v>0</v>
      </c>
      <c r="T81" s="538">
        <f>+'RREE '!U89</f>
        <v>0</v>
      </c>
      <c r="U81" s="538">
        <f>+'RREE '!V89</f>
        <v>0</v>
      </c>
      <c r="V81" s="538">
        <f>+'RREE '!W89</f>
        <v>0</v>
      </c>
      <c r="W81" s="538">
        <f>+'RREE '!X89</f>
        <v>0</v>
      </c>
      <c r="X81" s="538">
        <f>+'RREE '!Y89</f>
        <v>0</v>
      </c>
      <c r="Y81" s="538">
        <f>+'RREE '!Z89</f>
        <v>0</v>
      </c>
      <c r="Z81" s="538">
        <f>+'RREE '!AA89</f>
        <v>0</v>
      </c>
      <c r="AA81" s="538">
        <f>+'RREE '!AB89</f>
        <v>0</v>
      </c>
      <c r="AB81" s="538" t="e">
        <f>+'RREE '!AC89</f>
        <v>#REF!</v>
      </c>
      <c r="AC81" s="538">
        <f>+'RREE '!AD89</f>
        <v>0</v>
      </c>
      <c r="AD81" s="538">
        <f>+'RREE '!AE89</f>
        <v>0</v>
      </c>
      <c r="AE81" s="538">
        <f>+'RREE '!AF89</f>
        <v>0</v>
      </c>
      <c r="AF81" s="369"/>
      <c r="AG81" s="369"/>
      <c r="AH81" s="364"/>
      <c r="AI81" s="10"/>
      <c r="AJ81" s="10"/>
    </row>
    <row r="82" spans="1:36" hidden="1">
      <c r="A82" s="10"/>
      <c r="B82" s="532">
        <f>+'RREE '!C90</f>
        <v>44530</v>
      </c>
      <c r="C82" s="532" t="str">
        <f>+'RREE '!D90</f>
        <v>s/a 3</v>
      </c>
      <c r="D82" s="369"/>
      <c r="E82" s="369"/>
      <c r="F82" s="370">
        <f>+'RREE '!I90+'RREE '!J90</f>
        <v>0</v>
      </c>
      <c r="G82" s="364"/>
      <c r="H82" s="369"/>
      <c r="I82" s="369"/>
      <c r="J82" s="538">
        <f>+'RREE '!K90</f>
        <v>0</v>
      </c>
      <c r="K82" s="538">
        <f>+'RREE '!L90</f>
        <v>0</v>
      </c>
      <c r="L82" s="538">
        <f>+'RREE '!M90</f>
        <v>0</v>
      </c>
      <c r="M82" s="538">
        <f>+'RREE '!N90</f>
        <v>0</v>
      </c>
      <c r="N82" s="538">
        <f>+'RREE '!O90</f>
        <v>0</v>
      </c>
      <c r="O82" s="538">
        <f>+'RREE '!P90</f>
        <v>0</v>
      </c>
      <c r="P82" s="538">
        <f>+'RREE '!Q90</f>
        <v>0</v>
      </c>
      <c r="Q82" s="538">
        <f>+'RREE '!R90</f>
        <v>0</v>
      </c>
      <c r="R82" s="538">
        <f>+'RREE '!S90</f>
        <v>0</v>
      </c>
      <c r="S82" s="538">
        <f>+'RREE '!T90</f>
        <v>0</v>
      </c>
      <c r="T82" s="538">
        <f>+'RREE '!U90</f>
        <v>0</v>
      </c>
      <c r="U82" s="538">
        <f>+'RREE '!V90</f>
        <v>0</v>
      </c>
      <c r="V82" s="538">
        <f>+'RREE '!W90</f>
        <v>0</v>
      </c>
      <c r="W82" s="538">
        <f>+'RREE '!X90</f>
        <v>0</v>
      </c>
      <c r="X82" s="538">
        <f>+'RREE '!Y90</f>
        <v>0</v>
      </c>
      <c r="Y82" s="538">
        <f>+'RREE '!Z90</f>
        <v>0</v>
      </c>
      <c r="Z82" s="538">
        <f>+'RREE '!AA90</f>
        <v>0</v>
      </c>
      <c r="AA82" s="538">
        <f>+'RREE '!AB90</f>
        <v>0</v>
      </c>
      <c r="AB82" s="538" t="e">
        <f>+'RREE '!AC90</f>
        <v>#REF!</v>
      </c>
      <c r="AC82" s="538">
        <f>+'RREE '!AD90</f>
        <v>0</v>
      </c>
      <c r="AD82" s="538">
        <f>+'RREE '!AE90</f>
        <v>0</v>
      </c>
      <c r="AE82" s="538">
        <f>+'RREE '!AF90</f>
        <v>0</v>
      </c>
      <c r="AF82" s="369"/>
      <c r="AG82" s="369"/>
      <c r="AH82" s="364"/>
      <c r="AI82" s="10"/>
      <c r="AJ82" s="10"/>
    </row>
    <row r="83" spans="1:36" hidden="1">
      <c r="A83" s="10"/>
      <c r="B83" s="532">
        <f>+'RREE '!C91</f>
        <v>44530</v>
      </c>
      <c r="C83" s="532" t="str">
        <f>+'RREE '!D91</f>
        <v>s/a 4</v>
      </c>
      <c r="D83" s="369"/>
      <c r="E83" s="369"/>
      <c r="F83" s="370">
        <f>+'RREE '!I91+'RREE '!J91</f>
        <v>0</v>
      </c>
      <c r="G83" s="364"/>
      <c r="H83" s="369"/>
      <c r="I83" s="369"/>
      <c r="J83" s="538">
        <f>+'RREE '!K91</f>
        <v>0</v>
      </c>
      <c r="K83" s="538">
        <f>+'RREE '!L91</f>
        <v>0</v>
      </c>
      <c r="L83" s="538">
        <f>+'RREE '!M91</f>
        <v>0</v>
      </c>
      <c r="M83" s="538">
        <f>+'RREE '!N91</f>
        <v>0</v>
      </c>
      <c r="N83" s="538">
        <f>+'RREE '!O91</f>
        <v>0</v>
      </c>
      <c r="O83" s="538">
        <f>+'RREE '!P91</f>
        <v>0</v>
      </c>
      <c r="P83" s="538">
        <f>+'RREE '!Q91</f>
        <v>0</v>
      </c>
      <c r="Q83" s="538">
        <f>+'RREE '!R91</f>
        <v>0</v>
      </c>
      <c r="R83" s="538">
        <f>+'RREE '!S91</f>
        <v>0</v>
      </c>
      <c r="S83" s="538">
        <f>+'RREE '!T91</f>
        <v>0</v>
      </c>
      <c r="T83" s="538">
        <f>+'RREE '!U91</f>
        <v>0</v>
      </c>
      <c r="U83" s="538">
        <f>+'RREE '!V91</f>
        <v>0</v>
      </c>
      <c r="V83" s="538">
        <f>+'RREE '!W91</f>
        <v>0</v>
      </c>
      <c r="W83" s="538">
        <f>+'RREE '!X91</f>
        <v>0</v>
      </c>
      <c r="X83" s="538">
        <f>+'RREE '!Y91</f>
        <v>0</v>
      </c>
      <c r="Y83" s="538">
        <f>+'RREE '!Z91</f>
        <v>0</v>
      </c>
      <c r="Z83" s="538">
        <f>+'RREE '!AA91</f>
        <v>0</v>
      </c>
      <c r="AA83" s="538">
        <f>+'RREE '!AB91</f>
        <v>0</v>
      </c>
      <c r="AB83" s="538" t="e">
        <f>+'RREE '!AC91</f>
        <v>#REF!</v>
      </c>
      <c r="AC83" s="538">
        <f>+'RREE '!AD91</f>
        <v>0</v>
      </c>
      <c r="AD83" s="538">
        <f>+'RREE '!AE91</f>
        <v>0</v>
      </c>
      <c r="AE83" s="538">
        <f>+'RREE '!AF91</f>
        <v>0</v>
      </c>
      <c r="AF83" s="369"/>
      <c r="AG83" s="369"/>
      <c r="AH83" s="364"/>
      <c r="AI83" s="10"/>
      <c r="AJ83" s="10"/>
    </row>
    <row r="84" spans="1:36" hidden="1">
      <c r="A84" s="10"/>
      <c r="B84" s="532">
        <f>+'RREE '!C92</f>
        <v>44530</v>
      </c>
      <c r="C84" s="532" t="str">
        <f>+'RREE '!D92</f>
        <v>s/a 5</v>
      </c>
      <c r="D84" s="369"/>
      <c r="E84" s="369"/>
      <c r="F84" s="370">
        <f>+'RREE '!I92+'RREE '!J92</f>
        <v>0</v>
      </c>
      <c r="G84" s="364"/>
      <c r="H84" s="369"/>
      <c r="I84" s="369"/>
      <c r="J84" s="538">
        <f>+'RREE '!K92</f>
        <v>0</v>
      </c>
      <c r="K84" s="538">
        <f>+'RREE '!L92</f>
        <v>0</v>
      </c>
      <c r="L84" s="538">
        <f>+'RREE '!M92</f>
        <v>0</v>
      </c>
      <c r="M84" s="538">
        <f>+'RREE '!N92</f>
        <v>0</v>
      </c>
      <c r="N84" s="538">
        <f>+'RREE '!O92</f>
        <v>0</v>
      </c>
      <c r="O84" s="538">
        <f>+'RREE '!P92</f>
        <v>0</v>
      </c>
      <c r="P84" s="538">
        <f>+'RREE '!Q92</f>
        <v>0</v>
      </c>
      <c r="Q84" s="538">
        <f>+'RREE '!R92</f>
        <v>0</v>
      </c>
      <c r="R84" s="538">
        <f>+'RREE '!S92</f>
        <v>0</v>
      </c>
      <c r="S84" s="538">
        <f>+'RREE '!T92</f>
        <v>0</v>
      </c>
      <c r="T84" s="538">
        <f>+'RREE '!U92</f>
        <v>0</v>
      </c>
      <c r="U84" s="538">
        <f>+'RREE '!V92</f>
        <v>0</v>
      </c>
      <c r="V84" s="538">
        <f>+'RREE '!W92</f>
        <v>0</v>
      </c>
      <c r="W84" s="538">
        <f>+'RREE '!X92</f>
        <v>0</v>
      </c>
      <c r="X84" s="538">
        <f>+'RREE '!Y92</f>
        <v>0</v>
      </c>
      <c r="Y84" s="538">
        <f>+'RREE '!Z92</f>
        <v>0</v>
      </c>
      <c r="Z84" s="538">
        <f>+'RREE '!AA92</f>
        <v>0</v>
      </c>
      <c r="AA84" s="538">
        <f>+'RREE '!AB92</f>
        <v>0</v>
      </c>
      <c r="AB84" s="538" t="e">
        <f>+'RREE '!AC92</f>
        <v>#REF!</v>
      </c>
      <c r="AC84" s="538">
        <f>+'RREE '!AD92</f>
        <v>0</v>
      </c>
      <c r="AD84" s="538">
        <f>+'RREE '!AE92</f>
        <v>0</v>
      </c>
      <c r="AE84" s="538">
        <f>+'RREE '!AF92</f>
        <v>0</v>
      </c>
      <c r="AF84" s="369"/>
      <c r="AG84" s="369"/>
      <c r="AH84" s="364"/>
      <c r="AI84" s="10"/>
      <c r="AJ84" s="10"/>
    </row>
    <row r="85" spans="1:36" hidden="1">
      <c r="A85" s="10"/>
      <c r="B85" s="532">
        <f>+'RREE '!C93</f>
        <v>44530</v>
      </c>
      <c r="C85" s="532" t="str">
        <f>+'RREE '!D93</f>
        <v>s/a 6</v>
      </c>
      <c r="D85" s="369"/>
      <c r="E85" s="369"/>
      <c r="F85" s="370">
        <f>+'RREE '!I93+'RREE '!J93</f>
        <v>0</v>
      </c>
      <c r="G85" s="364"/>
      <c r="H85" s="369"/>
      <c r="I85" s="369"/>
      <c r="J85" s="538">
        <f>+'RREE '!K93</f>
        <v>0</v>
      </c>
      <c r="K85" s="538">
        <f>+'RREE '!L93</f>
        <v>0</v>
      </c>
      <c r="L85" s="538">
        <f>+'RREE '!M93</f>
        <v>0</v>
      </c>
      <c r="M85" s="538">
        <f>+'RREE '!N93</f>
        <v>0</v>
      </c>
      <c r="N85" s="538">
        <f>+'RREE '!O93</f>
        <v>0</v>
      </c>
      <c r="O85" s="538">
        <f>+'RREE '!P93</f>
        <v>0</v>
      </c>
      <c r="P85" s="538">
        <f>+'RREE '!Q93</f>
        <v>0</v>
      </c>
      <c r="Q85" s="538">
        <f>+'RREE '!R93</f>
        <v>0</v>
      </c>
      <c r="R85" s="538">
        <f>+'RREE '!S93</f>
        <v>0</v>
      </c>
      <c r="S85" s="538">
        <f>+'RREE '!T93</f>
        <v>0</v>
      </c>
      <c r="T85" s="538">
        <f>+'RREE '!U93</f>
        <v>0</v>
      </c>
      <c r="U85" s="538">
        <f>+'RREE '!V93</f>
        <v>0</v>
      </c>
      <c r="V85" s="538">
        <f>+'RREE '!W93</f>
        <v>0</v>
      </c>
      <c r="W85" s="538">
        <f>+'RREE '!X93</f>
        <v>0</v>
      </c>
      <c r="X85" s="538">
        <f>+'RREE '!Y93</f>
        <v>0</v>
      </c>
      <c r="Y85" s="538">
        <f>+'RREE '!Z93</f>
        <v>0</v>
      </c>
      <c r="Z85" s="538">
        <f>+'RREE '!AA93</f>
        <v>0</v>
      </c>
      <c r="AA85" s="538">
        <f>+'RREE '!AB93</f>
        <v>0</v>
      </c>
      <c r="AB85" s="538" t="e">
        <f>+'RREE '!AC93</f>
        <v>#REF!</v>
      </c>
      <c r="AC85" s="538">
        <f>+'RREE '!AD93</f>
        <v>0</v>
      </c>
      <c r="AD85" s="538">
        <f>+'RREE '!AE93</f>
        <v>0</v>
      </c>
      <c r="AE85" s="538">
        <f>+'RREE '!AF93</f>
        <v>0</v>
      </c>
      <c r="AF85" s="369"/>
      <c r="AG85" s="369"/>
      <c r="AH85" s="364"/>
      <c r="AI85" s="10"/>
      <c r="AJ85" s="10"/>
    </row>
    <row r="86" spans="1:36">
      <c r="A86" s="10"/>
      <c r="B86" s="532">
        <f>+'RREE '!C94</f>
        <v>44560</v>
      </c>
      <c r="C86" s="532" t="str">
        <f>+'RREE '!D94</f>
        <v>s/a 1</v>
      </c>
      <c r="D86" s="369"/>
      <c r="E86" s="369"/>
      <c r="F86" s="370">
        <f>+'RREE '!I94+'RREE '!J94</f>
        <v>0</v>
      </c>
      <c r="G86" s="364"/>
      <c r="H86" s="369"/>
      <c r="I86" s="369"/>
      <c r="J86" s="538">
        <f>+'RREE '!K94</f>
        <v>0</v>
      </c>
      <c r="K86" s="538">
        <f>+'RREE '!L94</f>
        <v>0</v>
      </c>
      <c r="L86" s="538">
        <f>+'RREE '!M94</f>
        <v>0</v>
      </c>
      <c r="M86" s="538">
        <f>+'RREE '!N94</f>
        <v>0</v>
      </c>
      <c r="N86" s="538">
        <f>+'RREE '!O94</f>
        <v>0</v>
      </c>
      <c r="O86" s="538">
        <f>+'RREE '!P94</f>
        <v>0</v>
      </c>
      <c r="P86" s="538">
        <f>+'RREE '!Q94</f>
        <v>0</v>
      </c>
      <c r="Q86" s="538">
        <f>+'RREE '!R94</f>
        <v>0</v>
      </c>
      <c r="R86" s="538">
        <f>+'RREE '!S94</f>
        <v>0</v>
      </c>
      <c r="S86" s="538">
        <f>+'RREE '!T94</f>
        <v>0</v>
      </c>
      <c r="T86" s="538">
        <f>+'RREE '!U94</f>
        <v>0</v>
      </c>
      <c r="U86" s="538">
        <f>+'RREE '!V94</f>
        <v>0</v>
      </c>
      <c r="V86" s="538">
        <f>+'RREE '!W94</f>
        <v>0</v>
      </c>
      <c r="W86" s="538">
        <f>+'RREE '!X94</f>
        <v>0</v>
      </c>
      <c r="X86" s="538">
        <f>+'RREE '!Y94</f>
        <v>0</v>
      </c>
      <c r="Y86" s="538">
        <f>+'RREE '!Z94</f>
        <v>0</v>
      </c>
      <c r="Z86" s="538">
        <f>+'RREE '!AA94</f>
        <v>0</v>
      </c>
      <c r="AA86" s="538">
        <f>+'RREE '!AB94</f>
        <v>0</v>
      </c>
      <c r="AB86" s="538" t="e">
        <f>+'RREE '!AC94</f>
        <v>#REF!</v>
      </c>
      <c r="AC86" s="538">
        <f>+'RREE '!AD94</f>
        <v>0</v>
      </c>
      <c r="AD86" s="538">
        <f>+'RREE '!AE94</f>
        <v>0</v>
      </c>
      <c r="AE86" s="538">
        <f>+'RREE '!AF94</f>
        <v>0</v>
      </c>
      <c r="AF86" s="369"/>
      <c r="AG86" s="369"/>
      <c r="AH86" s="364"/>
      <c r="AI86" s="10"/>
      <c r="AJ86" s="10"/>
    </row>
    <row r="87" spans="1:36">
      <c r="A87" s="10"/>
      <c r="B87" s="532">
        <f>+'RREE '!C95</f>
        <v>44560</v>
      </c>
      <c r="C87" s="532" t="str">
        <f>+'RREE '!D95</f>
        <v>s/a 2</v>
      </c>
      <c r="D87" s="369"/>
      <c r="E87" s="369"/>
      <c r="F87" s="370">
        <f>+'RREE '!I95+'RREE '!J95</f>
        <v>0</v>
      </c>
      <c r="G87" s="364"/>
      <c r="H87" s="369"/>
      <c r="I87" s="369"/>
      <c r="J87" s="538">
        <f>+'RREE '!K95</f>
        <v>0</v>
      </c>
      <c r="K87" s="538">
        <f>+'RREE '!L95</f>
        <v>0</v>
      </c>
      <c r="L87" s="538">
        <f>+'RREE '!M95</f>
        <v>0</v>
      </c>
      <c r="M87" s="538">
        <f>+'RREE '!N95</f>
        <v>0</v>
      </c>
      <c r="N87" s="538">
        <f>+'RREE '!O95</f>
        <v>0</v>
      </c>
      <c r="O87" s="538">
        <f>+'RREE '!P95</f>
        <v>0</v>
      </c>
      <c r="P87" s="538">
        <f>+'RREE '!Q95</f>
        <v>0</v>
      </c>
      <c r="Q87" s="538">
        <f>+'RREE '!R95</f>
        <v>0</v>
      </c>
      <c r="R87" s="538">
        <f>+'RREE '!S95</f>
        <v>0</v>
      </c>
      <c r="S87" s="538">
        <f>+'RREE '!T95</f>
        <v>0</v>
      </c>
      <c r="T87" s="538">
        <f>+'RREE '!U95</f>
        <v>0</v>
      </c>
      <c r="U87" s="538">
        <f>+'RREE '!V95</f>
        <v>0</v>
      </c>
      <c r="V87" s="538">
        <f>+'RREE '!W95</f>
        <v>0</v>
      </c>
      <c r="W87" s="538">
        <f>+'RREE '!X95</f>
        <v>0</v>
      </c>
      <c r="X87" s="538">
        <f>+'RREE '!Y95</f>
        <v>0</v>
      </c>
      <c r="Y87" s="538">
        <f>+'RREE '!Z95</f>
        <v>0</v>
      </c>
      <c r="Z87" s="538">
        <f>+'RREE '!AA95</f>
        <v>0</v>
      </c>
      <c r="AA87" s="538">
        <f>+'RREE '!AB95</f>
        <v>0</v>
      </c>
      <c r="AB87" s="538" t="e">
        <f>+'RREE '!AC95</f>
        <v>#REF!</v>
      </c>
      <c r="AC87" s="538">
        <f>+'RREE '!AD95</f>
        <v>0</v>
      </c>
      <c r="AD87" s="538">
        <f>+'RREE '!AE95</f>
        <v>0</v>
      </c>
      <c r="AE87" s="538">
        <f>+'RREE '!AF95</f>
        <v>0</v>
      </c>
      <c r="AF87" s="369"/>
      <c r="AG87" s="369"/>
      <c r="AH87" s="364"/>
      <c r="AI87" s="10"/>
      <c r="AJ87" s="10"/>
    </row>
    <row r="88" spans="1:36" hidden="1">
      <c r="A88" s="10"/>
      <c r="B88" s="532">
        <f>+'RREE '!C96</f>
        <v>44560</v>
      </c>
      <c r="C88" s="532" t="str">
        <f>+'RREE '!D96</f>
        <v>s/a 3</v>
      </c>
      <c r="D88" s="369"/>
      <c r="E88" s="369"/>
      <c r="F88" s="370">
        <f>+'RREE '!I96+'RREE '!J96</f>
        <v>0</v>
      </c>
      <c r="G88" s="364"/>
      <c r="H88" s="369"/>
      <c r="I88" s="369"/>
      <c r="J88" s="538">
        <f>+'RREE '!K96</f>
        <v>0</v>
      </c>
      <c r="K88" s="538">
        <f>+'RREE '!L96</f>
        <v>0</v>
      </c>
      <c r="L88" s="538">
        <f>+'RREE '!M96</f>
        <v>0</v>
      </c>
      <c r="M88" s="538">
        <f>+'RREE '!N96</f>
        <v>0</v>
      </c>
      <c r="N88" s="538">
        <f>+'RREE '!O96</f>
        <v>0</v>
      </c>
      <c r="O88" s="538">
        <f>+'RREE '!P96</f>
        <v>0</v>
      </c>
      <c r="P88" s="538">
        <f>+'RREE '!Q96</f>
        <v>0</v>
      </c>
      <c r="Q88" s="538">
        <f>+'RREE '!R96</f>
        <v>0</v>
      </c>
      <c r="R88" s="538">
        <f>+'RREE '!S96</f>
        <v>0</v>
      </c>
      <c r="S88" s="538">
        <f>+'RREE '!T96</f>
        <v>0</v>
      </c>
      <c r="T88" s="538">
        <f>+'RREE '!U96</f>
        <v>0</v>
      </c>
      <c r="U88" s="538">
        <f>+'RREE '!V96</f>
        <v>0</v>
      </c>
      <c r="V88" s="538">
        <f>+'RREE '!W96</f>
        <v>0</v>
      </c>
      <c r="W88" s="538">
        <f>+'RREE '!X96</f>
        <v>0</v>
      </c>
      <c r="X88" s="538">
        <f>+'RREE '!Y96</f>
        <v>0</v>
      </c>
      <c r="Y88" s="538">
        <f>+'RREE '!Z96</f>
        <v>0</v>
      </c>
      <c r="Z88" s="538">
        <f>+'RREE '!AA96</f>
        <v>0</v>
      </c>
      <c r="AA88" s="538">
        <f>+'RREE '!AB96</f>
        <v>0</v>
      </c>
      <c r="AB88" s="538">
        <f>+'RREE '!AC96</f>
        <v>0</v>
      </c>
      <c r="AC88" s="538">
        <f>+'RREE '!AD96</f>
        <v>0</v>
      </c>
      <c r="AD88" s="538">
        <f>+'RREE '!AE96</f>
        <v>0</v>
      </c>
      <c r="AE88" s="538">
        <f>+'RREE '!AF96</f>
        <v>0</v>
      </c>
      <c r="AF88" s="369"/>
      <c r="AG88" s="369"/>
      <c r="AH88" s="364"/>
      <c r="AI88" s="10"/>
      <c r="AJ88" s="10"/>
    </row>
    <row r="89" spans="1:36" hidden="1">
      <c r="A89" s="10"/>
      <c r="B89" s="532">
        <f>+'RREE '!C97</f>
        <v>44560</v>
      </c>
      <c r="C89" s="532" t="str">
        <f>+'RREE '!D97</f>
        <v>s/a 4</v>
      </c>
      <c r="D89" s="369"/>
      <c r="E89" s="369"/>
      <c r="F89" s="370">
        <f>+'RREE '!I97+'RREE '!J97</f>
        <v>0</v>
      </c>
      <c r="G89" s="364"/>
      <c r="H89" s="369"/>
      <c r="I89" s="369"/>
      <c r="J89" s="538">
        <f>+'RREE '!K97</f>
        <v>0</v>
      </c>
      <c r="K89" s="538">
        <f>+'RREE '!L97</f>
        <v>0</v>
      </c>
      <c r="L89" s="538">
        <f>+'RREE '!M97</f>
        <v>0</v>
      </c>
      <c r="M89" s="538">
        <f>+'RREE '!N97</f>
        <v>0</v>
      </c>
      <c r="N89" s="538">
        <f>+'RREE '!O97</f>
        <v>0</v>
      </c>
      <c r="O89" s="538">
        <f>+'RREE '!P97</f>
        <v>0</v>
      </c>
      <c r="P89" s="538">
        <f>+'RREE '!Q97</f>
        <v>0</v>
      </c>
      <c r="Q89" s="538">
        <f>+'RREE '!R97</f>
        <v>0</v>
      </c>
      <c r="R89" s="538">
        <f>+'RREE '!S97</f>
        <v>0</v>
      </c>
      <c r="S89" s="538">
        <f>+'RREE '!T97</f>
        <v>0</v>
      </c>
      <c r="T89" s="538">
        <f>+'RREE '!U97</f>
        <v>0</v>
      </c>
      <c r="U89" s="538">
        <f>+'RREE '!V97</f>
        <v>0</v>
      </c>
      <c r="V89" s="538">
        <f>+'RREE '!W97</f>
        <v>0</v>
      </c>
      <c r="W89" s="538">
        <f>+'RREE '!X97</f>
        <v>0</v>
      </c>
      <c r="X89" s="538">
        <f>+'RREE '!Y97</f>
        <v>0</v>
      </c>
      <c r="Y89" s="538">
        <f>+'RREE '!Z97</f>
        <v>0</v>
      </c>
      <c r="Z89" s="538">
        <f>+'RREE '!AA97</f>
        <v>0</v>
      </c>
      <c r="AA89" s="538">
        <f>+'RREE '!AB97</f>
        <v>0</v>
      </c>
      <c r="AB89" s="538">
        <f>+'RREE '!AC97</f>
        <v>0</v>
      </c>
      <c r="AC89" s="538">
        <f>+'RREE '!AD97</f>
        <v>0</v>
      </c>
      <c r="AD89" s="538">
        <f>+'RREE '!AE97</f>
        <v>0</v>
      </c>
      <c r="AE89" s="538">
        <f>+'RREE '!AF97</f>
        <v>0</v>
      </c>
      <c r="AF89" s="369"/>
      <c r="AG89" s="369"/>
      <c r="AH89" s="364"/>
      <c r="AI89" s="10"/>
      <c r="AJ89" s="10"/>
    </row>
    <row r="90" spans="1:36" hidden="1">
      <c r="A90" s="10"/>
      <c r="B90" s="532">
        <f>+'RREE '!C98</f>
        <v>44560</v>
      </c>
      <c r="C90" s="532" t="str">
        <f>+'RREE '!D98</f>
        <v>s/a 5</v>
      </c>
      <c r="D90" s="369"/>
      <c r="E90" s="369"/>
      <c r="F90" s="370">
        <f>+'RREE '!I98+'RREE '!J98</f>
        <v>0</v>
      </c>
      <c r="G90" s="364"/>
      <c r="H90" s="369"/>
      <c r="I90" s="369"/>
      <c r="J90" s="538">
        <f>+'RREE '!K98</f>
        <v>0</v>
      </c>
      <c r="K90" s="538">
        <f>+'RREE '!L98</f>
        <v>0</v>
      </c>
      <c r="L90" s="538">
        <f>+'RREE '!M98</f>
        <v>0</v>
      </c>
      <c r="M90" s="538">
        <f>+'RREE '!N98</f>
        <v>0</v>
      </c>
      <c r="N90" s="538">
        <f>+'RREE '!O98</f>
        <v>0</v>
      </c>
      <c r="O90" s="538">
        <f>+'RREE '!P98</f>
        <v>0</v>
      </c>
      <c r="P90" s="538">
        <f>+'RREE '!Q98</f>
        <v>0</v>
      </c>
      <c r="Q90" s="538">
        <f>+'RREE '!R98</f>
        <v>0</v>
      </c>
      <c r="R90" s="538">
        <f>+'RREE '!S98</f>
        <v>0</v>
      </c>
      <c r="S90" s="538">
        <f>+'RREE '!T98</f>
        <v>0</v>
      </c>
      <c r="T90" s="538">
        <f>+'RREE '!U98</f>
        <v>0</v>
      </c>
      <c r="U90" s="538">
        <f>+'RREE '!V98</f>
        <v>0</v>
      </c>
      <c r="V90" s="538">
        <f>+'RREE '!W98</f>
        <v>0</v>
      </c>
      <c r="W90" s="538">
        <f>+'RREE '!X98</f>
        <v>0</v>
      </c>
      <c r="X90" s="538">
        <f>+'RREE '!Y98</f>
        <v>0</v>
      </c>
      <c r="Y90" s="538">
        <f>+'RREE '!Z98</f>
        <v>0</v>
      </c>
      <c r="Z90" s="538">
        <f>+'RREE '!AA98</f>
        <v>0</v>
      </c>
      <c r="AA90" s="538">
        <f>+'RREE '!AB98</f>
        <v>0</v>
      </c>
      <c r="AB90" s="538">
        <f>+'RREE '!AC98</f>
        <v>0</v>
      </c>
      <c r="AC90" s="538">
        <f>+'RREE '!AD98</f>
        <v>0</v>
      </c>
      <c r="AD90" s="538">
        <f>+'RREE '!AE98</f>
        <v>0</v>
      </c>
      <c r="AE90" s="538">
        <f>+'RREE '!AF98</f>
        <v>0</v>
      </c>
      <c r="AF90" s="369"/>
      <c r="AG90" s="369"/>
      <c r="AH90" s="364"/>
      <c r="AI90" s="10"/>
      <c r="AJ90" s="10"/>
    </row>
    <row r="91" spans="1:36" hidden="1">
      <c r="A91" s="10"/>
      <c r="B91" s="532">
        <f>+'RREE '!C99</f>
        <v>44560</v>
      </c>
      <c r="C91" s="532" t="str">
        <f>+'RREE '!D99</f>
        <v>s/a 6</v>
      </c>
      <c r="D91" s="369"/>
      <c r="E91" s="369"/>
      <c r="F91" s="370">
        <f>+'RREE '!I99+'RREE '!J99</f>
        <v>0</v>
      </c>
      <c r="G91" s="364"/>
      <c r="H91" s="369"/>
      <c r="I91" s="369"/>
      <c r="J91" s="538">
        <f>+'RREE '!K99</f>
        <v>0</v>
      </c>
      <c r="K91" s="538">
        <f>+'RREE '!L99</f>
        <v>0</v>
      </c>
      <c r="L91" s="538">
        <f>+'RREE '!M99</f>
        <v>0</v>
      </c>
      <c r="M91" s="538">
        <f>+'RREE '!N99</f>
        <v>0</v>
      </c>
      <c r="N91" s="538">
        <f>+'RREE '!O99</f>
        <v>0</v>
      </c>
      <c r="O91" s="538">
        <f>+'RREE '!P99</f>
        <v>0</v>
      </c>
      <c r="P91" s="538">
        <f>+'RREE '!Q99</f>
        <v>0</v>
      </c>
      <c r="Q91" s="538">
        <f>+'RREE '!R99</f>
        <v>0</v>
      </c>
      <c r="R91" s="538">
        <f>+'RREE '!S99</f>
        <v>0</v>
      </c>
      <c r="S91" s="538">
        <f>+'RREE '!T99</f>
        <v>0</v>
      </c>
      <c r="T91" s="538">
        <f>+'RREE '!U99</f>
        <v>0</v>
      </c>
      <c r="U91" s="538">
        <f>+'RREE '!V99</f>
        <v>0</v>
      </c>
      <c r="V91" s="538">
        <f>+'RREE '!W99</f>
        <v>0</v>
      </c>
      <c r="W91" s="538">
        <f>+'RREE '!X99</f>
        <v>0</v>
      </c>
      <c r="X91" s="538">
        <f>+'RREE '!Y99</f>
        <v>0</v>
      </c>
      <c r="Y91" s="538">
        <f>+'RREE '!Z99</f>
        <v>0</v>
      </c>
      <c r="Z91" s="538">
        <f>+'RREE '!AA99</f>
        <v>0</v>
      </c>
      <c r="AA91" s="538">
        <f>+'RREE '!AB99</f>
        <v>0</v>
      </c>
      <c r="AB91" s="538">
        <f>+'RREE '!AC99</f>
        <v>0</v>
      </c>
      <c r="AC91" s="538">
        <f>+'RREE '!AD99</f>
        <v>0</v>
      </c>
      <c r="AD91" s="538">
        <f>+'RREE '!AE99</f>
        <v>0</v>
      </c>
      <c r="AE91" s="538">
        <f>+'RREE '!AF99</f>
        <v>0</v>
      </c>
      <c r="AF91" s="369"/>
      <c r="AG91" s="369"/>
      <c r="AH91" s="364"/>
      <c r="AI91" s="10"/>
      <c r="AJ91" s="10"/>
    </row>
    <row r="92" spans="1:36">
      <c r="A92" s="10"/>
      <c r="B92" s="532"/>
      <c r="C92" s="372"/>
      <c r="D92" s="349"/>
      <c r="E92" s="370">
        <f t="shared" ref="E92:AG92" si="0">SUM(E20:E91)</f>
        <v>0</v>
      </c>
      <c r="F92" s="370">
        <f t="shared" si="0"/>
        <v>0</v>
      </c>
      <c r="G92" s="371">
        <f t="shared" si="0"/>
        <v>0</v>
      </c>
      <c r="H92" s="371">
        <f t="shared" si="0"/>
        <v>0</v>
      </c>
      <c r="I92" s="371">
        <f t="shared" si="0"/>
        <v>0</v>
      </c>
      <c r="J92" s="371">
        <f t="shared" si="0"/>
        <v>0</v>
      </c>
      <c r="K92" s="371">
        <f t="shared" si="0"/>
        <v>0</v>
      </c>
      <c r="L92" s="371">
        <f t="shared" si="0"/>
        <v>0</v>
      </c>
      <c r="M92" s="371">
        <f t="shared" si="0"/>
        <v>0</v>
      </c>
      <c r="N92" s="371">
        <f t="shared" si="0"/>
        <v>0</v>
      </c>
      <c r="O92" s="371">
        <f t="shared" si="0"/>
        <v>0</v>
      </c>
      <c r="P92" s="371">
        <f t="shared" si="0"/>
        <v>0</v>
      </c>
      <c r="Q92" s="371">
        <f t="shared" si="0"/>
        <v>0</v>
      </c>
      <c r="R92" s="371">
        <f t="shared" si="0"/>
        <v>0</v>
      </c>
      <c r="S92" s="371">
        <f t="shared" si="0"/>
        <v>0</v>
      </c>
      <c r="T92" s="371">
        <f t="shared" si="0"/>
        <v>0</v>
      </c>
      <c r="U92" s="371">
        <f t="shared" si="0"/>
        <v>0</v>
      </c>
      <c r="V92" s="371">
        <f t="shared" si="0"/>
        <v>0</v>
      </c>
      <c r="W92" s="370">
        <f t="shared" si="0"/>
        <v>0</v>
      </c>
      <c r="X92" s="371">
        <f t="shared" si="0"/>
        <v>0</v>
      </c>
      <c r="Y92" s="371">
        <f t="shared" si="0"/>
        <v>0</v>
      </c>
      <c r="Z92" s="371">
        <f t="shared" si="0"/>
        <v>0</v>
      </c>
      <c r="AA92" s="371">
        <f t="shared" si="0"/>
        <v>0</v>
      </c>
      <c r="AB92" s="371" t="e">
        <f t="shared" si="0"/>
        <v>#REF!</v>
      </c>
      <c r="AC92" s="371">
        <f t="shared" si="0"/>
        <v>0</v>
      </c>
      <c r="AD92" s="371">
        <f t="shared" si="0"/>
        <v>0</v>
      </c>
      <c r="AE92" s="371">
        <f t="shared" si="0"/>
        <v>0</v>
      </c>
      <c r="AF92" s="371">
        <f t="shared" si="0"/>
        <v>0</v>
      </c>
      <c r="AG92" s="371">
        <f t="shared" si="0"/>
        <v>0</v>
      </c>
      <c r="AH92" s="371"/>
      <c r="AI92" s="10"/>
      <c r="AJ92" s="10"/>
    </row>
    <row r="93" spans="1:36">
      <c r="A93" s="10"/>
      <c r="B93" s="346"/>
      <c r="C93" s="347"/>
      <c r="D93" s="346"/>
      <c r="E93" s="346"/>
      <c r="F93" s="346"/>
      <c r="G93" s="346"/>
      <c r="H93" s="346"/>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c r="A94" s="10"/>
      <c r="B94" s="373" t="s">
        <v>1329</v>
      </c>
      <c r="C94" s="374"/>
      <c r="D94" s="373"/>
      <c r="E94" s="373"/>
      <c r="F94" s="373"/>
      <c r="G94" s="373"/>
      <c r="H94" s="373"/>
      <c r="I94" s="373"/>
      <c r="J94" s="373"/>
      <c r="K94" s="373"/>
      <c r="L94" s="373"/>
      <c r="M94" s="373"/>
      <c r="N94" s="373"/>
      <c r="O94" s="373"/>
      <c r="P94" s="10"/>
      <c r="Q94" s="373"/>
      <c r="R94" s="10"/>
      <c r="S94" s="10"/>
      <c r="T94" s="10"/>
      <c r="U94" s="10"/>
      <c r="V94" s="10"/>
      <c r="W94" s="10"/>
      <c r="X94" s="10"/>
      <c r="Y94" s="10"/>
      <c r="Z94" s="10"/>
      <c r="AA94" s="10"/>
      <c r="AB94" s="10"/>
      <c r="AC94" s="10"/>
      <c r="AD94" s="10"/>
      <c r="AE94" s="10"/>
      <c r="AF94" s="10"/>
      <c r="AG94" s="10"/>
      <c r="AH94" s="10"/>
      <c r="AI94" s="10"/>
      <c r="AJ94" s="10"/>
    </row>
    <row r="95" spans="1:36" ht="60">
      <c r="A95" s="10"/>
      <c r="B95" s="521" t="s">
        <v>1330</v>
      </c>
      <c r="C95" s="375" t="s">
        <v>1331</v>
      </c>
      <c r="D95" s="376"/>
      <c r="E95" s="346"/>
      <c r="F95" s="346"/>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c r="A96" s="10"/>
      <c r="B96" s="377"/>
      <c r="C96" s="378"/>
      <c r="D96" s="347"/>
      <c r="E96" s="346"/>
      <c r="F96" s="346"/>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c r="A97" s="10"/>
      <c r="B97" s="377"/>
      <c r="C97" s="378"/>
      <c r="D97" s="347"/>
      <c r="E97" s="346"/>
      <c r="F97" s="346"/>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row>
    <row r="98" spans="1:36">
      <c r="A98" s="10"/>
      <c r="B98" s="377"/>
      <c r="C98" s="378"/>
      <c r="D98" s="347"/>
      <c r="E98" s="346"/>
      <c r="F98" s="346"/>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99" spans="1:36">
      <c r="A99" s="10"/>
      <c r="B99" s="377"/>
      <c r="C99" s="378"/>
      <c r="D99" s="347"/>
      <c r="E99" s="346"/>
      <c r="F99" s="346"/>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row>
    <row r="100" spans="1:36">
      <c r="A100" s="10"/>
      <c r="B100" s="379"/>
      <c r="C100" s="372"/>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row>
    <row r="101" spans="1:36">
      <c r="A101" s="10"/>
      <c r="B101" s="10"/>
      <c r="C101" s="35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row>
    <row r="102" spans="1:36">
      <c r="A102" s="380"/>
      <c r="B102" s="968" t="s">
        <v>1332</v>
      </c>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70"/>
      <c r="AG102" s="10"/>
      <c r="AH102" s="10"/>
      <c r="AI102" s="10"/>
      <c r="AJ102" s="10"/>
    </row>
    <row r="103" spans="1:36" ht="15" customHeight="1">
      <c r="A103" s="380"/>
      <c r="B103" s="951" t="s">
        <v>1275</v>
      </c>
      <c r="C103" s="963" t="s">
        <v>1276</v>
      </c>
      <c r="D103" s="964"/>
      <c r="E103" s="964"/>
      <c r="F103" s="964"/>
      <c r="G103" s="964"/>
      <c r="H103" s="964"/>
      <c r="I103" s="964"/>
      <c r="J103" s="964"/>
      <c r="K103" s="964"/>
      <c r="L103" s="964"/>
      <c r="M103" s="964"/>
      <c r="N103" s="964"/>
      <c r="O103" s="965"/>
      <c r="P103" s="934" t="s">
        <v>1277</v>
      </c>
      <c r="Q103" s="935"/>
      <c r="R103" s="935"/>
      <c r="S103" s="935"/>
      <c r="T103" s="935"/>
      <c r="U103" s="935"/>
      <c r="V103" s="935"/>
      <c r="W103" s="935"/>
      <c r="X103" s="935"/>
      <c r="Y103" s="935"/>
      <c r="Z103" s="935"/>
      <c r="AA103" s="935"/>
      <c r="AB103" s="935"/>
      <c r="AC103" s="935"/>
      <c r="AD103" s="936"/>
      <c r="AE103" s="945" t="s">
        <v>1278</v>
      </c>
      <c r="AF103" s="945" t="s">
        <v>1333</v>
      </c>
      <c r="AG103" s="10"/>
      <c r="AH103" s="10"/>
      <c r="AI103" s="10"/>
      <c r="AJ103" s="10"/>
    </row>
    <row r="104" spans="1:36" ht="45" customHeight="1">
      <c r="A104" s="380"/>
      <c r="B104" s="954"/>
      <c r="C104" s="389" t="s">
        <v>1280</v>
      </c>
      <c r="D104" s="390"/>
      <c r="E104" s="390"/>
      <c r="F104" s="390"/>
      <c r="G104" s="391"/>
      <c r="H104" s="369" t="s">
        <v>1281</v>
      </c>
      <c r="I104" s="369"/>
      <c r="J104" s="369"/>
      <c r="K104" s="369"/>
      <c r="L104" s="369"/>
      <c r="M104" s="369"/>
      <c r="N104" s="369"/>
      <c r="O104" s="369"/>
      <c r="P104" s="975" t="s">
        <v>1282</v>
      </c>
      <c r="Q104" s="976"/>
      <c r="R104" s="976"/>
      <c r="S104" s="976"/>
      <c r="T104" s="976"/>
      <c r="U104" s="976"/>
      <c r="V104" s="976"/>
      <c r="W104" s="976"/>
      <c r="X104" s="977"/>
      <c r="Y104" s="978" t="s">
        <v>1334</v>
      </c>
      <c r="Z104" s="979"/>
      <c r="AA104" s="979"/>
      <c r="AB104" s="979"/>
      <c r="AC104" s="980"/>
      <c r="AD104" s="945" t="s">
        <v>1284</v>
      </c>
      <c r="AE104" s="929"/>
      <c r="AF104" s="929"/>
      <c r="AG104" s="10"/>
      <c r="AH104" s="10"/>
      <c r="AI104" s="10"/>
      <c r="AJ104" s="10"/>
    </row>
    <row r="105" spans="1:36" ht="15" customHeight="1">
      <c r="A105" s="380"/>
      <c r="B105" s="954"/>
      <c r="C105" s="392"/>
      <c r="D105" s="393"/>
      <c r="E105" s="393"/>
      <c r="F105" s="393"/>
      <c r="G105" s="368"/>
      <c r="H105" s="951" t="s">
        <v>387</v>
      </c>
      <c r="I105" s="952"/>
      <c r="J105" s="952"/>
      <c r="K105" s="952"/>
      <c r="L105" s="953"/>
      <c r="M105" s="951" t="s">
        <v>388</v>
      </c>
      <c r="N105" s="953"/>
      <c r="O105" s="945" t="s">
        <v>1335</v>
      </c>
      <c r="P105" s="934" t="s">
        <v>1285</v>
      </c>
      <c r="Q105" s="935"/>
      <c r="R105" s="935"/>
      <c r="S105" s="935"/>
      <c r="T105" s="935"/>
      <c r="U105" s="936"/>
      <c r="V105" s="971" t="s">
        <v>1286</v>
      </c>
      <c r="W105" s="972"/>
      <c r="X105" s="973" t="s">
        <v>1287</v>
      </c>
      <c r="Y105" s="963" t="s">
        <v>1285</v>
      </c>
      <c r="Z105" s="965"/>
      <c r="AA105" s="963" t="s">
        <v>1286</v>
      </c>
      <c r="AB105" s="965"/>
      <c r="AC105" s="945" t="s">
        <v>1288</v>
      </c>
      <c r="AD105" s="929"/>
      <c r="AE105" s="929"/>
      <c r="AF105" s="929"/>
      <c r="AG105" s="10"/>
      <c r="AH105" s="10"/>
      <c r="AI105" s="10"/>
      <c r="AJ105" s="10"/>
    </row>
    <row r="106" spans="1:36" ht="15" customHeight="1">
      <c r="A106" s="380"/>
      <c r="B106" s="957"/>
      <c r="C106" s="394"/>
      <c r="D106" s="395"/>
      <c r="E106" s="395"/>
      <c r="F106" s="395"/>
      <c r="G106" s="396"/>
      <c r="H106" s="957"/>
      <c r="I106" s="958"/>
      <c r="J106" s="958"/>
      <c r="K106" s="958"/>
      <c r="L106" s="959"/>
      <c r="M106" s="957"/>
      <c r="N106" s="959"/>
      <c r="O106" s="929"/>
      <c r="P106" s="963" t="s">
        <v>1289</v>
      </c>
      <c r="Q106" s="965"/>
      <c r="R106" s="963" t="s">
        <v>1290</v>
      </c>
      <c r="S106" s="965"/>
      <c r="T106" s="934" t="s">
        <v>1291</v>
      </c>
      <c r="U106" s="936"/>
      <c r="V106" s="934" t="s">
        <v>1291</v>
      </c>
      <c r="W106" s="936"/>
      <c r="X106" s="974"/>
      <c r="Y106" s="945" t="s">
        <v>5</v>
      </c>
      <c r="Z106" s="945" t="s">
        <v>6</v>
      </c>
      <c r="AA106" s="945" t="s">
        <v>5</v>
      </c>
      <c r="AB106" s="945" t="s">
        <v>6</v>
      </c>
      <c r="AC106" s="929"/>
      <c r="AD106" s="929"/>
      <c r="AE106" s="929"/>
      <c r="AF106" s="929"/>
      <c r="AG106" s="10"/>
      <c r="AH106" s="10"/>
      <c r="AI106" s="10"/>
      <c r="AJ106" s="10"/>
    </row>
    <row r="107" spans="1:36" ht="112.5">
      <c r="A107" s="380"/>
      <c r="B107" s="520"/>
      <c r="C107" s="363" t="s">
        <v>1292</v>
      </c>
      <c r="D107" s="363" t="s">
        <v>1293</v>
      </c>
      <c r="E107" s="363" t="s">
        <v>1294</v>
      </c>
      <c r="F107" s="363" t="s">
        <v>1295</v>
      </c>
      <c r="G107" s="397"/>
      <c r="H107" s="381" t="s">
        <v>390</v>
      </c>
      <c r="I107" s="381" t="s">
        <v>391</v>
      </c>
      <c r="J107" s="382" t="s">
        <v>392</v>
      </c>
      <c r="K107" s="382" t="s">
        <v>393</v>
      </c>
      <c r="L107" s="382" t="s">
        <v>1336</v>
      </c>
      <c r="M107" s="382" t="s">
        <v>395</v>
      </c>
      <c r="N107" s="383" t="s">
        <v>396</v>
      </c>
      <c r="O107" s="930"/>
      <c r="P107" s="363" t="s">
        <v>5</v>
      </c>
      <c r="Q107" s="363" t="s">
        <v>6</v>
      </c>
      <c r="R107" s="363" t="s">
        <v>5</v>
      </c>
      <c r="S107" s="363" t="s">
        <v>6</v>
      </c>
      <c r="T107" s="363" t="s">
        <v>5</v>
      </c>
      <c r="U107" s="363" t="s">
        <v>6</v>
      </c>
      <c r="V107" s="384" t="s">
        <v>5</v>
      </c>
      <c r="W107" s="384" t="s">
        <v>6</v>
      </c>
      <c r="X107" s="384"/>
      <c r="Y107" s="930"/>
      <c r="Z107" s="930"/>
      <c r="AA107" s="930"/>
      <c r="AB107" s="930"/>
      <c r="AC107" s="930"/>
      <c r="AD107" s="930"/>
      <c r="AE107" s="930"/>
      <c r="AF107" s="930"/>
      <c r="AG107" s="10"/>
      <c r="AH107" s="10"/>
      <c r="AI107" s="10"/>
      <c r="AJ107" s="10"/>
    </row>
    <row r="108" spans="1:36" s="1" customFormat="1">
      <c r="A108" s="380"/>
      <c r="B108" s="519">
        <f>+E92</f>
        <v>0</v>
      </c>
      <c r="C108" s="385">
        <f>+F92</f>
        <v>0</v>
      </c>
      <c r="D108" s="385">
        <f>+G92</f>
        <v>0</v>
      </c>
      <c r="E108" s="385">
        <f>+H92</f>
        <v>0</v>
      </c>
      <c r="F108" s="385">
        <f>+I92</f>
        <v>0</v>
      </c>
      <c r="G108" s="398"/>
      <c r="H108" s="388">
        <f t="shared" ref="H108:AE108" si="1">+J92</f>
        <v>0</v>
      </c>
      <c r="I108" s="388">
        <f t="shared" si="1"/>
        <v>0</v>
      </c>
      <c r="J108" s="388">
        <f t="shared" si="1"/>
        <v>0</v>
      </c>
      <c r="K108" s="388">
        <f t="shared" si="1"/>
        <v>0</v>
      </c>
      <c r="L108" s="388">
        <f t="shared" si="1"/>
        <v>0</v>
      </c>
      <c r="M108" s="388">
        <f t="shared" si="1"/>
        <v>0</v>
      </c>
      <c r="N108" s="388">
        <f t="shared" si="1"/>
        <v>0</v>
      </c>
      <c r="O108" s="388">
        <f t="shared" si="1"/>
        <v>0</v>
      </c>
      <c r="P108" s="385">
        <f t="shared" si="1"/>
        <v>0</v>
      </c>
      <c r="Q108" s="385">
        <f t="shared" si="1"/>
        <v>0</v>
      </c>
      <c r="R108" s="385">
        <f t="shared" si="1"/>
        <v>0</v>
      </c>
      <c r="S108" s="385">
        <f t="shared" si="1"/>
        <v>0</v>
      </c>
      <c r="T108" s="385">
        <f t="shared" si="1"/>
        <v>0</v>
      </c>
      <c r="U108" s="385">
        <f t="shared" si="1"/>
        <v>0</v>
      </c>
      <c r="V108" s="385">
        <f t="shared" si="1"/>
        <v>0</v>
      </c>
      <c r="W108" s="385">
        <f t="shared" si="1"/>
        <v>0</v>
      </c>
      <c r="X108" s="385">
        <f t="shared" si="1"/>
        <v>0</v>
      </c>
      <c r="Y108" s="385">
        <f t="shared" si="1"/>
        <v>0</v>
      </c>
      <c r="Z108" s="385" t="e">
        <f t="shared" si="1"/>
        <v>#REF!</v>
      </c>
      <c r="AA108" s="385">
        <f t="shared" si="1"/>
        <v>0</v>
      </c>
      <c r="AB108" s="385">
        <f t="shared" si="1"/>
        <v>0</v>
      </c>
      <c r="AC108" s="385">
        <f t="shared" si="1"/>
        <v>0</v>
      </c>
      <c r="AD108" s="385">
        <f t="shared" si="1"/>
        <v>0</v>
      </c>
      <c r="AE108" s="385">
        <f t="shared" si="1"/>
        <v>0</v>
      </c>
      <c r="AF108" s="386">
        <f>SUM(C96:C100)</f>
        <v>0</v>
      </c>
      <c r="AG108" s="350"/>
      <c r="AH108" s="350"/>
      <c r="AI108" s="350"/>
      <c r="AJ108" s="350"/>
    </row>
    <row r="109" spans="1:36">
      <c r="A109" s="10"/>
      <c r="B109" s="10"/>
      <c r="C109" s="35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row>
    <row r="110" spans="1:36">
      <c r="A110" s="10"/>
      <c r="B110" s="10"/>
      <c r="C110" s="35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row>
    <row r="111" spans="1:36">
      <c r="A111" s="10"/>
      <c r="B111" s="10"/>
      <c r="C111" s="35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row>
  </sheetData>
  <mergeCells count="63">
    <mergeCell ref="M105:N106"/>
    <mergeCell ref="AC105:AC107"/>
    <mergeCell ref="P106:Q106"/>
    <mergeCell ref="R106:S106"/>
    <mergeCell ref="T106:U106"/>
    <mergeCell ref="V106:W106"/>
    <mergeCell ref="Y106:Y107"/>
    <mergeCell ref="Z106:Z107"/>
    <mergeCell ref="AA106:AA107"/>
    <mergeCell ref="AB106:AB107"/>
    <mergeCell ref="B102:AF102"/>
    <mergeCell ref="O105:O107"/>
    <mergeCell ref="P105:U105"/>
    <mergeCell ref="V105:W105"/>
    <mergeCell ref="X105:X106"/>
    <mergeCell ref="Y105:Z105"/>
    <mergeCell ref="AE103:AE107"/>
    <mergeCell ref="AF103:AF107"/>
    <mergeCell ref="P104:X104"/>
    <mergeCell ref="Y104:AC104"/>
    <mergeCell ref="AD104:AD107"/>
    <mergeCell ref="AA105:AB105"/>
    <mergeCell ref="B103:B106"/>
    <mergeCell ref="C103:O103"/>
    <mergeCell ref="P103:AD103"/>
    <mergeCell ref="H105:L106"/>
    <mergeCell ref="AC17:AC18"/>
    <mergeCell ref="T17:U17"/>
    <mergeCell ref="V17:W17"/>
    <mergeCell ref="X17:Y17"/>
    <mergeCell ref="AA17:AA18"/>
    <mergeCell ref="K17:K18"/>
    <mergeCell ref="L17:L18"/>
    <mergeCell ref="M17:M18"/>
    <mergeCell ref="AH14:AH18"/>
    <mergeCell ref="F15:I17"/>
    <mergeCell ref="J15:Q15"/>
    <mergeCell ref="R15:Z15"/>
    <mergeCell ref="AA15:AE15"/>
    <mergeCell ref="AF15:AF18"/>
    <mergeCell ref="J16:N16"/>
    <mergeCell ref="O16:P16"/>
    <mergeCell ref="Q16:Q18"/>
    <mergeCell ref="AC16:AD16"/>
    <mergeCell ref="AE16:AE18"/>
    <mergeCell ref="J17:J18"/>
    <mergeCell ref="AG14:AG18"/>
    <mergeCell ref="B1:AF1"/>
    <mergeCell ref="B14:B18"/>
    <mergeCell ref="C14:C18"/>
    <mergeCell ref="D14:D18"/>
    <mergeCell ref="E14:E18"/>
    <mergeCell ref="F14:Q14"/>
    <mergeCell ref="R14:AF14"/>
    <mergeCell ref="R16:W16"/>
    <mergeCell ref="X16:Y16"/>
    <mergeCell ref="Z16:Z18"/>
    <mergeCell ref="N17:N18"/>
    <mergeCell ref="O17:O18"/>
    <mergeCell ref="P17:P18"/>
    <mergeCell ref="R17:S17"/>
    <mergeCell ref="AD17:AD18"/>
    <mergeCell ref="AB17:AB18"/>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110"/>
  <sheetViews>
    <sheetView showGridLines="0" view="pageBreakPreview" topLeftCell="A22" zoomScale="60" zoomScaleNormal="60" workbookViewId="0">
      <selection activeCell="Q101" sqref="Q101:T101"/>
    </sheetView>
  </sheetViews>
  <sheetFormatPr baseColWidth="10" defaultColWidth="3.85546875" defaultRowHeight="19.5"/>
  <cols>
    <col min="1" max="1" width="1.85546875" style="17" customWidth="1"/>
    <col min="2" max="2" width="3.85546875" style="60"/>
    <col min="3" max="3" width="5" style="60" bestFit="1" customWidth="1"/>
    <col min="4" max="4" width="11" style="107" customWidth="1"/>
    <col min="5" max="6" width="3.85546875" style="60"/>
    <col min="7" max="11" width="4.5703125" style="60" customWidth="1"/>
    <col min="12" max="12" width="3.85546875" style="60"/>
    <col min="13" max="13" width="4.5703125" style="60" customWidth="1"/>
    <col min="14" max="14" width="7.5703125" style="60" customWidth="1"/>
    <col min="15" max="15" width="4.5703125" style="60" customWidth="1"/>
    <col min="16" max="16" width="7.140625" style="60" customWidth="1"/>
    <col min="17" max="17" width="3.85546875" style="60"/>
    <col min="18" max="18" width="2.85546875" style="60" bestFit="1" customWidth="1"/>
    <col min="19" max="19" width="10.140625" style="60" customWidth="1"/>
    <col min="20" max="20" width="7.42578125" style="60" customWidth="1"/>
    <col min="21" max="21" width="9.140625" style="60" customWidth="1"/>
    <col min="22" max="22" width="12.140625" style="60" customWidth="1"/>
    <col min="23" max="23" width="7.42578125" style="60" customWidth="1"/>
    <col min="24" max="24" width="6.140625" style="60" customWidth="1"/>
    <col min="25" max="25" width="10.5703125" style="60" customWidth="1"/>
    <col min="26" max="26" width="7.42578125" style="60" customWidth="1"/>
    <col min="27" max="27" width="4.5703125" style="60" bestFit="1" customWidth="1"/>
    <col min="28" max="28" width="13.42578125" style="60" customWidth="1"/>
    <col min="29" max="29" width="10" style="60" customWidth="1"/>
    <col min="30" max="30" width="4.5703125" style="60" customWidth="1"/>
    <col min="31" max="31" width="12.140625" style="60" customWidth="1"/>
    <col min="32" max="32" width="9" style="60" customWidth="1"/>
    <col min="33" max="33" width="4.42578125" style="60" customWidth="1"/>
    <col min="34" max="34" width="4.5703125" style="60" customWidth="1"/>
    <col min="35" max="35" width="4.5703125" style="60" bestFit="1" customWidth="1"/>
    <col min="36" max="36" width="3.85546875" style="60"/>
    <col min="37" max="37" width="10.7109375" style="60" customWidth="1"/>
    <col min="38" max="38" width="4.5703125" style="108" customWidth="1"/>
    <col min="39" max="39" width="12.42578125" style="19" customWidth="1"/>
    <col min="40" max="44" width="4.5703125" style="17" customWidth="1"/>
    <col min="45" max="62" width="4.5703125" style="60" customWidth="1"/>
    <col min="63" max="256" width="3.85546875" style="60"/>
    <col min="257" max="257" width="1.85546875" style="60" customWidth="1"/>
    <col min="258" max="258" width="3.85546875" style="60"/>
    <col min="259" max="259" width="5" style="60" bestFit="1" customWidth="1"/>
    <col min="260" max="260" width="3.85546875" style="60" customWidth="1"/>
    <col min="261" max="262" width="3.85546875" style="60"/>
    <col min="263" max="267" width="4.5703125" style="60" customWidth="1"/>
    <col min="268" max="268" width="3.85546875" style="60"/>
    <col min="269" max="269" width="4.5703125" style="60" customWidth="1"/>
    <col min="270" max="270" width="7.5703125" style="60" customWidth="1"/>
    <col min="271" max="271" width="4.5703125" style="60" customWidth="1"/>
    <col min="272" max="272" width="7.140625" style="60" customWidth="1"/>
    <col min="273" max="273" width="3.85546875" style="60"/>
    <col min="274" max="274" width="2.85546875" style="60" bestFit="1" customWidth="1"/>
    <col min="275" max="275" width="10.140625" style="60" customWidth="1"/>
    <col min="276" max="276" width="7.42578125" style="60" customWidth="1"/>
    <col min="277" max="277" width="9.140625" style="60" customWidth="1"/>
    <col min="278" max="278" width="12.140625" style="60" customWidth="1"/>
    <col min="279" max="279" width="7.42578125" style="60" customWidth="1"/>
    <col min="280" max="280" width="6.140625" style="60" customWidth="1"/>
    <col min="281" max="281" width="10.5703125" style="60" customWidth="1"/>
    <col min="282" max="282" width="7.42578125" style="60" customWidth="1"/>
    <col min="283" max="283" width="4.5703125" style="60" bestFit="1" customWidth="1"/>
    <col min="284" max="284" width="13.42578125" style="60" customWidth="1"/>
    <col min="285" max="285" width="10" style="60" customWidth="1"/>
    <col min="286" max="286" width="4.5703125" style="60" customWidth="1"/>
    <col min="287" max="287" width="12.140625" style="60" customWidth="1"/>
    <col min="288" max="288" width="9" style="60" customWidth="1"/>
    <col min="289" max="289" width="4.42578125" style="60" customWidth="1"/>
    <col min="290" max="290" width="4.5703125" style="60" customWidth="1"/>
    <col min="291" max="291" width="4.5703125" style="60" bestFit="1" customWidth="1"/>
    <col min="292" max="292" width="3.85546875" style="60"/>
    <col min="293" max="293" width="10.7109375" style="60" customWidth="1"/>
    <col min="294" max="294" width="4.5703125" style="60" customWidth="1"/>
    <col min="295" max="295" width="12.42578125" style="60" customWidth="1"/>
    <col min="296" max="318" width="4.5703125" style="60" customWidth="1"/>
    <col min="319" max="512" width="3.85546875" style="60"/>
    <col min="513" max="513" width="1.85546875" style="60" customWidth="1"/>
    <col min="514" max="514" width="3.85546875" style="60"/>
    <col min="515" max="515" width="5" style="60" bestFit="1" customWidth="1"/>
    <col min="516" max="516" width="3.85546875" style="60" customWidth="1"/>
    <col min="517" max="518" width="3.85546875" style="60"/>
    <col min="519" max="523" width="4.5703125" style="60" customWidth="1"/>
    <col min="524" max="524" width="3.85546875" style="60"/>
    <col min="525" max="525" width="4.5703125" style="60" customWidth="1"/>
    <col min="526" max="526" width="7.5703125" style="60" customWidth="1"/>
    <col min="527" max="527" width="4.5703125" style="60" customWidth="1"/>
    <col min="528" max="528" width="7.140625" style="60" customWidth="1"/>
    <col min="529" max="529" width="3.85546875" style="60"/>
    <col min="530" max="530" width="2.85546875" style="60" bestFit="1" customWidth="1"/>
    <col min="531" max="531" width="10.140625" style="60" customWidth="1"/>
    <col min="532" max="532" width="7.42578125" style="60" customWidth="1"/>
    <col min="533" max="533" width="9.140625" style="60" customWidth="1"/>
    <col min="534" max="534" width="12.140625" style="60" customWidth="1"/>
    <col min="535" max="535" width="7.42578125" style="60" customWidth="1"/>
    <col min="536" max="536" width="6.140625" style="60" customWidth="1"/>
    <col min="537" max="537" width="10.5703125" style="60" customWidth="1"/>
    <col min="538" max="538" width="7.42578125" style="60" customWidth="1"/>
    <col min="539" max="539" width="4.5703125" style="60" bestFit="1" customWidth="1"/>
    <col min="540" max="540" width="13.42578125" style="60" customWidth="1"/>
    <col min="541" max="541" width="10" style="60" customWidth="1"/>
    <col min="542" max="542" width="4.5703125" style="60" customWidth="1"/>
    <col min="543" max="543" width="12.140625" style="60" customWidth="1"/>
    <col min="544" max="544" width="9" style="60" customWidth="1"/>
    <col min="545" max="545" width="4.42578125" style="60" customWidth="1"/>
    <col min="546" max="546" width="4.5703125" style="60" customWidth="1"/>
    <col min="547" max="547" width="4.5703125" style="60" bestFit="1" customWidth="1"/>
    <col min="548" max="548" width="3.85546875" style="60"/>
    <col min="549" max="549" width="10.7109375" style="60" customWidth="1"/>
    <col min="550" max="550" width="4.5703125" style="60" customWidth="1"/>
    <col min="551" max="551" width="12.42578125" style="60" customWidth="1"/>
    <col min="552" max="574" width="4.5703125" style="60" customWidth="1"/>
    <col min="575" max="768" width="3.85546875" style="60"/>
    <col min="769" max="769" width="1.85546875" style="60" customWidth="1"/>
    <col min="770" max="770" width="3.85546875" style="60"/>
    <col min="771" max="771" width="5" style="60" bestFit="1" customWidth="1"/>
    <col min="772" max="772" width="3.85546875" style="60" customWidth="1"/>
    <col min="773" max="774" width="3.85546875" style="60"/>
    <col min="775" max="779" width="4.5703125" style="60" customWidth="1"/>
    <col min="780" max="780" width="3.85546875" style="60"/>
    <col min="781" max="781" width="4.5703125" style="60" customWidth="1"/>
    <col min="782" max="782" width="7.5703125" style="60" customWidth="1"/>
    <col min="783" max="783" width="4.5703125" style="60" customWidth="1"/>
    <col min="784" max="784" width="7.140625" style="60" customWidth="1"/>
    <col min="785" max="785" width="3.85546875" style="60"/>
    <col min="786" max="786" width="2.85546875" style="60" bestFit="1" customWidth="1"/>
    <col min="787" max="787" width="10.140625" style="60" customWidth="1"/>
    <col min="788" max="788" width="7.42578125" style="60" customWidth="1"/>
    <col min="789" max="789" width="9.140625" style="60" customWidth="1"/>
    <col min="790" max="790" width="12.140625" style="60" customWidth="1"/>
    <col min="791" max="791" width="7.42578125" style="60" customWidth="1"/>
    <col min="792" max="792" width="6.140625" style="60" customWidth="1"/>
    <col min="793" max="793" width="10.5703125" style="60" customWidth="1"/>
    <col min="794" max="794" width="7.42578125" style="60" customWidth="1"/>
    <col min="795" max="795" width="4.5703125" style="60" bestFit="1" customWidth="1"/>
    <col min="796" max="796" width="13.42578125" style="60" customWidth="1"/>
    <col min="797" max="797" width="10" style="60" customWidth="1"/>
    <col min="798" max="798" width="4.5703125" style="60" customWidth="1"/>
    <col min="799" max="799" width="12.140625" style="60" customWidth="1"/>
    <col min="800" max="800" width="9" style="60" customWidth="1"/>
    <col min="801" max="801" width="4.42578125" style="60" customWidth="1"/>
    <col min="802" max="802" width="4.5703125" style="60" customWidth="1"/>
    <col min="803" max="803" width="4.5703125" style="60" bestFit="1" customWidth="1"/>
    <col min="804" max="804" width="3.85546875" style="60"/>
    <col min="805" max="805" width="10.7109375" style="60" customWidth="1"/>
    <col min="806" max="806" width="4.5703125" style="60" customWidth="1"/>
    <col min="807" max="807" width="12.42578125" style="60" customWidth="1"/>
    <col min="808" max="830" width="4.5703125" style="60" customWidth="1"/>
    <col min="831" max="1024" width="3.85546875" style="60"/>
    <col min="1025" max="1025" width="1.85546875" style="60" customWidth="1"/>
    <col min="1026" max="1026" width="3.85546875" style="60"/>
    <col min="1027" max="1027" width="5" style="60" bestFit="1" customWidth="1"/>
    <col min="1028" max="1028" width="3.85546875" style="60" customWidth="1"/>
    <col min="1029" max="1030" width="3.85546875" style="60"/>
    <col min="1031" max="1035" width="4.5703125" style="60" customWidth="1"/>
    <col min="1036" max="1036" width="3.85546875" style="60"/>
    <col min="1037" max="1037" width="4.5703125" style="60" customWidth="1"/>
    <col min="1038" max="1038" width="7.5703125" style="60" customWidth="1"/>
    <col min="1039" max="1039" width="4.5703125" style="60" customWidth="1"/>
    <col min="1040" max="1040" width="7.140625" style="60" customWidth="1"/>
    <col min="1041" max="1041" width="3.85546875" style="60"/>
    <col min="1042" max="1042" width="2.85546875" style="60" bestFit="1" customWidth="1"/>
    <col min="1043" max="1043" width="10.140625" style="60" customWidth="1"/>
    <col min="1044" max="1044" width="7.42578125" style="60" customWidth="1"/>
    <col min="1045" max="1045" width="9.140625" style="60" customWidth="1"/>
    <col min="1046" max="1046" width="12.140625" style="60" customWidth="1"/>
    <col min="1047" max="1047" width="7.42578125" style="60" customWidth="1"/>
    <col min="1048" max="1048" width="6.140625" style="60" customWidth="1"/>
    <col min="1049" max="1049" width="10.5703125" style="60" customWidth="1"/>
    <col min="1050" max="1050" width="7.42578125" style="60" customWidth="1"/>
    <col min="1051" max="1051" width="4.5703125" style="60" bestFit="1" customWidth="1"/>
    <col min="1052" max="1052" width="13.42578125" style="60" customWidth="1"/>
    <col min="1053" max="1053" width="10" style="60" customWidth="1"/>
    <col min="1054" max="1054" width="4.5703125" style="60" customWidth="1"/>
    <col min="1055" max="1055" width="12.140625" style="60" customWidth="1"/>
    <col min="1056" max="1056" width="9" style="60" customWidth="1"/>
    <col min="1057" max="1057" width="4.42578125" style="60" customWidth="1"/>
    <col min="1058" max="1058" width="4.5703125" style="60" customWidth="1"/>
    <col min="1059" max="1059" width="4.5703125" style="60" bestFit="1" customWidth="1"/>
    <col min="1060" max="1060" width="3.85546875" style="60"/>
    <col min="1061" max="1061" width="10.7109375" style="60" customWidth="1"/>
    <col min="1062" max="1062" width="4.5703125" style="60" customWidth="1"/>
    <col min="1063" max="1063" width="12.42578125" style="60" customWidth="1"/>
    <col min="1064" max="1086" width="4.5703125" style="60" customWidth="1"/>
    <col min="1087" max="1280" width="3.85546875" style="60"/>
    <col min="1281" max="1281" width="1.85546875" style="60" customWidth="1"/>
    <col min="1282" max="1282" width="3.85546875" style="60"/>
    <col min="1283" max="1283" width="5" style="60" bestFit="1" customWidth="1"/>
    <col min="1284" max="1284" width="3.85546875" style="60" customWidth="1"/>
    <col min="1285" max="1286" width="3.85546875" style="60"/>
    <col min="1287" max="1291" width="4.5703125" style="60" customWidth="1"/>
    <col min="1292" max="1292" width="3.85546875" style="60"/>
    <col min="1293" max="1293" width="4.5703125" style="60" customWidth="1"/>
    <col min="1294" max="1294" width="7.5703125" style="60" customWidth="1"/>
    <col min="1295" max="1295" width="4.5703125" style="60" customWidth="1"/>
    <col min="1296" max="1296" width="7.140625" style="60" customWidth="1"/>
    <col min="1297" max="1297" width="3.85546875" style="60"/>
    <col min="1298" max="1298" width="2.85546875" style="60" bestFit="1" customWidth="1"/>
    <col min="1299" max="1299" width="10.140625" style="60" customWidth="1"/>
    <col min="1300" max="1300" width="7.42578125" style="60" customWidth="1"/>
    <col min="1301" max="1301" width="9.140625" style="60" customWidth="1"/>
    <col min="1302" max="1302" width="12.140625" style="60" customWidth="1"/>
    <col min="1303" max="1303" width="7.42578125" style="60" customWidth="1"/>
    <col min="1304" max="1304" width="6.140625" style="60" customWidth="1"/>
    <col min="1305" max="1305" width="10.5703125" style="60" customWidth="1"/>
    <col min="1306" max="1306" width="7.42578125" style="60" customWidth="1"/>
    <col min="1307" max="1307" width="4.5703125" style="60" bestFit="1" customWidth="1"/>
    <col min="1308" max="1308" width="13.42578125" style="60" customWidth="1"/>
    <col min="1309" max="1309" width="10" style="60" customWidth="1"/>
    <col min="1310" max="1310" width="4.5703125" style="60" customWidth="1"/>
    <col min="1311" max="1311" width="12.140625" style="60" customWidth="1"/>
    <col min="1312" max="1312" width="9" style="60" customWidth="1"/>
    <col min="1313" max="1313" width="4.42578125" style="60" customWidth="1"/>
    <col min="1314" max="1314" width="4.5703125" style="60" customWidth="1"/>
    <col min="1315" max="1315" width="4.5703125" style="60" bestFit="1" customWidth="1"/>
    <col min="1316" max="1316" width="3.85546875" style="60"/>
    <col min="1317" max="1317" width="10.7109375" style="60" customWidth="1"/>
    <col min="1318" max="1318" width="4.5703125" style="60" customWidth="1"/>
    <col min="1319" max="1319" width="12.42578125" style="60" customWidth="1"/>
    <col min="1320" max="1342" width="4.5703125" style="60" customWidth="1"/>
    <col min="1343" max="1536" width="3.85546875" style="60"/>
    <col min="1537" max="1537" width="1.85546875" style="60" customWidth="1"/>
    <col min="1538" max="1538" width="3.85546875" style="60"/>
    <col min="1539" max="1539" width="5" style="60" bestFit="1" customWidth="1"/>
    <col min="1540" max="1540" width="3.85546875" style="60" customWidth="1"/>
    <col min="1541" max="1542" width="3.85546875" style="60"/>
    <col min="1543" max="1547" width="4.5703125" style="60" customWidth="1"/>
    <col min="1548" max="1548" width="3.85546875" style="60"/>
    <col min="1549" max="1549" width="4.5703125" style="60" customWidth="1"/>
    <col min="1550" max="1550" width="7.5703125" style="60" customWidth="1"/>
    <col min="1551" max="1551" width="4.5703125" style="60" customWidth="1"/>
    <col min="1552" max="1552" width="7.140625" style="60" customWidth="1"/>
    <col min="1553" max="1553" width="3.85546875" style="60"/>
    <col min="1554" max="1554" width="2.85546875" style="60" bestFit="1" customWidth="1"/>
    <col min="1555" max="1555" width="10.140625" style="60" customWidth="1"/>
    <col min="1556" max="1556" width="7.42578125" style="60" customWidth="1"/>
    <col min="1557" max="1557" width="9.140625" style="60" customWidth="1"/>
    <col min="1558" max="1558" width="12.140625" style="60" customWidth="1"/>
    <col min="1559" max="1559" width="7.42578125" style="60" customWidth="1"/>
    <col min="1560" max="1560" width="6.140625" style="60" customWidth="1"/>
    <col min="1561" max="1561" width="10.5703125" style="60" customWidth="1"/>
    <col min="1562" max="1562" width="7.42578125" style="60" customWidth="1"/>
    <col min="1563" max="1563" width="4.5703125" style="60" bestFit="1" customWidth="1"/>
    <col min="1564" max="1564" width="13.42578125" style="60" customWidth="1"/>
    <col min="1565" max="1565" width="10" style="60" customWidth="1"/>
    <col min="1566" max="1566" width="4.5703125" style="60" customWidth="1"/>
    <col min="1567" max="1567" width="12.140625" style="60" customWidth="1"/>
    <col min="1568" max="1568" width="9" style="60" customWidth="1"/>
    <col min="1569" max="1569" width="4.42578125" style="60" customWidth="1"/>
    <col min="1570" max="1570" width="4.5703125" style="60" customWidth="1"/>
    <col min="1571" max="1571" width="4.5703125" style="60" bestFit="1" customWidth="1"/>
    <col min="1572" max="1572" width="3.85546875" style="60"/>
    <col min="1573" max="1573" width="10.7109375" style="60" customWidth="1"/>
    <col min="1574" max="1574" width="4.5703125" style="60" customWidth="1"/>
    <col min="1575" max="1575" width="12.42578125" style="60" customWidth="1"/>
    <col min="1576" max="1598" width="4.5703125" style="60" customWidth="1"/>
    <col min="1599" max="1792" width="3.85546875" style="60"/>
    <col min="1793" max="1793" width="1.85546875" style="60" customWidth="1"/>
    <col min="1794" max="1794" width="3.85546875" style="60"/>
    <col min="1795" max="1795" width="5" style="60" bestFit="1" customWidth="1"/>
    <col min="1796" max="1796" width="3.85546875" style="60" customWidth="1"/>
    <col min="1797" max="1798" width="3.85546875" style="60"/>
    <col min="1799" max="1803" width="4.5703125" style="60" customWidth="1"/>
    <col min="1804" max="1804" width="3.85546875" style="60"/>
    <col min="1805" max="1805" width="4.5703125" style="60" customWidth="1"/>
    <col min="1806" max="1806" width="7.5703125" style="60" customWidth="1"/>
    <col min="1807" max="1807" width="4.5703125" style="60" customWidth="1"/>
    <col min="1808" max="1808" width="7.140625" style="60" customWidth="1"/>
    <col min="1809" max="1809" width="3.85546875" style="60"/>
    <col min="1810" max="1810" width="2.85546875" style="60" bestFit="1" customWidth="1"/>
    <col min="1811" max="1811" width="10.140625" style="60" customWidth="1"/>
    <col min="1812" max="1812" width="7.42578125" style="60" customWidth="1"/>
    <col min="1813" max="1813" width="9.140625" style="60" customWidth="1"/>
    <col min="1814" max="1814" width="12.140625" style="60" customWidth="1"/>
    <col min="1815" max="1815" width="7.42578125" style="60" customWidth="1"/>
    <col min="1816" max="1816" width="6.140625" style="60" customWidth="1"/>
    <col min="1817" max="1817" width="10.5703125" style="60" customWidth="1"/>
    <col min="1818" max="1818" width="7.42578125" style="60" customWidth="1"/>
    <col min="1819" max="1819" width="4.5703125" style="60" bestFit="1" customWidth="1"/>
    <col min="1820" max="1820" width="13.42578125" style="60" customWidth="1"/>
    <col min="1821" max="1821" width="10" style="60" customWidth="1"/>
    <col min="1822" max="1822" width="4.5703125" style="60" customWidth="1"/>
    <col min="1823" max="1823" width="12.140625" style="60" customWidth="1"/>
    <col min="1824" max="1824" width="9" style="60" customWidth="1"/>
    <col min="1825" max="1825" width="4.42578125" style="60" customWidth="1"/>
    <col min="1826" max="1826" width="4.5703125" style="60" customWidth="1"/>
    <col min="1827" max="1827" width="4.5703125" style="60" bestFit="1" customWidth="1"/>
    <col min="1828" max="1828" width="3.85546875" style="60"/>
    <col min="1829" max="1829" width="10.7109375" style="60" customWidth="1"/>
    <col min="1830" max="1830" width="4.5703125" style="60" customWidth="1"/>
    <col min="1831" max="1831" width="12.42578125" style="60" customWidth="1"/>
    <col min="1832" max="1854" width="4.5703125" style="60" customWidth="1"/>
    <col min="1855" max="2048" width="3.85546875" style="60"/>
    <col min="2049" max="2049" width="1.85546875" style="60" customWidth="1"/>
    <col min="2050" max="2050" width="3.85546875" style="60"/>
    <col min="2051" max="2051" width="5" style="60" bestFit="1" customWidth="1"/>
    <col min="2052" max="2052" width="3.85546875" style="60" customWidth="1"/>
    <col min="2053" max="2054" width="3.85546875" style="60"/>
    <col min="2055" max="2059" width="4.5703125" style="60" customWidth="1"/>
    <col min="2060" max="2060" width="3.85546875" style="60"/>
    <col min="2061" max="2061" width="4.5703125" style="60" customWidth="1"/>
    <col min="2062" max="2062" width="7.5703125" style="60" customWidth="1"/>
    <col min="2063" max="2063" width="4.5703125" style="60" customWidth="1"/>
    <col min="2064" max="2064" width="7.140625" style="60" customWidth="1"/>
    <col min="2065" max="2065" width="3.85546875" style="60"/>
    <col min="2066" max="2066" width="2.85546875" style="60" bestFit="1" customWidth="1"/>
    <col min="2067" max="2067" width="10.140625" style="60" customWidth="1"/>
    <col min="2068" max="2068" width="7.42578125" style="60" customWidth="1"/>
    <col min="2069" max="2069" width="9.140625" style="60" customWidth="1"/>
    <col min="2070" max="2070" width="12.140625" style="60" customWidth="1"/>
    <col min="2071" max="2071" width="7.42578125" style="60" customWidth="1"/>
    <col min="2072" max="2072" width="6.140625" style="60" customWidth="1"/>
    <col min="2073" max="2073" width="10.5703125" style="60" customWidth="1"/>
    <col min="2074" max="2074" width="7.42578125" style="60" customWidth="1"/>
    <col min="2075" max="2075" width="4.5703125" style="60" bestFit="1" customWidth="1"/>
    <col min="2076" max="2076" width="13.42578125" style="60" customWidth="1"/>
    <col min="2077" max="2077" width="10" style="60" customWidth="1"/>
    <col min="2078" max="2078" width="4.5703125" style="60" customWidth="1"/>
    <col min="2079" max="2079" width="12.140625" style="60" customWidth="1"/>
    <col min="2080" max="2080" width="9" style="60" customWidth="1"/>
    <col min="2081" max="2081" width="4.42578125" style="60" customWidth="1"/>
    <col min="2082" max="2082" width="4.5703125" style="60" customWidth="1"/>
    <col min="2083" max="2083" width="4.5703125" style="60" bestFit="1" customWidth="1"/>
    <col min="2084" max="2084" width="3.85546875" style="60"/>
    <col min="2085" max="2085" width="10.7109375" style="60" customWidth="1"/>
    <col min="2086" max="2086" width="4.5703125" style="60" customWidth="1"/>
    <col min="2087" max="2087" width="12.42578125" style="60" customWidth="1"/>
    <col min="2088" max="2110" width="4.5703125" style="60" customWidth="1"/>
    <col min="2111" max="2304" width="3.85546875" style="60"/>
    <col min="2305" max="2305" width="1.85546875" style="60" customWidth="1"/>
    <col min="2306" max="2306" width="3.85546875" style="60"/>
    <col min="2307" max="2307" width="5" style="60" bestFit="1" customWidth="1"/>
    <col min="2308" max="2308" width="3.85546875" style="60" customWidth="1"/>
    <col min="2309" max="2310" width="3.85546875" style="60"/>
    <col min="2311" max="2315" width="4.5703125" style="60" customWidth="1"/>
    <col min="2316" max="2316" width="3.85546875" style="60"/>
    <col min="2317" max="2317" width="4.5703125" style="60" customWidth="1"/>
    <col min="2318" max="2318" width="7.5703125" style="60" customWidth="1"/>
    <col min="2319" max="2319" width="4.5703125" style="60" customWidth="1"/>
    <col min="2320" max="2320" width="7.140625" style="60" customWidth="1"/>
    <col min="2321" max="2321" width="3.85546875" style="60"/>
    <col min="2322" max="2322" width="2.85546875" style="60" bestFit="1" customWidth="1"/>
    <col min="2323" max="2323" width="10.140625" style="60" customWidth="1"/>
    <col min="2324" max="2324" width="7.42578125" style="60" customWidth="1"/>
    <col min="2325" max="2325" width="9.140625" style="60" customWidth="1"/>
    <col min="2326" max="2326" width="12.140625" style="60" customWidth="1"/>
    <col min="2327" max="2327" width="7.42578125" style="60" customWidth="1"/>
    <col min="2328" max="2328" width="6.140625" style="60" customWidth="1"/>
    <col min="2329" max="2329" width="10.5703125" style="60" customWidth="1"/>
    <col min="2330" max="2330" width="7.42578125" style="60" customWidth="1"/>
    <col min="2331" max="2331" width="4.5703125" style="60" bestFit="1" customWidth="1"/>
    <col min="2332" max="2332" width="13.42578125" style="60" customWidth="1"/>
    <col min="2333" max="2333" width="10" style="60" customWidth="1"/>
    <col min="2334" max="2334" width="4.5703125" style="60" customWidth="1"/>
    <col min="2335" max="2335" width="12.140625" style="60" customWidth="1"/>
    <col min="2336" max="2336" width="9" style="60" customWidth="1"/>
    <col min="2337" max="2337" width="4.42578125" style="60" customWidth="1"/>
    <col min="2338" max="2338" width="4.5703125" style="60" customWidth="1"/>
    <col min="2339" max="2339" width="4.5703125" style="60" bestFit="1" customWidth="1"/>
    <col min="2340" max="2340" width="3.85546875" style="60"/>
    <col min="2341" max="2341" width="10.7109375" style="60" customWidth="1"/>
    <col min="2342" max="2342" width="4.5703125" style="60" customWidth="1"/>
    <col min="2343" max="2343" width="12.42578125" style="60" customWidth="1"/>
    <col min="2344" max="2366" width="4.5703125" style="60" customWidth="1"/>
    <col min="2367" max="2560" width="3.85546875" style="60"/>
    <col min="2561" max="2561" width="1.85546875" style="60" customWidth="1"/>
    <col min="2562" max="2562" width="3.85546875" style="60"/>
    <col min="2563" max="2563" width="5" style="60" bestFit="1" customWidth="1"/>
    <col min="2564" max="2564" width="3.85546875" style="60" customWidth="1"/>
    <col min="2565" max="2566" width="3.85546875" style="60"/>
    <col min="2567" max="2571" width="4.5703125" style="60" customWidth="1"/>
    <col min="2572" max="2572" width="3.85546875" style="60"/>
    <col min="2573" max="2573" width="4.5703125" style="60" customWidth="1"/>
    <col min="2574" max="2574" width="7.5703125" style="60" customWidth="1"/>
    <col min="2575" max="2575" width="4.5703125" style="60" customWidth="1"/>
    <col min="2576" max="2576" width="7.140625" style="60" customWidth="1"/>
    <col min="2577" max="2577" width="3.85546875" style="60"/>
    <col min="2578" max="2578" width="2.85546875" style="60" bestFit="1" customWidth="1"/>
    <col min="2579" max="2579" width="10.140625" style="60" customWidth="1"/>
    <col min="2580" max="2580" width="7.42578125" style="60" customWidth="1"/>
    <col min="2581" max="2581" width="9.140625" style="60" customWidth="1"/>
    <col min="2582" max="2582" width="12.140625" style="60" customWidth="1"/>
    <col min="2583" max="2583" width="7.42578125" style="60" customWidth="1"/>
    <col min="2584" max="2584" width="6.140625" style="60" customWidth="1"/>
    <col min="2585" max="2585" width="10.5703125" style="60" customWidth="1"/>
    <col min="2586" max="2586" width="7.42578125" style="60" customWidth="1"/>
    <col min="2587" max="2587" width="4.5703125" style="60" bestFit="1" customWidth="1"/>
    <col min="2588" max="2588" width="13.42578125" style="60" customWidth="1"/>
    <col min="2589" max="2589" width="10" style="60" customWidth="1"/>
    <col min="2590" max="2590" width="4.5703125" style="60" customWidth="1"/>
    <col min="2591" max="2591" width="12.140625" style="60" customWidth="1"/>
    <col min="2592" max="2592" width="9" style="60" customWidth="1"/>
    <col min="2593" max="2593" width="4.42578125" style="60" customWidth="1"/>
    <col min="2594" max="2594" width="4.5703125" style="60" customWidth="1"/>
    <col min="2595" max="2595" width="4.5703125" style="60" bestFit="1" customWidth="1"/>
    <col min="2596" max="2596" width="3.85546875" style="60"/>
    <col min="2597" max="2597" width="10.7109375" style="60" customWidth="1"/>
    <col min="2598" max="2598" width="4.5703125" style="60" customWidth="1"/>
    <col min="2599" max="2599" width="12.42578125" style="60" customWidth="1"/>
    <col min="2600" max="2622" width="4.5703125" style="60" customWidth="1"/>
    <col min="2623" max="2816" width="3.85546875" style="60"/>
    <col min="2817" max="2817" width="1.85546875" style="60" customWidth="1"/>
    <col min="2818" max="2818" width="3.85546875" style="60"/>
    <col min="2819" max="2819" width="5" style="60" bestFit="1" customWidth="1"/>
    <col min="2820" max="2820" width="3.85546875" style="60" customWidth="1"/>
    <col min="2821" max="2822" width="3.85546875" style="60"/>
    <col min="2823" max="2827" width="4.5703125" style="60" customWidth="1"/>
    <col min="2828" max="2828" width="3.85546875" style="60"/>
    <col min="2829" max="2829" width="4.5703125" style="60" customWidth="1"/>
    <col min="2830" max="2830" width="7.5703125" style="60" customWidth="1"/>
    <col min="2831" max="2831" width="4.5703125" style="60" customWidth="1"/>
    <col min="2832" max="2832" width="7.140625" style="60" customWidth="1"/>
    <col min="2833" max="2833" width="3.85546875" style="60"/>
    <col min="2834" max="2834" width="2.85546875" style="60" bestFit="1" customWidth="1"/>
    <col min="2835" max="2835" width="10.140625" style="60" customWidth="1"/>
    <col min="2836" max="2836" width="7.42578125" style="60" customWidth="1"/>
    <col min="2837" max="2837" width="9.140625" style="60" customWidth="1"/>
    <col min="2838" max="2838" width="12.140625" style="60" customWidth="1"/>
    <col min="2839" max="2839" width="7.42578125" style="60" customWidth="1"/>
    <col min="2840" max="2840" width="6.140625" style="60" customWidth="1"/>
    <col min="2841" max="2841" width="10.5703125" style="60" customWidth="1"/>
    <col min="2842" max="2842" width="7.42578125" style="60" customWidth="1"/>
    <col min="2843" max="2843" width="4.5703125" style="60" bestFit="1" customWidth="1"/>
    <col min="2844" max="2844" width="13.42578125" style="60" customWidth="1"/>
    <col min="2845" max="2845" width="10" style="60" customWidth="1"/>
    <col min="2846" max="2846" width="4.5703125" style="60" customWidth="1"/>
    <col min="2847" max="2847" width="12.140625" style="60" customWidth="1"/>
    <col min="2848" max="2848" width="9" style="60" customWidth="1"/>
    <col min="2849" max="2849" width="4.42578125" style="60" customWidth="1"/>
    <col min="2850" max="2850" width="4.5703125" style="60" customWidth="1"/>
    <col min="2851" max="2851" width="4.5703125" style="60" bestFit="1" customWidth="1"/>
    <col min="2852" max="2852" width="3.85546875" style="60"/>
    <col min="2853" max="2853" width="10.7109375" style="60" customWidth="1"/>
    <col min="2854" max="2854" width="4.5703125" style="60" customWidth="1"/>
    <col min="2855" max="2855" width="12.42578125" style="60" customWidth="1"/>
    <col min="2856" max="2878" width="4.5703125" style="60" customWidth="1"/>
    <col min="2879" max="3072" width="3.85546875" style="60"/>
    <col min="3073" max="3073" width="1.85546875" style="60" customWidth="1"/>
    <col min="3074" max="3074" width="3.85546875" style="60"/>
    <col min="3075" max="3075" width="5" style="60" bestFit="1" customWidth="1"/>
    <col min="3076" max="3076" width="3.85546875" style="60" customWidth="1"/>
    <col min="3077" max="3078" width="3.85546875" style="60"/>
    <col min="3079" max="3083" width="4.5703125" style="60" customWidth="1"/>
    <col min="3084" max="3084" width="3.85546875" style="60"/>
    <col min="3085" max="3085" width="4.5703125" style="60" customWidth="1"/>
    <col min="3086" max="3086" width="7.5703125" style="60" customWidth="1"/>
    <col min="3087" max="3087" width="4.5703125" style="60" customWidth="1"/>
    <col min="3088" max="3088" width="7.140625" style="60" customWidth="1"/>
    <col min="3089" max="3089" width="3.85546875" style="60"/>
    <col min="3090" max="3090" width="2.85546875" style="60" bestFit="1" customWidth="1"/>
    <col min="3091" max="3091" width="10.140625" style="60" customWidth="1"/>
    <col min="3092" max="3092" width="7.42578125" style="60" customWidth="1"/>
    <col min="3093" max="3093" width="9.140625" style="60" customWidth="1"/>
    <col min="3094" max="3094" width="12.140625" style="60" customWidth="1"/>
    <col min="3095" max="3095" width="7.42578125" style="60" customWidth="1"/>
    <col min="3096" max="3096" width="6.140625" style="60" customWidth="1"/>
    <col min="3097" max="3097" width="10.5703125" style="60" customWidth="1"/>
    <col min="3098" max="3098" width="7.42578125" style="60" customWidth="1"/>
    <col min="3099" max="3099" width="4.5703125" style="60" bestFit="1" customWidth="1"/>
    <col min="3100" max="3100" width="13.42578125" style="60" customWidth="1"/>
    <col min="3101" max="3101" width="10" style="60" customWidth="1"/>
    <col min="3102" max="3102" width="4.5703125" style="60" customWidth="1"/>
    <col min="3103" max="3103" width="12.140625" style="60" customWidth="1"/>
    <col min="3104" max="3104" width="9" style="60" customWidth="1"/>
    <col min="3105" max="3105" width="4.42578125" style="60" customWidth="1"/>
    <col min="3106" max="3106" width="4.5703125" style="60" customWidth="1"/>
    <col min="3107" max="3107" width="4.5703125" style="60" bestFit="1" customWidth="1"/>
    <col min="3108" max="3108" width="3.85546875" style="60"/>
    <col min="3109" max="3109" width="10.7109375" style="60" customWidth="1"/>
    <col min="3110" max="3110" width="4.5703125" style="60" customWidth="1"/>
    <col min="3111" max="3111" width="12.42578125" style="60" customWidth="1"/>
    <col min="3112" max="3134" width="4.5703125" style="60" customWidth="1"/>
    <col min="3135" max="3328" width="3.85546875" style="60"/>
    <col min="3329" max="3329" width="1.85546875" style="60" customWidth="1"/>
    <col min="3330" max="3330" width="3.85546875" style="60"/>
    <col min="3331" max="3331" width="5" style="60" bestFit="1" customWidth="1"/>
    <col min="3332" max="3332" width="3.85546875" style="60" customWidth="1"/>
    <col min="3333" max="3334" width="3.85546875" style="60"/>
    <col min="3335" max="3339" width="4.5703125" style="60" customWidth="1"/>
    <col min="3340" max="3340" width="3.85546875" style="60"/>
    <col min="3341" max="3341" width="4.5703125" style="60" customWidth="1"/>
    <col min="3342" max="3342" width="7.5703125" style="60" customWidth="1"/>
    <col min="3343" max="3343" width="4.5703125" style="60" customWidth="1"/>
    <col min="3344" max="3344" width="7.140625" style="60" customWidth="1"/>
    <col min="3345" max="3345" width="3.85546875" style="60"/>
    <col min="3346" max="3346" width="2.85546875" style="60" bestFit="1" customWidth="1"/>
    <col min="3347" max="3347" width="10.140625" style="60" customWidth="1"/>
    <col min="3348" max="3348" width="7.42578125" style="60" customWidth="1"/>
    <col min="3349" max="3349" width="9.140625" style="60" customWidth="1"/>
    <col min="3350" max="3350" width="12.140625" style="60" customWidth="1"/>
    <col min="3351" max="3351" width="7.42578125" style="60" customWidth="1"/>
    <col min="3352" max="3352" width="6.140625" style="60" customWidth="1"/>
    <col min="3353" max="3353" width="10.5703125" style="60" customWidth="1"/>
    <col min="3354" max="3354" width="7.42578125" style="60" customWidth="1"/>
    <col min="3355" max="3355" width="4.5703125" style="60" bestFit="1" customWidth="1"/>
    <col min="3356" max="3356" width="13.42578125" style="60" customWidth="1"/>
    <col min="3357" max="3357" width="10" style="60" customWidth="1"/>
    <col min="3358" max="3358" width="4.5703125" style="60" customWidth="1"/>
    <col min="3359" max="3359" width="12.140625" style="60" customWidth="1"/>
    <col min="3360" max="3360" width="9" style="60" customWidth="1"/>
    <col min="3361" max="3361" width="4.42578125" style="60" customWidth="1"/>
    <col min="3362" max="3362" width="4.5703125" style="60" customWidth="1"/>
    <col min="3363" max="3363" width="4.5703125" style="60" bestFit="1" customWidth="1"/>
    <col min="3364" max="3364" width="3.85546875" style="60"/>
    <col min="3365" max="3365" width="10.7109375" style="60" customWidth="1"/>
    <col min="3366" max="3366" width="4.5703125" style="60" customWidth="1"/>
    <col min="3367" max="3367" width="12.42578125" style="60" customWidth="1"/>
    <col min="3368" max="3390" width="4.5703125" style="60" customWidth="1"/>
    <col min="3391" max="3584" width="3.85546875" style="60"/>
    <col min="3585" max="3585" width="1.85546875" style="60" customWidth="1"/>
    <col min="3586" max="3586" width="3.85546875" style="60"/>
    <col min="3587" max="3587" width="5" style="60" bestFit="1" customWidth="1"/>
    <col min="3588" max="3588" width="3.85546875" style="60" customWidth="1"/>
    <col min="3589" max="3590" width="3.85546875" style="60"/>
    <col min="3591" max="3595" width="4.5703125" style="60" customWidth="1"/>
    <col min="3596" max="3596" width="3.85546875" style="60"/>
    <col min="3597" max="3597" width="4.5703125" style="60" customWidth="1"/>
    <col min="3598" max="3598" width="7.5703125" style="60" customWidth="1"/>
    <col min="3599" max="3599" width="4.5703125" style="60" customWidth="1"/>
    <col min="3600" max="3600" width="7.140625" style="60" customWidth="1"/>
    <col min="3601" max="3601" width="3.85546875" style="60"/>
    <col min="3602" max="3602" width="2.85546875" style="60" bestFit="1" customWidth="1"/>
    <col min="3603" max="3603" width="10.140625" style="60" customWidth="1"/>
    <col min="3604" max="3604" width="7.42578125" style="60" customWidth="1"/>
    <col min="3605" max="3605" width="9.140625" style="60" customWidth="1"/>
    <col min="3606" max="3606" width="12.140625" style="60" customWidth="1"/>
    <col min="3607" max="3607" width="7.42578125" style="60" customWidth="1"/>
    <col min="3608" max="3608" width="6.140625" style="60" customWidth="1"/>
    <col min="3609" max="3609" width="10.5703125" style="60" customWidth="1"/>
    <col min="3610" max="3610" width="7.42578125" style="60" customWidth="1"/>
    <col min="3611" max="3611" width="4.5703125" style="60" bestFit="1" customWidth="1"/>
    <col min="3612" max="3612" width="13.42578125" style="60" customWidth="1"/>
    <col min="3613" max="3613" width="10" style="60" customWidth="1"/>
    <col min="3614" max="3614" width="4.5703125" style="60" customWidth="1"/>
    <col min="3615" max="3615" width="12.140625" style="60" customWidth="1"/>
    <col min="3616" max="3616" width="9" style="60" customWidth="1"/>
    <col min="3617" max="3617" width="4.42578125" style="60" customWidth="1"/>
    <col min="3618" max="3618" width="4.5703125" style="60" customWidth="1"/>
    <col min="3619" max="3619" width="4.5703125" style="60" bestFit="1" customWidth="1"/>
    <col min="3620" max="3620" width="3.85546875" style="60"/>
    <col min="3621" max="3621" width="10.7109375" style="60" customWidth="1"/>
    <col min="3622" max="3622" width="4.5703125" style="60" customWidth="1"/>
    <col min="3623" max="3623" width="12.42578125" style="60" customWidth="1"/>
    <col min="3624" max="3646" width="4.5703125" style="60" customWidth="1"/>
    <col min="3647" max="3840" width="3.85546875" style="60"/>
    <col min="3841" max="3841" width="1.85546875" style="60" customWidth="1"/>
    <col min="3842" max="3842" width="3.85546875" style="60"/>
    <col min="3843" max="3843" width="5" style="60" bestFit="1" customWidth="1"/>
    <col min="3844" max="3844" width="3.85546875" style="60" customWidth="1"/>
    <col min="3845" max="3846" width="3.85546875" style="60"/>
    <col min="3847" max="3851" width="4.5703125" style="60" customWidth="1"/>
    <col min="3852" max="3852" width="3.85546875" style="60"/>
    <col min="3853" max="3853" width="4.5703125" style="60" customWidth="1"/>
    <col min="3854" max="3854" width="7.5703125" style="60" customWidth="1"/>
    <col min="3855" max="3855" width="4.5703125" style="60" customWidth="1"/>
    <col min="3856" max="3856" width="7.140625" style="60" customWidth="1"/>
    <col min="3857" max="3857" width="3.85546875" style="60"/>
    <col min="3858" max="3858" width="2.85546875" style="60" bestFit="1" customWidth="1"/>
    <col min="3859" max="3859" width="10.140625" style="60" customWidth="1"/>
    <col min="3860" max="3860" width="7.42578125" style="60" customWidth="1"/>
    <col min="3861" max="3861" width="9.140625" style="60" customWidth="1"/>
    <col min="3862" max="3862" width="12.140625" style="60" customWidth="1"/>
    <col min="3863" max="3863" width="7.42578125" style="60" customWidth="1"/>
    <col min="3864" max="3864" width="6.140625" style="60" customWidth="1"/>
    <col min="3865" max="3865" width="10.5703125" style="60" customWidth="1"/>
    <col min="3866" max="3866" width="7.42578125" style="60" customWidth="1"/>
    <col min="3867" max="3867" width="4.5703125" style="60" bestFit="1" customWidth="1"/>
    <col min="3868" max="3868" width="13.42578125" style="60" customWidth="1"/>
    <col min="3869" max="3869" width="10" style="60" customWidth="1"/>
    <col min="3870" max="3870" width="4.5703125" style="60" customWidth="1"/>
    <col min="3871" max="3871" width="12.140625" style="60" customWidth="1"/>
    <col min="3872" max="3872" width="9" style="60" customWidth="1"/>
    <col min="3873" max="3873" width="4.42578125" style="60" customWidth="1"/>
    <col min="3874" max="3874" width="4.5703125" style="60" customWidth="1"/>
    <col min="3875" max="3875" width="4.5703125" style="60" bestFit="1" customWidth="1"/>
    <col min="3876" max="3876" width="3.85546875" style="60"/>
    <col min="3877" max="3877" width="10.7109375" style="60" customWidth="1"/>
    <col min="3878" max="3878" width="4.5703125" style="60" customWidth="1"/>
    <col min="3879" max="3879" width="12.42578125" style="60" customWidth="1"/>
    <col min="3880" max="3902" width="4.5703125" style="60" customWidth="1"/>
    <col min="3903" max="4096" width="3.85546875" style="60"/>
    <col min="4097" max="4097" width="1.85546875" style="60" customWidth="1"/>
    <col min="4098" max="4098" width="3.85546875" style="60"/>
    <col min="4099" max="4099" width="5" style="60" bestFit="1" customWidth="1"/>
    <col min="4100" max="4100" width="3.85546875" style="60" customWidth="1"/>
    <col min="4101" max="4102" width="3.85546875" style="60"/>
    <col min="4103" max="4107" width="4.5703125" style="60" customWidth="1"/>
    <col min="4108" max="4108" width="3.85546875" style="60"/>
    <col min="4109" max="4109" width="4.5703125" style="60" customWidth="1"/>
    <col min="4110" max="4110" width="7.5703125" style="60" customWidth="1"/>
    <col min="4111" max="4111" width="4.5703125" style="60" customWidth="1"/>
    <col min="4112" max="4112" width="7.140625" style="60" customWidth="1"/>
    <col min="4113" max="4113" width="3.85546875" style="60"/>
    <col min="4114" max="4114" width="2.85546875" style="60" bestFit="1" customWidth="1"/>
    <col min="4115" max="4115" width="10.140625" style="60" customWidth="1"/>
    <col min="4116" max="4116" width="7.42578125" style="60" customWidth="1"/>
    <col min="4117" max="4117" width="9.140625" style="60" customWidth="1"/>
    <col min="4118" max="4118" width="12.140625" style="60" customWidth="1"/>
    <col min="4119" max="4119" width="7.42578125" style="60" customWidth="1"/>
    <col min="4120" max="4120" width="6.140625" style="60" customWidth="1"/>
    <col min="4121" max="4121" width="10.5703125" style="60" customWidth="1"/>
    <col min="4122" max="4122" width="7.42578125" style="60" customWidth="1"/>
    <col min="4123" max="4123" width="4.5703125" style="60" bestFit="1" customWidth="1"/>
    <col min="4124" max="4124" width="13.42578125" style="60" customWidth="1"/>
    <col min="4125" max="4125" width="10" style="60" customWidth="1"/>
    <col min="4126" max="4126" width="4.5703125" style="60" customWidth="1"/>
    <col min="4127" max="4127" width="12.140625" style="60" customWidth="1"/>
    <col min="4128" max="4128" width="9" style="60" customWidth="1"/>
    <col min="4129" max="4129" width="4.42578125" style="60" customWidth="1"/>
    <col min="4130" max="4130" width="4.5703125" style="60" customWidth="1"/>
    <col min="4131" max="4131" width="4.5703125" style="60" bestFit="1" customWidth="1"/>
    <col min="4132" max="4132" width="3.85546875" style="60"/>
    <col min="4133" max="4133" width="10.7109375" style="60" customWidth="1"/>
    <col min="4134" max="4134" width="4.5703125" style="60" customWidth="1"/>
    <col min="4135" max="4135" width="12.42578125" style="60" customWidth="1"/>
    <col min="4136" max="4158" width="4.5703125" style="60" customWidth="1"/>
    <col min="4159" max="4352" width="3.85546875" style="60"/>
    <col min="4353" max="4353" width="1.85546875" style="60" customWidth="1"/>
    <col min="4354" max="4354" width="3.85546875" style="60"/>
    <col min="4355" max="4355" width="5" style="60" bestFit="1" customWidth="1"/>
    <col min="4356" max="4356" width="3.85546875" style="60" customWidth="1"/>
    <col min="4357" max="4358" width="3.85546875" style="60"/>
    <col min="4359" max="4363" width="4.5703125" style="60" customWidth="1"/>
    <col min="4364" max="4364" width="3.85546875" style="60"/>
    <col min="4365" max="4365" width="4.5703125" style="60" customWidth="1"/>
    <col min="4366" max="4366" width="7.5703125" style="60" customWidth="1"/>
    <col min="4367" max="4367" width="4.5703125" style="60" customWidth="1"/>
    <col min="4368" max="4368" width="7.140625" style="60" customWidth="1"/>
    <col min="4369" max="4369" width="3.85546875" style="60"/>
    <col min="4370" max="4370" width="2.85546875" style="60" bestFit="1" customWidth="1"/>
    <col min="4371" max="4371" width="10.140625" style="60" customWidth="1"/>
    <col min="4372" max="4372" width="7.42578125" style="60" customWidth="1"/>
    <col min="4373" max="4373" width="9.140625" style="60" customWidth="1"/>
    <col min="4374" max="4374" width="12.140625" style="60" customWidth="1"/>
    <col min="4375" max="4375" width="7.42578125" style="60" customWidth="1"/>
    <col min="4376" max="4376" width="6.140625" style="60" customWidth="1"/>
    <col min="4377" max="4377" width="10.5703125" style="60" customWidth="1"/>
    <col min="4378" max="4378" width="7.42578125" style="60" customWidth="1"/>
    <col min="4379" max="4379" width="4.5703125" style="60" bestFit="1" customWidth="1"/>
    <col min="4380" max="4380" width="13.42578125" style="60" customWidth="1"/>
    <col min="4381" max="4381" width="10" style="60" customWidth="1"/>
    <col min="4382" max="4382" width="4.5703125" style="60" customWidth="1"/>
    <col min="4383" max="4383" width="12.140625" style="60" customWidth="1"/>
    <col min="4384" max="4384" width="9" style="60" customWidth="1"/>
    <col min="4385" max="4385" width="4.42578125" style="60" customWidth="1"/>
    <col min="4386" max="4386" width="4.5703125" style="60" customWidth="1"/>
    <col min="4387" max="4387" width="4.5703125" style="60" bestFit="1" customWidth="1"/>
    <col min="4388" max="4388" width="3.85546875" style="60"/>
    <col min="4389" max="4389" width="10.7109375" style="60" customWidth="1"/>
    <col min="4390" max="4390" width="4.5703125" style="60" customWidth="1"/>
    <col min="4391" max="4391" width="12.42578125" style="60" customWidth="1"/>
    <col min="4392" max="4414" width="4.5703125" style="60" customWidth="1"/>
    <col min="4415" max="4608" width="3.85546875" style="60"/>
    <col min="4609" max="4609" width="1.85546875" style="60" customWidth="1"/>
    <col min="4610" max="4610" width="3.85546875" style="60"/>
    <col min="4611" max="4611" width="5" style="60" bestFit="1" customWidth="1"/>
    <col min="4612" max="4612" width="3.85546875" style="60" customWidth="1"/>
    <col min="4613" max="4614" width="3.85546875" style="60"/>
    <col min="4615" max="4619" width="4.5703125" style="60" customWidth="1"/>
    <col min="4620" max="4620" width="3.85546875" style="60"/>
    <col min="4621" max="4621" width="4.5703125" style="60" customWidth="1"/>
    <col min="4622" max="4622" width="7.5703125" style="60" customWidth="1"/>
    <col min="4623" max="4623" width="4.5703125" style="60" customWidth="1"/>
    <col min="4624" max="4624" width="7.140625" style="60" customWidth="1"/>
    <col min="4625" max="4625" width="3.85546875" style="60"/>
    <col min="4626" max="4626" width="2.85546875" style="60" bestFit="1" customWidth="1"/>
    <col min="4627" max="4627" width="10.140625" style="60" customWidth="1"/>
    <col min="4628" max="4628" width="7.42578125" style="60" customWidth="1"/>
    <col min="4629" max="4629" width="9.140625" style="60" customWidth="1"/>
    <col min="4630" max="4630" width="12.140625" style="60" customWidth="1"/>
    <col min="4631" max="4631" width="7.42578125" style="60" customWidth="1"/>
    <col min="4632" max="4632" width="6.140625" style="60" customWidth="1"/>
    <col min="4633" max="4633" width="10.5703125" style="60" customWidth="1"/>
    <col min="4634" max="4634" width="7.42578125" style="60" customWidth="1"/>
    <col min="4635" max="4635" width="4.5703125" style="60" bestFit="1" customWidth="1"/>
    <col min="4636" max="4636" width="13.42578125" style="60" customWidth="1"/>
    <col min="4637" max="4637" width="10" style="60" customWidth="1"/>
    <col min="4638" max="4638" width="4.5703125" style="60" customWidth="1"/>
    <col min="4639" max="4639" width="12.140625" style="60" customWidth="1"/>
    <col min="4640" max="4640" width="9" style="60" customWidth="1"/>
    <col min="4641" max="4641" width="4.42578125" style="60" customWidth="1"/>
    <col min="4642" max="4642" width="4.5703125" style="60" customWidth="1"/>
    <col min="4643" max="4643" width="4.5703125" style="60" bestFit="1" customWidth="1"/>
    <col min="4644" max="4644" width="3.85546875" style="60"/>
    <col min="4645" max="4645" width="10.7109375" style="60" customWidth="1"/>
    <col min="4646" max="4646" width="4.5703125" style="60" customWidth="1"/>
    <col min="4647" max="4647" width="12.42578125" style="60" customWidth="1"/>
    <col min="4648" max="4670" width="4.5703125" style="60" customWidth="1"/>
    <col min="4671" max="4864" width="3.85546875" style="60"/>
    <col min="4865" max="4865" width="1.85546875" style="60" customWidth="1"/>
    <col min="4866" max="4866" width="3.85546875" style="60"/>
    <col min="4867" max="4867" width="5" style="60" bestFit="1" customWidth="1"/>
    <col min="4868" max="4868" width="3.85546875" style="60" customWidth="1"/>
    <col min="4869" max="4870" width="3.85546875" style="60"/>
    <col min="4871" max="4875" width="4.5703125" style="60" customWidth="1"/>
    <col min="4876" max="4876" width="3.85546875" style="60"/>
    <col min="4877" max="4877" width="4.5703125" style="60" customWidth="1"/>
    <col min="4878" max="4878" width="7.5703125" style="60" customWidth="1"/>
    <col min="4879" max="4879" width="4.5703125" style="60" customWidth="1"/>
    <col min="4880" max="4880" width="7.140625" style="60" customWidth="1"/>
    <col min="4881" max="4881" width="3.85546875" style="60"/>
    <col min="4882" max="4882" width="2.85546875" style="60" bestFit="1" customWidth="1"/>
    <col min="4883" max="4883" width="10.140625" style="60" customWidth="1"/>
    <col min="4884" max="4884" width="7.42578125" style="60" customWidth="1"/>
    <col min="4885" max="4885" width="9.140625" style="60" customWidth="1"/>
    <col min="4886" max="4886" width="12.140625" style="60" customWidth="1"/>
    <col min="4887" max="4887" width="7.42578125" style="60" customWidth="1"/>
    <col min="4888" max="4888" width="6.140625" style="60" customWidth="1"/>
    <col min="4889" max="4889" width="10.5703125" style="60" customWidth="1"/>
    <col min="4890" max="4890" width="7.42578125" style="60" customWidth="1"/>
    <col min="4891" max="4891" width="4.5703125" style="60" bestFit="1" customWidth="1"/>
    <col min="4892" max="4892" width="13.42578125" style="60" customWidth="1"/>
    <col min="4893" max="4893" width="10" style="60" customWidth="1"/>
    <col min="4894" max="4894" width="4.5703125" style="60" customWidth="1"/>
    <col min="4895" max="4895" width="12.140625" style="60" customWidth="1"/>
    <col min="4896" max="4896" width="9" style="60" customWidth="1"/>
    <col min="4897" max="4897" width="4.42578125" style="60" customWidth="1"/>
    <col min="4898" max="4898" width="4.5703125" style="60" customWidth="1"/>
    <col min="4899" max="4899" width="4.5703125" style="60" bestFit="1" customWidth="1"/>
    <col min="4900" max="4900" width="3.85546875" style="60"/>
    <col min="4901" max="4901" width="10.7109375" style="60" customWidth="1"/>
    <col min="4902" max="4902" width="4.5703125" style="60" customWidth="1"/>
    <col min="4903" max="4903" width="12.42578125" style="60" customWidth="1"/>
    <col min="4904" max="4926" width="4.5703125" style="60" customWidth="1"/>
    <col min="4927" max="5120" width="3.85546875" style="60"/>
    <col min="5121" max="5121" width="1.85546875" style="60" customWidth="1"/>
    <col min="5122" max="5122" width="3.85546875" style="60"/>
    <col min="5123" max="5123" width="5" style="60" bestFit="1" customWidth="1"/>
    <col min="5124" max="5124" width="3.85546875" style="60" customWidth="1"/>
    <col min="5125" max="5126" width="3.85546875" style="60"/>
    <col min="5127" max="5131" width="4.5703125" style="60" customWidth="1"/>
    <col min="5132" max="5132" width="3.85546875" style="60"/>
    <col min="5133" max="5133" width="4.5703125" style="60" customWidth="1"/>
    <col min="5134" max="5134" width="7.5703125" style="60" customWidth="1"/>
    <col min="5135" max="5135" width="4.5703125" style="60" customWidth="1"/>
    <col min="5136" max="5136" width="7.140625" style="60" customWidth="1"/>
    <col min="5137" max="5137" width="3.85546875" style="60"/>
    <col min="5138" max="5138" width="2.85546875" style="60" bestFit="1" customWidth="1"/>
    <col min="5139" max="5139" width="10.140625" style="60" customWidth="1"/>
    <col min="5140" max="5140" width="7.42578125" style="60" customWidth="1"/>
    <col min="5141" max="5141" width="9.140625" style="60" customWidth="1"/>
    <col min="5142" max="5142" width="12.140625" style="60" customWidth="1"/>
    <col min="5143" max="5143" width="7.42578125" style="60" customWidth="1"/>
    <col min="5144" max="5144" width="6.140625" style="60" customWidth="1"/>
    <col min="5145" max="5145" width="10.5703125" style="60" customWidth="1"/>
    <col min="5146" max="5146" width="7.42578125" style="60" customWidth="1"/>
    <col min="5147" max="5147" width="4.5703125" style="60" bestFit="1" customWidth="1"/>
    <col min="5148" max="5148" width="13.42578125" style="60" customWidth="1"/>
    <col min="5149" max="5149" width="10" style="60" customWidth="1"/>
    <col min="5150" max="5150" width="4.5703125" style="60" customWidth="1"/>
    <col min="5151" max="5151" width="12.140625" style="60" customWidth="1"/>
    <col min="5152" max="5152" width="9" style="60" customWidth="1"/>
    <col min="5153" max="5153" width="4.42578125" style="60" customWidth="1"/>
    <col min="5154" max="5154" width="4.5703125" style="60" customWidth="1"/>
    <col min="5155" max="5155" width="4.5703125" style="60" bestFit="1" customWidth="1"/>
    <col min="5156" max="5156" width="3.85546875" style="60"/>
    <col min="5157" max="5157" width="10.7109375" style="60" customWidth="1"/>
    <col min="5158" max="5158" width="4.5703125" style="60" customWidth="1"/>
    <col min="5159" max="5159" width="12.42578125" style="60" customWidth="1"/>
    <col min="5160" max="5182" width="4.5703125" style="60" customWidth="1"/>
    <col min="5183" max="5376" width="3.85546875" style="60"/>
    <col min="5377" max="5377" width="1.85546875" style="60" customWidth="1"/>
    <col min="5378" max="5378" width="3.85546875" style="60"/>
    <col min="5379" max="5379" width="5" style="60" bestFit="1" customWidth="1"/>
    <col min="5380" max="5380" width="3.85546875" style="60" customWidth="1"/>
    <col min="5381" max="5382" width="3.85546875" style="60"/>
    <col min="5383" max="5387" width="4.5703125" style="60" customWidth="1"/>
    <col min="5388" max="5388" width="3.85546875" style="60"/>
    <col min="5389" max="5389" width="4.5703125" style="60" customWidth="1"/>
    <col min="5390" max="5390" width="7.5703125" style="60" customWidth="1"/>
    <col min="5391" max="5391" width="4.5703125" style="60" customWidth="1"/>
    <col min="5392" max="5392" width="7.140625" style="60" customWidth="1"/>
    <col min="5393" max="5393" width="3.85546875" style="60"/>
    <col min="5394" max="5394" width="2.85546875" style="60" bestFit="1" customWidth="1"/>
    <col min="5395" max="5395" width="10.140625" style="60" customWidth="1"/>
    <col min="5396" max="5396" width="7.42578125" style="60" customWidth="1"/>
    <col min="5397" max="5397" width="9.140625" style="60" customWidth="1"/>
    <col min="5398" max="5398" width="12.140625" style="60" customWidth="1"/>
    <col min="5399" max="5399" width="7.42578125" style="60" customWidth="1"/>
    <col min="5400" max="5400" width="6.140625" style="60" customWidth="1"/>
    <col min="5401" max="5401" width="10.5703125" style="60" customWidth="1"/>
    <col min="5402" max="5402" width="7.42578125" style="60" customWidth="1"/>
    <col min="5403" max="5403" width="4.5703125" style="60" bestFit="1" customWidth="1"/>
    <col min="5404" max="5404" width="13.42578125" style="60" customWidth="1"/>
    <col min="5405" max="5405" width="10" style="60" customWidth="1"/>
    <col min="5406" max="5406" width="4.5703125" style="60" customWidth="1"/>
    <col min="5407" max="5407" width="12.140625" style="60" customWidth="1"/>
    <col min="5408" max="5408" width="9" style="60" customWidth="1"/>
    <col min="5409" max="5409" width="4.42578125" style="60" customWidth="1"/>
    <col min="5410" max="5410" width="4.5703125" style="60" customWidth="1"/>
    <col min="5411" max="5411" width="4.5703125" style="60" bestFit="1" customWidth="1"/>
    <col min="5412" max="5412" width="3.85546875" style="60"/>
    <col min="5413" max="5413" width="10.7109375" style="60" customWidth="1"/>
    <col min="5414" max="5414" width="4.5703125" style="60" customWidth="1"/>
    <col min="5415" max="5415" width="12.42578125" style="60" customWidth="1"/>
    <col min="5416" max="5438" width="4.5703125" style="60" customWidth="1"/>
    <col min="5439" max="5632" width="3.85546875" style="60"/>
    <col min="5633" max="5633" width="1.85546875" style="60" customWidth="1"/>
    <col min="5634" max="5634" width="3.85546875" style="60"/>
    <col min="5635" max="5635" width="5" style="60" bestFit="1" customWidth="1"/>
    <col min="5636" max="5636" width="3.85546875" style="60" customWidth="1"/>
    <col min="5637" max="5638" width="3.85546875" style="60"/>
    <col min="5639" max="5643" width="4.5703125" style="60" customWidth="1"/>
    <col min="5644" max="5644" width="3.85546875" style="60"/>
    <col min="5645" max="5645" width="4.5703125" style="60" customWidth="1"/>
    <col min="5646" max="5646" width="7.5703125" style="60" customWidth="1"/>
    <col min="5647" max="5647" width="4.5703125" style="60" customWidth="1"/>
    <col min="5648" max="5648" width="7.140625" style="60" customWidth="1"/>
    <col min="5649" max="5649" width="3.85546875" style="60"/>
    <col min="5650" max="5650" width="2.85546875" style="60" bestFit="1" customWidth="1"/>
    <col min="5651" max="5651" width="10.140625" style="60" customWidth="1"/>
    <col min="5652" max="5652" width="7.42578125" style="60" customWidth="1"/>
    <col min="5653" max="5653" width="9.140625" style="60" customWidth="1"/>
    <col min="5654" max="5654" width="12.140625" style="60" customWidth="1"/>
    <col min="5655" max="5655" width="7.42578125" style="60" customWidth="1"/>
    <col min="5656" max="5656" width="6.140625" style="60" customWidth="1"/>
    <col min="5657" max="5657" width="10.5703125" style="60" customWidth="1"/>
    <col min="5658" max="5658" width="7.42578125" style="60" customWidth="1"/>
    <col min="5659" max="5659" width="4.5703125" style="60" bestFit="1" customWidth="1"/>
    <col min="5660" max="5660" width="13.42578125" style="60" customWidth="1"/>
    <col min="5661" max="5661" width="10" style="60" customWidth="1"/>
    <col min="5662" max="5662" width="4.5703125" style="60" customWidth="1"/>
    <col min="5663" max="5663" width="12.140625" style="60" customWidth="1"/>
    <col min="5664" max="5664" width="9" style="60" customWidth="1"/>
    <col min="5665" max="5665" width="4.42578125" style="60" customWidth="1"/>
    <col min="5666" max="5666" width="4.5703125" style="60" customWidth="1"/>
    <col min="5667" max="5667" width="4.5703125" style="60" bestFit="1" customWidth="1"/>
    <col min="5668" max="5668" width="3.85546875" style="60"/>
    <col min="5669" max="5669" width="10.7109375" style="60" customWidth="1"/>
    <col min="5670" max="5670" width="4.5703125" style="60" customWidth="1"/>
    <col min="5671" max="5671" width="12.42578125" style="60" customWidth="1"/>
    <col min="5672" max="5694" width="4.5703125" style="60" customWidth="1"/>
    <col min="5695" max="5888" width="3.85546875" style="60"/>
    <col min="5889" max="5889" width="1.85546875" style="60" customWidth="1"/>
    <col min="5890" max="5890" width="3.85546875" style="60"/>
    <col min="5891" max="5891" width="5" style="60" bestFit="1" customWidth="1"/>
    <col min="5892" max="5892" width="3.85546875" style="60" customWidth="1"/>
    <col min="5893" max="5894" width="3.85546875" style="60"/>
    <col min="5895" max="5899" width="4.5703125" style="60" customWidth="1"/>
    <col min="5900" max="5900" width="3.85546875" style="60"/>
    <col min="5901" max="5901" width="4.5703125" style="60" customWidth="1"/>
    <col min="5902" max="5902" width="7.5703125" style="60" customWidth="1"/>
    <col min="5903" max="5903" width="4.5703125" style="60" customWidth="1"/>
    <col min="5904" max="5904" width="7.140625" style="60" customWidth="1"/>
    <col min="5905" max="5905" width="3.85546875" style="60"/>
    <col min="5906" max="5906" width="2.85546875" style="60" bestFit="1" customWidth="1"/>
    <col min="5907" max="5907" width="10.140625" style="60" customWidth="1"/>
    <col min="5908" max="5908" width="7.42578125" style="60" customWidth="1"/>
    <col min="5909" max="5909" width="9.140625" style="60" customWidth="1"/>
    <col min="5910" max="5910" width="12.140625" style="60" customWidth="1"/>
    <col min="5911" max="5911" width="7.42578125" style="60" customWidth="1"/>
    <col min="5912" max="5912" width="6.140625" style="60" customWidth="1"/>
    <col min="5913" max="5913" width="10.5703125" style="60" customWidth="1"/>
    <col min="5914" max="5914" width="7.42578125" style="60" customWidth="1"/>
    <col min="5915" max="5915" width="4.5703125" style="60" bestFit="1" customWidth="1"/>
    <col min="5916" max="5916" width="13.42578125" style="60" customWidth="1"/>
    <col min="5917" max="5917" width="10" style="60" customWidth="1"/>
    <col min="5918" max="5918" width="4.5703125" style="60" customWidth="1"/>
    <col min="5919" max="5919" width="12.140625" style="60" customWidth="1"/>
    <col min="5920" max="5920" width="9" style="60" customWidth="1"/>
    <col min="5921" max="5921" width="4.42578125" style="60" customWidth="1"/>
    <col min="5922" max="5922" width="4.5703125" style="60" customWidth="1"/>
    <col min="5923" max="5923" width="4.5703125" style="60" bestFit="1" customWidth="1"/>
    <col min="5924" max="5924" width="3.85546875" style="60"/>
    <col min="5925" max="5925" width="10.7109375" style="60" customWidth="1"/>
    <col min="5926" max="5926" width="4.5703125" style="60" customWidth="1"/>
    <col min="5927" max="5927" width="12.42578125" style="60" customWidth="1"/>
    <col min="5928" max="5950" width="4.5703125" style="60" customWidth="1"/>
    <col min="5951" max="6144" width="3.85546875" style="60"/>
    <col min="6145" max="6145" width="1.85546875" style="60" customWidth="1"/>
    <col min="6146" max="6146" width="3.85546875" style="60"/>
    <col min="6147" max="6147" width="5" style="60" bestFit="1" customWidth="1"/>
    <col min="6148" max="6148" width="3.85546875" style="60" customWidth="1"/>
    <col min="6149" max="6150" width="3.85546875" style="60"/>
    <col min="6151" max="6155" width="4.5703125" style="60" customWidth="1"/>
    <col min="6156" max="6156" width="3.85546875" style="60"/>
    <col min="6157" max="6157" width="4.5703125" style="60" customWidth="1"/>
    <col min="6158" max="6158" width="7.5703125" style="60" customWidth="1"/>
    <col min="6159" max="6159" width="4.5703125" style="60" customWidth="1"/>
    <col min="6160" max="6160" width="7.140625" style="60" customWidth="1"/>
    <col min="6161" max="6161" width="3.85546875" style="60"/>
    <col min="6162" max="6162" width="2.85546875" style="60" bestFit="1" customWidth="1"/>
    <col min="6163" max="6163" width="10.140625" style="60" customWidth="1"/>
    <col min="6164" max="6164" width="7.42578125" style="60" customWidth="1"/>
    <col min="6165" max="6165" width="9.140625" style="60" customWidth="1"/>
    <col min="6166" max="6166" width="12.140625" style="60" customWidth="1"/>
    <col min="6167" max="6167" width="7.42578125" style="60" customWidth="1"/>
    <col min="6168" max="6168" width="6.140625" style="60" customWidth="1"/>
    <col min="6169" max="6169" width="10.5703125" style="60" customWidth="1"/>
    <col min="6170" max="6170" width="7.42578125" style="60" customWidth="1"/>
    <col min="6171" max="6171" width="4.5703125" style="60" bestFit="1" customWidth="1"/>
    <col min="6172" max="6172" width="13.42578125" style="60" customWidth="1"/>
    <col min="6173" max="6173" width="10" style="60" customWidth="1"/>
    <col min="6174" max="6174" width="4.5703125" style="60" customWidth="1"/>
    <col min="6175" max="6175" width="12.140625" style="60" customWidth="1"/>
    <col min="6176" max="6176" width="9" style="60" customWidth="1"/>
    <col min="6177" max="6177" width="4.42578125" style="60" customWidth="1"/>
    <col min="6178" max="6178" width="4.5703125" style="60" customWidth="1"/>
    <col min="6179" max="6179" width="4.5703125" style="60" bestFit="1" customWidth="1"/>
    <col min="6180" max="6180" width="3.85546875" style="60"/>
    <col min="6181" max="6181" width="10.7109375" style="60" customWidth="1"/>
    <col min="6182" max="6182" width="4.5703125" style="60" customWidth="1"/>
    <col min="6183" max="6183" width="12.42578125" style="60" customWidth="1"/>
    <col min="6184" max="6206" width="4.5703125" style="60" customWidth="1"/>
    <col min="6207" max="6400" width="3.85546875" style="60"/>
    <col min="6401" max="6401" width="1.85546875" style="60" customWidth="1"/>
    <col min="6402" max="6402" width="3.85546875" style="60"/>
    <col min="6403" max="6403" width="5" style="60" bestFit="1" customWidth="1"/>
    <col min="6404" max="6404" width="3.85546875" style="60" customWidth="1"/>
    <col min="6405" max="6406" width="3.85546875" style="60"/>
    <col min="6407" max="6411" width="4.5703125" style="60" customWidth="1"/>
    <col min="6412" max="6412" width="3.85546875" style="60"/>
    <col min="6413" max="6413" width="4.5703125" style="60" customWidth="1"/>
    <col min="6414" max="6414" width="7.5703125" style="60" customWidth="1"/>
    <col min="6415" max="6415" width="4.5703125" style="60" customWidth="1"/>
    <col min="6416" max="6416" width="7.140625" style="60" customWidth="1"/>
    <col min="6417" max="6417" width="3.85546875" style="60"/>
    <col min="6418" max="6418" width="2.85546875" style="60" bestFit="1" customWidth="1"/>
    <col min="6419" max="6419" width="10.140625" style="60" customWidth="1"/>
    <col min="6420" max="6420" width="7.42578125" style="60" customWidth="1"/>
    <col min="6421" max="6421" width="9.140625" style="60" customWidth="1"/>
    <col min="6422" max="6422" width="12.140625" style="60" customWidth="1"/>
    <col min="6423" max="6423" width="7.42578125" style="60" customWidth="1"/>
    <col min="6424" max="6424" width="6.140625" style="60" customWidth="1"/>
    <col min="6425" max="6425" width="10.5703125" style="60" customWidth="1"/>
    <col min="6426" max="6426" width="7.42578125" style="60" customWidth="1"/>
    <col min="6427" max="6427" width="4.5703125" style="60" bestFit="1" customWidth="1"/>
    <col min="6428" max="6428" width="13.42578125" style="60" customWidth="1"/>
    <col min="6429" max="6429" width="10" style="60" customWidth="1"/>
    <col min="6430" max="6430" width="4.5703125" style="60" customWidth="1"/>
    <col min="6431" max="6431" width="12.140625" style="60" customWidth="1"/>
    <col min="6432" max="6432" width="9" style="60" customWidth="1"/>
    <col min="6433" max="6433" width="4.42578125" style="60" customWidth="1"/>
    <col min="6434" max="6434" width="4.5703125" style="60" customWidth="1"/>
    <col min="6435" max="6435" width="4.5703125" style="60" bestFit="1" customWidth="1"/>
    <col min="6436" max="6436" width="3.85546875" style="60"/>
    <col min="6437" max="6437" width="10.7109375" style="60" customWidth="1"/>
    <col min="6438" max="6438" width="4.5703125" style="60" customWidth="1"/>
    <col min="6439" max="6439" width="12.42578125" style="60" customWidth="1"/>
    <col min="6440" max="6462" width="4.5703125" style="60" customWidth="1"/>
    <col min="6463" max="6656" width="3.85546875" style="60"/>
    <col min="6657" max="6657" width="1.85546875" style="60" customWidth="1"/>
    <col min="6658" max="6658" width="3.85546875" style="60"/>
    <col min="6659" max="6659" width="5" style="60" bestFit="1" customWidth="1"/>
    <col min="6660" max="6660" width="3.85546875" style="60" customWidth="1"/>
    <col min="6661" max="6662" width="3.85546875" style="60"/>
    <col min="6663" max="6667" width="4.5703125" style="60" customWidth="1"/>
    <col min="6668" max="6668" width="3.85546875" style="60"/>
    <col min="6669" max="6669" width="4.5703125" style="60" customWidth="1"/>
    <col min="6670" max="6670" width="7.5703125" style="60" customWidth="1"/>
    <col min="6671" max="6671" width="4.5703125" style="60" customWidth="1"/>
    <col min="6672" max="6672" width="7.140625" style="60" customWidth="1"/>
    <col min="6673" max="6673" width="3.85546875" style="60"/>
    <col min="6674" max="6674" width="2.85546875" style="60" bestFit="1" customWidth="1"/>
    <col min="6675" max="6675" width="10.140625" style="60" customWidth="1"/>
    <col min="6676" max="6676" width="7.42578125" style="60" customWidth="1"/>
    <col min="6677" max="6677" width="9.140625" style="60" customWidth="1"/>
    <col min="6678" max="6678" width="12.140625" style="60" customWidth="1"/>
    <col min="6679" max="6679" width="7.42578125" style="60" customWidth="1"/>
    <col min="6680" max="6680" width="6.140625" style="60" customWidth="1"/>
    <col min="6681" max="6681" width="10.5703125" style="60" customWidth="1"/>
    <col min="6682" max="6682" width="7.42578125" style="60" customWidth="1"/>
    <col min="6683" max="6683" width="4.5703125" style="60" bestFit="1" customWidth="1"/>
    <col min="6684" max="6684" width="13.42578125" style="60" customWidth="1"/>
    <col min="6685" max="6685" width="10" style="60" customWidth="1"/>
    <col min="6686" max="6686" width="4.5703125" style="60" customWidth="1"/>
    <col min="6687" max="6687" width="12.140625" style="60" customWidth="1"/>
    <col min="6688" max="6688" width="9" style="60" customWidth="1"/>
    <col min="6689" max="6689" width="4.42578125" style="60" customWidth="1"/>
    <col min="6690" max="6690" width="4.5703125" style="60" customWidth="1"/>
    <col min="6691" max="6691" width="4.5703125" style="60" bestFit="1" customWidth="1"/>
    <col min="6692" max="6692" width="3.85546875" style="60"/>
    <col min="6693" max="6693" width="10.7109375" style="60" customWidth="1"/>
    <col min="6694" max="6694" width="4.5703125" style="60" customWidth="1"/>
    <col min="6695" max="6695" width="12.42578125" style="60" customWidth="1"/>
    <col min="6696" max="6718" width="4.5703125" style="60" customWidth="1"/>
    <col min="6719" max="6912" width="3.85546875" style="60"/>
    <col min="6913" max="6913" width="1.85546875" style="60" customWidth="1"/>
    <col min="6914" max="6914" width="3.85546875" style="60"/>
    <col min="6915" max="6915" width="5" style="60" bestFit="1" customWidth="1"/>
    <col min="6916" max="6916" width="3.85546875" style="60" customWidth="1"/>
    <col min="6917" max="6918" width="3.85546875" style="60"/>
    <col min="6919" max="6923" width="4.5703125" style="60" customWidth="1"/>
    <col min="6924" max="6924" width="3.85546875" style="60"/>
    <col min="6925" max="6925" width="4.5703125" style="60" customWidth="1"/>
    <col min="6926" max="6926" width="7.5703125" style="60" customWidth="1"/>
    <col min="6927" max="6927" width="4.5703125" style="60" customWidth="1"/>
    <col min="6928" max="6928" width="7.140625" style="60" customWidth="1"/>
    <col min="6929" max="6929" width="3.85546875" style="60"/>
    <col min="6930" max="6930" width="2.85546875" style="60" bestFit="1" customWidth="1"/>
    <col min="6931" max="6931" width="10.140625" style="60" customWidth="1"/>
    <col min="6932" max="6932" width="7.42578125" style="60" customWidth="1"/>
    <col min="6933" max="6933" width="9.140625" style="60" customWidth="1"/>
    <col min="6934" max="6934" width="12.140625" style="60" customWidth="1"/>
    <col min="6935" max="6935" width="7.42578125" style="60" customWidth="1"/>
    <col min="6936" max="6936" width="6.140625" style="60" customWidth="1"/>
    <col min="6937" max="6937" width="10.5703125" style="60" customWidth="1"/>
    <col min="6938" max="6938" width="7.42578125" style="60" customWidth="1"/>
    <col min="6939" max="6939" width="4.5703125" style="60" bestFit="1" customWidth="1"/>
    <col min="6940" max="6940" width="13.42578125" style="60" customWidth="1"/>
    <col min="6941" max="6941" width="10" style="60" customWidth="1"/>
    <col min="6942" max="6942" width="4.5703125" style="60" customWidth="1"/>
    <col min="6943" max="6943" width="12.140625" style="60" customWidth="1"/>
    <col min="6944" max="6944" width="9" style="60" customWidth="1"/>
    <col min="6945" max="6945" width="4.42578125" style="60" customWidth="1"/>
    <col min="6946" max="6946" width="4.5703125" style="60" customWidth="1"/>
    <col min="6947" max="6947" width="4.5703125" style="60" bestFit="1" customWidth="1"/>
    <col min="6948" max="6948" width="3.85546875" style="60"/>
    <col min="6949" max="6949" width="10.7109375" style="60" customWidth="1"/>
    <col min="6950" max="6950" width="4.5703125" style="60" customWidth="1"/>
    <col min="6951" max="6951" width="12.42578125" style="60" customWidth="1"/>
    <col min="6952" max="6974" width="4.5703125" style="60" customWidth="1"/>
    <col min="6975" max="7168" width="3.85546875" style="60"/>
    <col min="7169" max="7169" width="1.85546875" style="60" customWidth="1"/>
    <col min="7170" max="7170" width="3.85546875" style="60"/>
    <col min="7171" max="7171" width="5" style="60" bestFit="1" customWidth="1"/>
    <col min="7172" max="7172" width="3.85546875" style="60" customWidth="1"/>
    <col min="7173" max="7174" width="3.85546875" style="60"/>
    <col min="7175" max="7179" width="4.5703125" style="60" customWidth="1"/>
    <col min="7180" max="7180" width="3.85546875" style="60"/>
    <col min="7181" max="7181" width="4.5703125" style="60" customWidth="1"/>
    <col min="7182" max="7182" width="7.5703125" style="60" customWidth="1"/>
    <col min="7183" max="7183" width="4.5703125" style="60" customWidth="1"/>
    <col min="7184" max="7184" width="7.140625" style="60" customWidth="1"/>
    <col min="7185" max="7185" width="3.85546875" style="60"/>
    <col min="7186" max="7186" width="2.85546875" style="60" bestFit="1" customWidth="1"/>
    <col min="7187" max="7187" width="10.140625" style="60" customWidth="1"/>
    <col min="7188" max="7188" width="7.42578125" style="60" customWidth="1"/>
    <col min="7189" max="7189" width="9.140625" style="60" customWidth="1"/>
    <col min="7190" max="7190" width="12.140625" style="60" customWidth="1"/>
    <col min="7191" max="7191" width="7.42578125" style="60" customWidth="1"/>
    <col min="7192" max="7192" width="6.140625" style="60" customWidth="1"/>
    <col min="7193" max="7193" width="10.5703125" style="60" customWidth="1"/>
    <col min="7194" max="7194" width="7.42578125" style="60" customWidth="1"/>
    <col min="7195" max="7195" width="4.5703125" style="60" bestFit="1" customWidth="1"/>
    <col min="7196" max="7196" width="13.42578125" style="60" customWidth="1"/>
    <col min="7197" max="7197" width="10" style="60" customWidth="1"/>
    <col min="7198" max="7198" width="4.5703125" style="60" customWidth="1"/>
    <col min="7199" max="7199" width="12.140625" style="60" customWidth="1"/>
    <col min="7200" max="7200" width="9" style="60" customWidth="1"/>
    <col min="7201" max="7201" width="4.42578125" style="60" customWidth="1"/>
    <col min="7202" max="7202" width="4.5703125" style="60" customWidth="1"/>
    <col min="7203" max="7203" width="4.5703125" style="60" bestFit="1" customWidth="1"/>
    <col min="7204" max="7204" width="3.85546875" style="60"/>
    <col min="7205" max="7205" width="10.7109375" style="60" customWidth="1"/>
    <col min="7206" max="7206" width="4.5703125" style="60" customWidth="1"/>
    <col min="7207" max="7207" width="12.42578125" style="60" customWidth="1"/>
    <col min="7208" max="7230" width="4.5703125" style="60" customWidth="1"/>
    <col min="7231" max="7424" width="3.85546875" style="60"/>
    <col min="7425" max="7425" width="1.85546875" style="60" customWidth="1"/>
    <col min="7426" max="7426" width="3.85546875" style="60"/>
    <col min="7427" max="7427" width="5" style="60" bestFit="1" customWidth="1"/>
    <col min="7428" max="7428" width="3.85546875" style="60" customWidth="1"/>
    <col min="7429" max="7430" width="3.85546875" style="60"/>
    <col min="7431" max="7435" width="4.5703125" style="60" customWidth="1"/>
    <col min="7436" max="7436" width="3.85546875" style="60"/>
    <col min="7437" max="7437" width="4.5703125" style="60" customWidth="1"/>
    <col min="7438" max="7438" width="7.5703125" style="60" customWidth="1"/>
    <col min="7439" max="7439" width="4.5703125" style="60" customWidth="1"/>
    <col min="7440" max="7440" width="7.140625" style="60" customWidth="1"/>
    <col min="7441" max="7441" width="3.85546875" style="60"/>
    <col min="7442" max="7442" width="2.85546875" style="60" bestFit="1" customWidth="1"/>
    <col min="7443" max="7443" width="10.140625" style="60" customWidth="1"/>
    <col min="7444" max="7444" width="7.42578125" style="60" customWidth="1"/>
    <col min="7445" max="7445" width="9.140625" style="60" customWidth="1"/>
    <col min="7446" max="7446" width="12.140625" style="60" customWidth="1"/>
    <col min="7447" max="7447" width="7.42578125" style="60" customWidth="1"/>
    <col min="7448" max="7448" width="6.140625" style="60" customWidth="1"/>
    <col min="7449" max="7449" width="10.5703125" style="60" customWidth="1"/>
    <col min="7450" max="7450" width="7.42578125" style="60" customWidth="1"/>
    <col min="7451" max="7451" width="4.5703125" style="60" bestFit="1" customWidth="1"/>
    <col min="7452" max="7452" width="13.42578125" style="60" customWidth="1"/>
    <col min="7453" max="7453" width="10" style="60" customWidth="1"/>
    <col min="7454" max="7454" width="4.5703125" style="60" customWidth="1"/>
    <col min="7455" max="7455" width="12.140625" style="60" customWidth="1"/>
    <col min="7456" max="7456" width="9" style="60" customWidth="1"/>
    <col min="7457" max="7457" width="4.42578125" style="60" customWidth="1"/>
    <col min="7458" max="7458" width="4.5703125" style="60" customWidth="1"/>
    <col min="7459" max="7459" width="4.5703125" style="60" bestFit="1" customWidth="1"/>
    <col min="7460" max="7460" width="3.85546875" style="60"/>
    <col min="7461" max="7461" width="10.7109375" style="60" customWidth="1"/>
    <col min="7462" max="7462" width="4.5703125" style="60" customWidth="1"/>
    <col min="7463" max="7463" width="12.42578125" style="60" customWidth="1"/>
    <col min="7464" max="7486" width="4.5703125" style="60" customWidth="1"/>
    <col min="7487" max="7680" width="3.85546875" style="60"/>
    <col min="7681" max="7681" width="1.85546875" style="60" customWidth="1"/>
    <col min="7682" max="7682" width="3.85546875" style="60"/>
    <col min="7683" max="7683" width="5" style="60" bestFit="1" customWidth="1"/>
    <col min="7684" max="7684" width="3.85546875" style="60" customWidth="1"/>
    <col min="7685" max="7686" width="3.85546875" style="60"/>
    <col min="7687" max="7691" width="4.5703125" style="60" customWidth="1"/>
    <col min="7692" max="7692" width="3.85546875" style="60"/>
    <col min="7693" max="7693" width="4.5703125" style="60" customWidth="1"/>
    <col min="7694" max="7694" width="7.5703125" style="60" customWidth="1"/>
    <col min="7695" max="7695" width="4.5703125" style="60" customWidth="1"/>
    <col min="7696" max="7696" width="7.140625" style="60" customWidth="1"/>
    <col min="7697" max="7697" width="3.85546875" style="60"/>
    <col min="7698" max="7698" width="2.85546875" style="60" bestFit="1" customWidth="1"/>
    <col min="7699" max="7699" width="10.140625" style="60" customWidth="1"/>
    <col min="7700" max="7700" width="7.42578125" style="60" customWidth="1"/>
    <col min="7701" max="7701" width="9.140625" style="60" customWidth="1"/>
    <col min="7702" max="7702" width="12.140625" style="60" customWidth="1"/>
    <col min="7703" max="7703" width="7.42578125" style="60" customWidth="1"/>
    <col min="7704" max="7704" width="6.140625" style="60" customWidth="1"/>
    <col min="7705" max="7705" width="10.5703125" style="60" customWidth="1"/>
    <col min="7706" max="7706" width="7.42578125" style="60" customWidth="1"/>
    <col min="7707" max="7707" width="4.5703125" style="60" bestFit="1" customWidth="1"/>
    <col min="7708" max="7708" width="13.42578125" style="60" customWidth="1"/>
    <col min="7709" max="7709" width="10" style="60" customWidth="1"/>
    <col min="7710" max="7710" width="4.5703125" style="60" customWidth="1"/>
    <col min="7711" max="7711" width="12.140625" style="60" customWidth="1"/>
    <col min="7712" max="7712" width="9" style="60" customWidth="1"/>
    <col min="7713" max="7713" width="4.42578125" style="60" customWidth="1"/>
    <col min="7714" max="7714" width="4.5703125" style="60" customWidth="1"/>
    <col min="7715" max="7715" width="4.5703125" style="60" bestFit="1" customWidth="1"/>
    <col min="7716" max="7716" width="3.85546875" style="60"/>
    <col min="7717" max="7717" width="10.7109375" style="60" customWidth="1"/>
    <col min="7718" max="7718" width="4.5703125" style="60" customWidth="1"/>
    <col min="7719" max="7719" width="12.42578125" style="60" customWidth="1"/>
    <col min="7720" max="7742" width="4.5703125" style="60" customWidth="1"/>
    <col min="7743" max="7936" width="3.85546875" style="60"/>
    <col min="7937" max="7937" width="1.85546875" style="60" customWidth="1"/>
    <col min="7938" max="7938" width="3.85546875" style="60"/>
    <col min="7939" max="7939" width="5" style="60" bestFit="1" customWidth="1"/>
    <col min="7940" max="7940" width="3.85546875" style="60" customWidth="1"/>
    <col min="7941" max="7942" width="3.85546875" style="60"/>
    <col min="7943" max="7947" width="4.5703125" style="60" customWidth="1"/>
    <col min="7948" max="7948" width="3.85546875" style="60"/>
    <col min="7949" max="7949" width="4.5703125" style="60" customWidth="1"/>
    <col min="7950" max="7950" width="7.5703125" style="60" customWidth="1"/>
    <col min="7951" max="7951" width="4.5703125" style="60" customWidth="1"/>
    <col min="7952" max="7952" width="7.140625" style="60" customWidth="1"/>
    <col min="7953" max="7953" width="3.85546875" style="60"/>
    <col min="7954" max="7954" width="2.85546875" style="60" bestFit="1" customWidth="1"/>
    <col min="7955" max="7955" width="10.140625" style="60" customWidth="1"/>
    <col min="7956" max="7956" width="7.42578125" style="60" customWidth="1"/>
    <col min="7957" max="7957" width="9.140625" style="60" customWidth="1"/>
    <col min="7958" max="7958" width="12.140625" style="60" customWidth="1"/>
    <col min="7959" max="7959" width="7.42578125" style="60" customWidth="1"/>
    <col min="7960" max="7960" width="6.140625" style="60" customWidth="1"/>
    <col min="7961" max="7961" width="10.5703125" style="60" customWidth="1"/>
    <col min="7962" max="7962" width="7.42578125" style="60" customWidth="1"/>
    <col min="7963" max="7963" width="4.5703125" style="60" bestFit="1" customWidth="1"/>
    <col min="7964" max="7964" width="13.42578125" style="60" customWidth="1"/>
    <col min="7965" max="7965" width="10" style="60" customWidth="1"/>
    <col min="7966" max="7966" width="4.5703125" style="60" customWidth="1"/>
    <col min="7967" max="7967" width="12.140625" style="60" customWidth="1"/>
    <col min="7968" max="7968" width="9" style="60" customWidth="1"/>
    <col min="7969" max="7969" width="4.42578125" style="60" customWidth="1"/>
    <col min="7970" max="7970" width="4.5703125" style="60" customWidth="1"/>
    <col min="7971" max="7971" width="4.5703125" style="60" bestFit="1" customWidth="1"/>
    <col min="7972" max="7972" width="3.85546875" style="60"/>
    <col min="7973" max="7973" width="10.7109375" style="60" customWidth="1"/>
    <col min="7974" max="7974" width="4.5703125" style="60" customWidth="1"/>
    <col min="7975" max="7975" width="12.42578125" style="60" customWidth="1"/>
    <col min="7976" max="7998" width="4.5703125" style="60" customWidth="1"/>
    <col min="7999" max="8192" width="3.85546875" style="60"/>
    <col min="8193" max="8193" width="1.85546875" style="60" customWidth="1"/>
    <col min="8194" max="8194" width="3.85546875" style="60"/>
    <col min="8195" max="8195" width="5" style="60" bestFit="1" customWidth="1"/>
    <col min="8196" max="8196" width="3.85546875" style="60" customWidth="1"/>
    <col min="8197" max="8198" width="3.85546875" style="60"/>
    <col min="8199" max="8203" width="4.5703125" style="60" customWidth="1"/>
    <col min="8204" max="8204" width="3.85546875" style="60"/>
    <col min="8205" max="8205" width="4.5703125" style="60" customWidth="1"/>
    <col min="8206" max="8206" width="7.5703125" style="60" customWidth="1"/>
    <col min="8207" max="8207" width="4.5703125" style="60" customWidth="1"/>
    <col min="8208" max="8208" width="7.140625" style="60" customWidth="1"/>
    <col min="8209" max="8209" width="3.85546875" style="60"/>
    <col min="8210" max="8210" width="2.85546875" style="60" bestFit="1" customWidth="1"/>
    <col min="8211" max="8211" width="10.140625" style="60" customWidth="1"/>
    <col min="8212" max="8212" width="7.42578125" style="60" customWidth="1"/>
    <col min="8213" max="8213" width="9.140625" style="60" customWidth="1"/>
    <col min="8214" max="8214" width="12.140625" style="60" customWidth="1"/>
    <col min="8215" max="8215" width="7.42578125" style="60" customWidth="1"/>
    <col min="8216" max="8216" width="6.140625" style="60" customWidth="1"/>
    <col min="8217" max="8217" width="10.5703125" style="60" customWidth="1"/>
    <col min="8218" max="8218" width="7.42578125" style="60" customWidth="1"/>
    <col min="8219" max="8219" width="4.5703125" style="60" bestFit="1" customWidth="1"/>
    <col min="8220" max="8220" width="13.42578125" style="60" customWidth="1"/>
    <col min="8221" max="8221" width="10" style="60" customWidth="1"/>
    <col min="8222" max="8222" width="4.5703125" style="60" customWidth="1"/>
    <col min="8223" max="8223" width="12.140625" style="60" customWidth="1"/>
    <col min="8224" max="8224" width="9" style="60" customWidth="1"/>
    <col min="8225" max="8225" width="4.42578125" style="60" customWidth="1"/>
    <col min="8226" max="8226" width="4.5703125" style="60" customWidth="1"/>
    <col min="8227" max="8227" width="4.5703125" style="60" bestFit="1" customWidth="1"/>
    <col min="8228" max="8228" width="3.85546875" style="60"/>
    <col min="8229" max="8229" width="10.7109375" style="60" customWidth="1"/>
    <col min="8230" max="8230" width="4.5703125" style="60" customWidth="1"/>
    <col min="8231" max="8231" width="12.42578125" style="60" customWidth="1"/>
    <col min="8232" max="8254" width="4.5703125" style="60" customWidth="1"/>
    <col min="8255" max="8448" width="3.85546875" style="60"/>
    <col min="8449" max="8449" width="1.85546875" style="60" customWidth="1"/>
    <col min="8450" max="8450" width="3.85546875" style="60"/>
    <col min="8451" max="8451" width="5" style="60" bestFit="1" customWidth="1"/>
    <col min="8452" max="8452" width="3.85546875" style="60" customWidth="1"/>
    <col min="8453" max="8454" width="3.85546875" style="60"/>
    <col min="8455" max="8459" width="4.5703125" style="60" customWidth="1"/>
    <col min="8460" max="8460" width="3.85546875" style="60"/>
    <col min="8461" max="8461" width="4.5703125" style="60" customWidth="1"/>
    <col min="8462" max="8462" width="7.5703125" style="60" customWidth="1"/>
    <col min="8463" max="8463" width="4.5703125" style="60" customWidth="1"/>
    <col min="8464" max="8464" width="7.140625" style="60" customWidth="1"/>
    <col min="8465" max="8465" width="3.85546875" style="60"/>
    <col min="8466" max="8466" width="2.85546875" style="60" bestFit="1" customWidth="1"/>
    <col min="8467" max="8467" width="10.140625" style="60" customWidth="1"/>
    <col min="8468" max="8468" width="7.42578125" style="60" customWidth="1"/>
    <col min="8469" max="8469" width="9.140625" style="60" customWidth="1"/>
    <col min="8470" max="8470" width="12.140625" style="60" customWidth="1"/>
    <col min="8471" max="8471" width="7.42578125" style="60" customWidth="1"/>
    <col min="8472" max="8472" width="6.140625" style="60" customWidth="1"/>
    <col min="8473" max="8473" width="10.5703125" style="60" customWidth="1"/>
    <col min="8474" max="8474" width="7.42578125" style="60" customWidth="1"/>
    <col min="8475" max="8475" width="4.5703125" style="60" bestFit="1" customWidth="1"/>
    <col min="8476" max="8476" width="13.42578125" style="60" customWidth="1"/>
    <col min="8477" max="8477" width="10" style="60" customWidth="1"/>
    <col min="8478" max="8478" width="4.5703125" style="60" customWidth="1"/>
    <col min="8479" max="8479" width="12.140625" style="60" customWidth="1"/>
    <col min="8480" max="8480" width="9" style="60" customWidth="1"/>
    <col min="8481" max="8481" width="4.42578125" style="60" customWidth="1"/>
    <col min="8482" max="8482" width="4.5703125" style="60" customWidth="1"/>
    <col min="8483" max="8483" width="4.5703125" style="60" bestFit="1" customWidth="1"/>
    <col min="8484" max="8484" width="3.85546875" style="60"/>
    <col min="8485" max="8485" width="10.7109375" style="60" customWidth="1"/>
    <col min="8486" max="8486" width="4.5703125" style="60" customWidth="1"/>
    <col min="8487" max="8487" width="12.42578125" style="60" customWidth="1"/>
    <col min="8488" max="8510" width="4.5703125" style="60" customWidth="1"/>
    <col min="8511" max="8704" width="3.85546875" style="60"/>
    <col min="8705" max="8705" width="1.85546875" style="60" customWidth="1"/>
    <col min="8706" max="8706" width="3.85546875" style="60"/>
    <col min="8707" max="8707" width="5" style="60" bestFit="1" customWidth="1"/>
    <col min="8708" max="8708" width="3.85546875" style="60" customWidth="1"/>
    <col min="8709" max="8710" width="3.85546875" style="60"/>
    <col min="8711" max="8715" width="4.5703125" style="60" customWidth="1"/>
    <col min="8716" max="8716" width="3.85546875" style="60"/>
    <col min="8717" max="8717" width="4.5703125" style="60" customWidth="1"/>
    <col min="8718" max="8718" width="7.5703125" style="60" customWidth="1"/>
    <col min="8719" max="8719" width="4.5703125" style="60" customWidth="1"/>
    <col min="8720" max="8720" width="7.140625" style="60" customWidth="1"/>
    <col min="8721" max="8721" width="3.85546875" style="60"/>
    <col min="8722" max="8722" width="2.85546875" style="60" bestFit="1" customWidth="1"/>
    <col min="8723" max="8723" width="10.140625" style="60" customWidth="1"/>
    <col min="8724" max="8724" width="7.42578125" style="60" customWidth="1"/>
    <col min="8725" max="8725" width="9.140625" style="60" customWidth="1"/>
    <col min="8726" max="8726" width="12.140625" style="60" customWidth="1"/>
    <col min="8727" max="8727" width="7.42578125" style="60" customWidth="1"/>
    <col min="8728" max="8728" width="6.140625" style="60" customWidth="1"/>
    <col min="8729" max="8729" width="10.5703125" style="60" customWidth="1"/>
    <col min="8730" max="8730" width="7.42578125" style="60" customWidth="1"/>
    <col min="8731" max="8731" width="4.5703125" style="60" bestFit="1" customWidth="1"/>
    <col min="8732" max="8732" width="13.42578125" style="60" customWidth="1"/>
    <col min="8733" max="8733" width="10" style="60" customWidth="1"/>
    <col min="8734" max="8734" width="4.5703125" style="60" customWidth="1"/>
    <col min="8735" max="8735" width="12.140625" style="60" customWidth="1"/>
    <col min="8736" max="8736" width="9" style="60" customWidth="1"/>
    <col min="8737" max="8737" width="4.42578125" style="60" customWidth="1"/>
    <col min="8738" max="8738" width="4.5703125" style="60" customWidth="1"/>
    <col min="8739" max="8739" width="4.5703125" style="60" bestFit="1" customWidth="1"/>
    <col min="8740" max="8740" width="3.85546875" style="60"/>
    <col min="8741" max="8741" width="10.7109375" style="60" customWidth="1"/>
    <col min="8742" max="8742" width="4.5703125" style="60" customWidth="1"/>
    <col min="8743" max="8743" width="12.42578125" style="60" customWidth="1"/>
    <col min="8744" max="8766" width="4.5703125" style="60" customWidth="1"/>
    <col min="8767" max="8960" width="3.85546875" style="60"/>
    <col min="8961" max="8961" width="1.85546875" style="60" customWidth="1"/>
    <col min="8962" max="8962" width="3.85546875" style="60"/>
    <col min="8963" max="8963" width="5" style="60" bestFit="1" customWidth="1"/>
    <col min="8964" max="8964" width="3.85546875" style="60" customWidth="1"/>
    <col min="8965" max="8966" width="3.85546875" style="60"/>
    <col min="8967" max="8971" width="4.5703125" style="60" customWidth="1"/>
    <col min="8972" max="8972" width="3.85546875" style="60"/>
    <col min="8973" max="8973" width="4.5703125" style="60" customWidth="1"/>
    <col min="8974" max="8974" width="7.5703125" style="60" customWidth="1"/>
    <col min="8975" max="8975" width="4.5703125" style="60" customWidth="1"/>
    <col min="8976" max="8976" width="7.140625" style="60" customWidth="1"/>
    <col min="8977" max="8977" width="3.85546875" style="60"/>
    <col min="8978" max="8978" width="2.85546875" style="60" bestFit="1" customWidth="1"/>
    <col min="8979" max="8979" width="10.140625" style="60" customWidth="1"/>
    <col min="8980" max="8980" width="7.42578125" style="60" customWidth="1"/>
    <col min="8981" max="8981" width="9.140625" style="60" customWidth="1"/>
    <col min="8982" max="8982" width="12.140625" style="60" customWidth="1"/>
    <col min="8983" max="8983" width="7.42578125" style="60" customWidth="1"/>
    <col min="8984" max="8984" width="6.140625" style="60" customWidth="1"/>
    <col min="8985" max="8985" width="10.5703125" style="60" customWidth="1"/>
    <col min="8986" max="8986" width="7.42578125" style="60" customWidth="1"/>
    <col min="8987" max="8987" width="4.5703125" style="60" bestFit="1" customWidth="1"/>
    <col min="8988" max="8988" width="13.42578125" style="60" customWidth="1"/>
    <col min="8989" max="8989" width="10" style="60" customWidth="1"/>
    <col min="8990" max="8990" width="4.5703125" style="60" customWidth="1"/>
    <col min="8991" max="8991" width="12.140625" style="60" customWidth="1"/>
    <col min="8992" max="8992" width="9" style="60" customWidth="1"/>
    <col min="8993" max="8993" width="4.42578125" style="60" customWidth="1"/>
    <col min="8994" max="8994" width="4.5703125" style="60" customWidth="1"/>
    <col min="8995" max="8995" width="4.5703125" style="60" bestFit="1" customWidth="1"/>
    <col min="8996" max="8996" width="3.85546875" style="60"/>
    <col min="8997" max="8997" width="10.7109375" style="60" customWidth="1"/>
    <col min="8998" max="8998" width="4.5703125" style="60" customWidth="1"/>
    <col min="8999" max="8999" width="12.42578125" style="60" customWidth="1"/>
    <col min="9000" max="9022" width="4.5703125" style="60" customWidth="1"/>
    <col min="9023" max="9216" width="3.85546875" style="60"/>
    <col min="9217" max="9217" width="1.85546875" style="60" customWidth="1"/>
    <col min="9218" max="9218" width="3.85546875" style="60"/>
    <col min="9219" max="9219" width="5" style="60" bestFit="1" customWidth="1"/>
    <col min="9220" max="9220" width="3.85546875" style="60" customWidth="1"/>
    <col min="9221" max="9222" width="3.85546875" style="60"/>
    <col min="9223" max="9227" width="4.5703125" style="60" customWidth="1"/>
    <col min="9228" max="9228" width="3.85546875" style="60"/>
    <col min="9229" max="9229" width="4.5703125" style="60" customWidth="1"/>
    <col min="9230" max="9230" width="7.5703125" style="60" customWidth="1"/>
    <col min="9231" max="9231" width="4.5703125" style="60" customWidth="1"/>
    <col min="9232" max="9232" width="7.140625" style="60" customWidth="1"/>
    <col min="9233" max="9233" width="3.85546875" style="60"/>
    <col min="9234" max="9234" width="2.85546875" style="60" bestFit="1" customWidth="1"/>
    <col min="9235" max="9235" width="10.140625" style="60" customWidth="1"/>
    <col min="9236" max="9236" width="7.42578125" style="60" customWidth="1"/>
    <col min="9237" max="9237" width="9.140625" style="60" customWidth="1"/>
    <col min="9238" max="9238" width="12.140625" style="60" customWidth="1"/>
    <col min="9239" max="9239" width="7.42578125" style="60" customWidth="1"/>
    <col min="9240" max="9240" width="6.140625" style="60" customWidth="1"/>
    <col min="9241" max="9241" width="10.5703125" style="60" customWidth="1"/>
    <col min="9242" max="9242" width="7.42578125" style="60" customWidth="1"/>
    <col min="9243" max="9243" width="4.5703125" style="60" bestFit="1" customWidth="1"/>
    <col min="9244" max="9244" width="13.42578125" style="60" customWidth="1"/>
    <col min="9245" max="9245" width="10" style="60" customWidth="1"/>
    <col min="9246" max="9246" width="4.5703125" style="60" customWidth="1"/>
    <col min="9247" max="9247" width="12.140625" style="60" customWidth="1"/>
    <col min="9248" max="9248" width="9" style="60" customWidth="1"/>
    <col min="9249" max="9249" width="4.42578125" style="60" customWidth="1"/>
    <col min="9250" max="9250" width="4.5703125" style="60" customWidth="1"/>
    <col min="9251" max="9251" width="4.5703125" style="60" bestFit="1" customWidth="1"/>
    <col min="9252" max="9252" width="3.85546875" style="60"/>
    <col min="9253" max="9253" width="10.7109375" style="60" customWidth="1"/>
    <col min="9254" max="9254" width="4.5703125" style="60" customWidth="1"/>
    <col min="9255" max="9255" width="12.42578125" style="60" customWidth="1"/>
    <col min="9256" max="9278" width="4.5703125" style="60" customWidth="1"/>
    <col min="9279" max="9472" width="3.85546875" style="60"/>
    <col min="9473" max="9473" width="1.85546875" style="60" customWidth="1"/>
    <col min="9474" max="9474" width="3.85546875" style="60"/>
    <col min="9475" max="9475" width="5" style="60" bestFit="1" customWidth="1"/>
    <col min="9476" max="9476" width="3.85546875" style="60" customWidth="1"/>
    <col min="9477" max="9478" width="3.85546875" style="60"/>
    <col min="9479" max="9483" width="4.5703125" style="60" customWidth="1"/>
    <col min="9484" max="9484" width="3.85546875" style="60"/>
    <col min="9485" max="9485" width="4.5703125" style="60" customWidth="1"/>
    <col min="9486" max="9486" width="7.5703125" style="60" customWidth="1"/>
    <col min="9487" max="9487" width="4.5703125" style="60" customWidth="1"/>
    <col min="9488" max="9488" width="7.140625" style="60" customWidth="1"/>
    <col min="9489" max="9489" width="3.85546875" style="60"/>
    <col min="9490" max="9490" width="2.85546875" style="60" bestFit="1" customWidth="1"/>
    <col min="9491" max="9491" width="10.140625" style="60" customWidth="1"/>
    <col min="9492" max="9492" width="7.42578125" style="60" customWidth="1"/>
    <col min="9493" max="9493" width="9.140625" style="60" customWidth="1"/>
    <col min="9494" max="9494" width="12.140625" style="60" customWidth="1"/>
    <col min="9495" max="9495" width="7.42578125" style="60" customWidth="1"/>
    <col min="9496" max="9496" width="6.140625" style="60" customWidth="1"/>
    <col min="9497" max="9497" width="10.5703125" style="60" customWidth="1"/>
    <col min="9498" max="9498" width="7.42578125" style="60" customWidth="1"/>
    <col min="9499" max="9499" width="4.5703125" style="60" bestFit="1" customWidth="1"/>
    <col min="9500" max="9500" width="13.42578125" style="60" customWidth="1"/>
    <col min="9501" max="9501" width="10" style="60" customWidth="1"/>
    <col min="9502" max="9502" width="4.5703125" style="60" customWidth="1"/>
    <col min="9503" max="9503" width="12.140625" style="60" customWidth="1"/>
    <col min="9504" max="9504" width="9" style="60" customWidth="1"/>
    <col min="9505" max="9505" width="4.42578125" style="60" customWidth="1"/>
    <col min="9506" max="9506" width="4.5703125" style="60" customWidth="1"/>
    <col min="9507" max="9507" width="4.5703125" style="60" bestFit="1" customWidth="1"/>
    <col min="9508" max="9508" width="3.85546875" style="60"/>
    <col min="9509" max="9509" width="10.7109375" style="60" customWidth="1"/>
    <col min="9510" max="9510" width="4.5703125" style="60" customWidth="1"/>
    <col min="9511" max="9511" width="12.42578125" style="60" customWidth="1"/>
    <col min="9512" max="9534" width="4.5703125" style="60" customWidth="1"/>
    <col min="9535" max="9728" width="3.85546875" style="60"/>
    <col min="9729" max="9729" width="1.85546875" style="60" customWidth="1"/>
    <col min="9730" max="9730" width="3.85546875" style="60"/>
    <col min="9731" max="9731" width="5" style="60" bestFit="1" customWidth="1"/>
    <col min="9732" max="9732" width="3.85546875" style="60" customWidth="1"/>
    <col min="9733" max="9734" width="3.85546875" style="60"/>
    <col min="9735" max="9739" width="4.5703125" style="60" customWidth="1"/>
    <col min="9740" max="9740" width="3.85546875" style="60"/>
    <col min="9741" max="9741" width="4.5703125" style="60" customWidth="1"/>
    <col min="9742" max="9742" width="7.5703125" style="60" customWidth="1"/>
    <col min="9743" max="9743" width="4.5703125" style="60" customWidth="1"/>
    <col min="9744" max="9744" width="7.140625" style="60" customWidth="1"/>
    <col min="9745" max="9745" width="3.85546875" style="60"/>
    <col min="9746" max="9746" width="2.85546875" style="60" bestFit="1" customWidth="1"/>
    <col min="9747" max="9747" width="10.140625" style="60" customWidth="1"/>
    <col min="9748" max="9748" width="7.42578125" style="60" customWidth="1"/>
    <col min="9749" max="9749" width="9.140625" style="60" customWidth="1"/>
    <col min="9750" max="9750" width="12.140625" style="60" customWidth="1"/>
    <col min="9751" max="9751" width="7.42578125" style="60" customWidth="1"/>
    <col min="9752" max="9752" width="6.140625" style="60" customWidth="1"/>
    <col min="9753" max="9753" width="10.5703125" style="60" customWidth="1"/>
    <col min="9754" max="9754" width="7.42578125" style="60" customWidth="1"/>
    <col min="9755" max="9755" width="4.5703125" style="60" bestFit="1" customWidth="1"/>
    <col min="9756" max="9756" width="13.42578125" style="60" customWidth="1"/>
    <col min="9757" max="9757" width="10" style="60" customWidth="1"/>
    <col min="9758" max="9758" width="4.5703125" style="60" customWidth="1"/>
    <col min="9759" max="9759" width="12.140625" style="60" customWidth="1"/>
    <col min="9760" max="9760" width="9" style="60" customWidth="1"/>
    <col min="9761" max="9761" width="4.42578125" style="60" customWidth="1"/>
    <col min="9762" max="9762" width="4.5703125" style="60" customWidth="1"/>
    <col min="9763" max="9763" width="4.5703125" style="60" bestFit="1" customWidth="1"/>
    <col min="9764" max="9764" width="3.85546875" style="60"/>
    <col min="9765" max="9765" width="10.7109375" style="60" customWidth="1"/>
    <col min="9766" max="9766" width="4.5703125" style="60" customWidth="1"/>
    <col min="9767" max="9767" width="12.42578125" style="60" customWidth="1"/>
    <col min="9768" max="9790" width="4.5703125" style="60" customWidth="1"/>
    <col min="9791" max="9984" width="3.85546875" style="60"/>
    <col min="9985" max="9985" width="1.85546875" style="60" customWidth="1"/>
    <col min="9986" max="9986" width="3.85546875" style="60"/>
    <col min="9987" max="9987" width="5" style="60" bestFit="1" customWidth="1"/>
    <col min="9988" max="9988" width="3.85546875" style="60" customWidth="1"/>
    <col min="9989" max="9990" width="3.85546875" style="60"/>
    <col min="9991" max="9995" width="4.5703125" style="60" customWidth="1"/>
    <col min="9996" max="9996" width="3.85546875" style="60"/>
    <col min="9997" max="9997" width="4.5703125" style="60" customWidth="1"/>
    <col min="9998" max="9998" width="7.5703125" style="60" customWidth="1"/>
    <col min="9999" max="9999" width="4.5703125" style="60" customWidth="1"/>
    <col min="10000" max="10000" width="7.140625" style="60" customWidth="1"/>
    <col min="10001" max="10001" width="3.85546875" style="60"/>
    <col min="10002" max="10002" width="2.85546875" style="60" bestFit="1" customWidth="1"/>
    <col min="10003" max="10003" width="10.140625" style="60" customWidth="1"/>
    <col min="10004" max="10004" width="7.42578125" style="60" customWidth="1"/>
    <col min="10005" max="10005" width="9.140625" style="60" customWidth="1"/>
    <col min="10006" max="10006" width="12.140625" style="60" customWidth="1"/>
    <col min="10007" max="10007" width="7.42578125" style="60" customWidth="1"/>
    <col min="10008" max="10008" width="6.140625" style="60" customWidth="1"/>
    <col min="10009" max="10009" width="10.5703125" style="60" customWidth="1"/>
    <col min="10010" max="10010" width="7.42578125" style="60" customWidth="1"/>
    <col min="10011" max="10011" width="4.5703125" style="60" bestFit="1" customWidth="1"/>
    <col min="10012" max="10012" width="13.42578125" style="60" customWidth="1"/>
    <col min="10013" max="10013" width="10" style="60" customWidth="1"/>
    <col min="10014" max="10014" width="4.5703125" style="60" customWidth="1"/>
    <col min="10015" max="10015" width="12.140625" style="60" customWidth="1"/>
    <col min="10016" max="10016" width="9" style="60" customWidth="1"/>
    <col min="10017" max="10017" width="4.42578125" style="60" customWidth="1"/>
    <col min="10018" max="10018" width="4.5703125" style="60" customWidth="1"/>
    <col min="10019" max="10019" width="4.5703125" style="60" bestFit="1" customWidth="1"/>
    <col min="10020" max="10020" width="3.85546875" style="60"/>
    <col min="10021" max="10021" width="10.7109375" style="60" customWidth="1"/>
    <col min="10022" max="10022" width="4.5703125" style="60" customWidth="1"/>
    <col min="10023" max="10023" width="12.42578125" style="60" customWidth="1"/>
    <col min="10024" max="10046" width="4.5703125" style="60" customWidth="1"/>
    <col min="10047" max="10240" width="3.85546875" style="60"/>
    <col min="10241" max="10241" width="1.85546875" style="60" customWidth="1"/>
    <col min="10242" max="10242" width="3.85546875" style="60"/>
    <col min="10243" max="10243" width="5" style="60" bestFit="1" customWidth="1"/>
    <col min="10244" max="10244" width="3.85546875" style="60" customWidth="1"/>
    <col min="10245" max="10246" width="3.85546875" style="60"/>
    <col min="10247" max="10251" width="4.5703125" style="60" customWidth="1"/>
    <col min="10252" max="10252" width="3.85546875" style="60"/>
    <col min="10253" max="10253" width="4.5703125" style="60" customWidth="1"/>
    <col min="10254" max="10254" width="7.5703125" style="60" customWidth="1"/>
    <col min="10255" max="10255" width="4.5703125" style="60" customWidth="1"/>
    <col min="10256" max="10256" width="7.140625" style="60" customWidth="1"/>
    <col min="10257" max="10257" width="3.85546875" style="60"/>
    <col min="10258" max="10258" width="2.85546875" style="60" bestFit="1" customWidth="1"/>
    <col min="10259" max="10259" width="10.140625" style="60" customWidth="1"/>
    <col min="10260" max="10260" width="7.42578125" style="60" customWidth="1"/>
    <col min="10261" max="10261" width="9.140625" style="60" customWidth="1"/>
    <col min="10262" max="10262" width="12.140625" style="60" customWidth="1"/>
    <col min="10263" max="10263" width="7.42578125" style="60" customWidth="1"/>
    <col min="10264" max="10264" width="6.140625" style="60" customWidth="1"/>
    <col min="10265" max="10265" width="10.5703125" style="60" customWidth="1"/>
    <col min="10266" max="10266" width="7.42578125" style="60" customWidth="1"/>
    <col min="10267" max="10267" width="4.5703125" style="60" bestFit="1" customWidth="1"/>
    <col min="10268" max="10268" width="13.42578125" style="60" customWidth="1"/>
    <col min="10269" max="10269" width="10" style="60" customWidth="1"/>
    <col min="10270" max="10270" width="4.5703125" style="60" customWidth="1"/>
    <col min="10271" max="10271" width="12.140625" style="60" customWidth="1"/>
    <col min="10272" max="10272" width="9" style="60" customWidth="1"/>
    <col min="10273" max="10273" width="4.42578125" style="60" customWidth="1"/>
    <col min="10274" max="10274" width="4.5703125" style="60" customWidth="1"/>
    <col min="10275" max="10275" width="4.5703125" style="60" bestFit="1" customWidth="1"/>
    <col min="10276" max="10276" width="3.85546875" style="60"/>
    <col min="10277" max="10277" width="10.7109375" style="60" customWidth="1"/>
    <col min="10278" max="10278" width="4.5703125" style="60" customWidth="1"/>
    <col min="10279" max="10279" width="12.42578125" style="60" customWidth="1"/>
    <col min="10280" max="10302" width="4.5703125" style="60" customWidth="1"/>
    <col min="10303" max="10496" width="3.85546875" style="60"/>
    <col min="10497" max="10497" width="1.85546875" style="60" customWidth="1"/>
    <col min="10498" max="10498" width="3.85546875" style="60"/>
    <col min="10499" max="10499" width="5" style="60" bestFit="1" customWidth="1"/>
    <col min="10500" max="10500" width="3.85546875" style="60" customWidth="1"/>
    <col min="10501" max="10502" width="3.85546875" style="60"/>
    <col min="10503" max="10507" width="4.5703125" style="60" customWidth="1"/>
    <col min="10508" max="10508" width="3.85546875" style="60"/>
    <col min="10509" max="10509" width="4.5703125" style="60" customWidth="1"/>
    <col min="10510" max="10510" width="7.5703125" style="60" customWidth="1"/>
    <col min="10511" max="10511" width="4.5703125" style="60" customWidth="1"/>
    <col min="10512" max="10512" width="7.140625" style="60" customWidth="1"/>
    <col min="10513" max="10513" width="3.85546875" style="60"/>
    <col min="10514" max="10514" width="2.85546875" style="60" bestFit="1" customWidth="1"/>
    <col min="10515" max="10515" width="10.140625" style="60" customWidth="1"/>
    <col min="10516" max="10516" width="7.42578125" style="60" customWidth="1"/>
    <col min="10517" max="10517" width="9.140625" style="60" customWidth="1"/>
    <col min="10518" max="10518" width="12.140625" style="60" customWidth="1"/>
    <col min="10519" max="10519" width="7.42578125" style="60" customWidth="1"/>
    <col min="10520" max="10520" width="6.140625" style="60" customWidth="1"/>
    <col min="10521" max="10521" width="10.5703125" style="60" customWidth="1"/>
    <col min="10522" max="10522" width="7.42578125" style="60" customWidth="1"/>
    <col min="10523" max="10523" width="4.5703125" style="60" bestFit="1" customWidth="1"/>
    <col min="10524" max="10524" width="13.42578125" style="60" customWidth="1"/>
    <col min="10525" max="10525" width="10" style="60" customWidth="1"/>
    <col min="10526" max="10526" width="4.5703125" style="60" customWidth="1"/>
    <col min="10527" max="10527" width="12.140625" style="60" customWidth="1"/>
    <col min="10528" max="10528" width="9" style="60" customWidth="1"/>
    <col min="10529" max="10529" width="4.42578125" style="60" customWidth="1"/>
    <col min="10530" max="10530" width="4.5703125" style="60" customWidth="1"/>
    <col min="10531" max="10531" width="4.5703125" style="60" bestFit="1" customWidth="1"/>
    <col min="10532" max="10532" width="3.85546875" style="60"/>
    <col min="10533" max="10533" width="10.7109375" style="60" customWidth="1"/>
    <col min="10534" max="10534" width="4.5703125" style="60" customWidth="1"/>
    <col min="10535" max="10535" width="12.42578125" style="60" customWidth="1"/>
    <col min="10536" max="10558" width="4.5703125" style="60" customWidth="1"/>
    <col min="10559" max="10752" width="3.85546875" style="60"/>
    <col min="10753" max="10753" width="1.85546875" style="60" customWidth="1"/>
    <col min="10754" max="10754" width="3.85546875" style="60"/>
    <col min="10755" max="10755" width="5" style="60" bestFit="1" customWidth="1"/>
    <col min="10756" max="10756" width="3.85546875" style="60" customWidth="1"/>
    <col min="10757" max="10758" width="3.85546875" style="60"/>
    <col min="10759" max="10763" width="4.5703125" style="60" customWidth="1"/>
    <col min="10764" max="10764" width="3.85546875" style="60"/>
    <col min="10765" max="10765" width="4.5703125" style="60" customWidth="1"/>
    <col min="10766" max="10766" width="7.5703125" style="60" customWidth="1"/>
    <col min="10767" max="10767" width="4.5703125" style="60" customWidth="1"/>
    <col min="10768" max="10768" width="7.140625" style="60" customWidth="1"/>
    <col min="10769" max="10769" width="3.85546875" style="60"/>
    <col min="10770" max="10770" width="2.85546875" style="60" bestFit="1" customWidth="1"/>
    <col min="10771" max="10771" width="10.140625" style="60" customWidth="1"/>
    <col min="10772" max="10772" width="7.42578125" style="60" customWidth="1"/>
    <col min="10773" max="10773" width="9.140625" style="60" customWidth="1"/>
    <col min="10774" max="10774" width="12.140625" style="60" customWidth="1"/>
    <col min="10775" max="10775" width="7.42578125" style="60" customWidth="1"/>
    <col min="10776" max="10776" width="6.140625" style="60" customWidth="1"/>
    <col min="10777" max="10777" width="10.5703125" style="60" customWidth="1"/>
    <col min="10778" max="10778" width="7.42578125" style="60" customWidth="1"/>
    <col min="10779" max="10779" width="4.5703125" style="60" bestFit="1" customWidth="1"/>
    <col min="10780" max="10780" width="13.42578125" style="60" customWidth="1"/>
    <col min="10781" max="10781" width="10" style="60" customWidth="1"/>
    <col min="10782" max="10782" width="4.5703125" style="60" customWidth="1"/>
    <col min="10783" max="10783" width="12.140625" style="60" customWidth="1"/>
    <col min="10784" max="10784" width="9" style="60" customWidth="1"/>
    <col min="10785" max="10785" width="4.42578125" style="60" customWidth="1"/>
    <col min="10786" max="10786" width="4.5703125" style="60" customWidth="1"/>
    <col min="10787" max="10787" width="4.5703125" style="60" bestFit="1" customWidth="1"/>
    <col min="10788" max="10788" width="3.85546875" style="60"/>
    <col min="10789" max="10789" width="10.7109375" style="60" customWidth="1"/>
    <col min="10790" max="10790" width="4.5703125" style="60" customWidth="1"/>
    <col min="10791" max="10791" width="12.42578125" style="60" customWidth="1"/>
    <col min="10792" max="10814" width="4.5703125" style="60" customWidth="1"/>
    <col min="10815" max="11008" width="3.85546875" style="60"/>
    <col min="11009" max="11009" width="1.85546875" style="60" customWidth="1"/>
    <col min="11010" max="11010" width="3.85546875" style="60"/>
    <col min="11011" max="11011" width="5" style="60" bestFit="1" customWidth="1"/>
    <col min="11012" max="11012" width="3.85546875" style="60" customWidth="1"/>
    <col min="11013" max="11014" width="3.85546875" style="60"/>
    <col min="11015" max="11019" width="4.5703125" style="60" customWidth="1"/>
    <col min="11020" max="11020" width="3.85546875" style="60"/>
    <col min="11021" max="11021" width="4.5703125" style="60" customWidth="1"/>
    <col min="11022" max="11022" width="7.5703125" style="60" customWidth="1"/>
    <col min="11023" max="11023" width="4.5703125" style="60" customWidth="1"/>
    <col min="11024" max="11024" width="7.140625" style="60" customWidth="1"/>
    <col min="11025" max="11025" width="3.85546875" style="60"/>
    <col min="11026" max="11026" width="2.85546875" style="60" bestFit="1" customWidth="1"/>
    <col min="11027" max="11027" width="10.140625" style="60" customWidth="1"/>
    <col min="11028" max="11028" width="7.42578125" style="60" customWidth="1"/>
    <col min="11029" max="11029" width="9.140625" style="60" customWidth="1"/>
    <col min="11030" max="11030" width="12.140625" style="60" customWidth="1"/>
    <col min="11031" max="11031" width="7.42578125" style="60" customWidth="1"/>
    <col min="11032" max="11032" width="6.140625" style="60" customWidth="1"/>
    <col min="11033" max="11033" width="10.5703125" style="60" customWidth="1"/>
    <col min="11034" max="11034" width="7.42578125" style="60" customWidth="1"/>
    <col min="11035" max="11035" width="4.5703125" style="60" bestFit="1" customWidth="1"/>
    <col min="11036" max="11036" width="13.42578125" style="60" customWidth="1"/>
    <col min="11037" max="11037" width="10" style="60" customWidth="1"/>
    <col min="11038" max="11038" width="4.5703125" style="60" customWidth="1"/>
    <col min="11039" max="11039" width="12.140625" style="60" customWidth="1"/>
    <col min="11040" max="11040" width="9" style="60" customWidth="1"/>
    <col min="11041" max="11041" width="4.42578125" style="60" customWidth="1"/>
    <col min="11042" max="11042" width="4.5703125" style="60" customWidth="1"/>
    <col min="11043" max="11043" width="4.5703125" style="60" bestFit="1" customWidth="1"/>
    <col min="11044" max="11044" width="3.85546875" style="60"/>
    <col min="11045" max="11045" width="10.7109375" style="60" customWidth="1"/>
    <col min="11046" max="11046" width="4.5703125" style="60" customWidth="1"/>
    <col min="11047" max="11047" width="12.42578125" style="60" customWidth="1"/>
    <col min="11048" max="11070" width="4.5703125" style="60" customWidth="1"/>
    <col min="11071" max="11264" width="3.85546875" style="60"/>
    <col min="11265" max="11265" width="1.85546875" style="60" customWidth="1"/>
    <col min="11266" max="11266" width="3.85546875" style="60"/>
    <col min="11267" max="11267" width="5" style="60" bestFit="1" customWidth="1"/>
    <col min="11268" max="11268" width="3.85546875" style="60" customWidth="1"/>
    <col min="11269" max="11270" width="3.85546875" style="60"/>
    <col min="11271" max="11275" width="4.5703125" style="60" customWidth="1"/>
    <col min="11276" max="11276" width="3.85546875" style="60"/>
    <col min="11277" max="11277" width="4.5703125" style="60" customWidth="1"/>
    <col min="11278" max="11278" width="7.5703125" style="60" customWidth="1"/>
    <col min="11279" max="11279" width="4.5703125" style="60" customWidth="1"/>
    <col min="11280" max="11280" width="7.140625" style="60" customWidth="1"/>
    <col min="11281" max="11281" width="3.85546875" style="60"/>
    <col min="11282" max="11282" width="2.85546875" style="60" bestFit="1" customWidth="1"/>
    <col min="11283" max="11283" width="10.140625" style="60" customWidth="1"/>
    <col min="11284" max="11284" width="7.42578125" style="60" customWidth="1"/>
    <col min="11285" max="11285" width="9.140625" style="60" customWidth="1"/>
    <col min="11286" max="11286" width="12.140625" style="60" customWidth="1"/>
    <col min="11287" max="11287" width="7.42578125" style="60" customWidth="1"/>
    <col min="11288" max="11288" width="6.140625" style="60" customWidth="1"/>
    <col min="11289" max="11289" width="10.5703125" style="60" customWidth="1"/>
    <col min="11290" max="11290" width="7.42578125" style="60" customWidth="1"/>
    <col min="11291" max="11291" width="4.5703125" style="60" bestFit="1" customWidth="1"/>
    <col min="11292" max="11292" width="13.42578125" style="60" customWidth="1"/>
    <col min="11293" max="11293" width="10" style="60" customWidth="1"/>
    <col min="11294" max="11294" width="4.5703125" style="60" customWidth="1"/>
    <col min="11295" max="11295" width="12.140625" style="60" customWidth="1"/>
    <col min="11296" max="11296" width="9" style="60" customWidth="1"/>
    <col min="11297" max="11297" width="4.42578125" style="60" customWidth="1"/>
    <col min="11298" max="11298" width="4.5703125" style="60" customWidth="1"/>
    <col min="11299" max="11299" width="4.5703125" style="60" bestFit="1" customWidth="1"/>
    <col min="11300" max="11300" width="3.85546875" style="60"/>
    <col min="11301" max="11301" width="10.7109375" style="60" customWidth="1"/>
    <col min="11302" max="11302" width="4.5703125" style="60" customWidth="1"/>
    <col min="11303" max="11303" width="12.42578125" style="60" customWidth="1"/>
    <col min="11304" max="11326" width="4.5703125" style="60" customWidth="1"/>
    <col min="11327" max="11520" width="3.85546875" style="60"/>
    <col min="11521" max="11521" width="1.85546875" style="60" customWidth="1"/>
    <col min="11522" max="11522" width="3.85546875" style="60"/>
    <col min="11523" max="11523" width="5" style="60" bestFit="1" customWidth="1"/>
    <col min="11524" max="11524" width="3.85546875" style="60" customWidth="1"/>
    <col min="11525" max="11526" width="3.85546875" style="60"/>
    <col min="11527" max="11531" width="4.5703125" style="60" customWidth="1"/>
    <col min="11532" max="11532" width="3.85546875" style="60"/>
    <col min="11533" max="11533" width="4.5703125" style="60" customWidth="1"/>
    <col min="11534" max="11534" width="7.5703125" style="60" customWidth="1"/>
    <col min="11535" max="11535" width="4.5703125" style="60" customWidth="1"/>
    <col min="11536" max="11536" width="7.140625" style="60" customWidth="1"/>
    <col min="11537" max="11537" width="3.85546875" style="60"/>
    <col min="11538" max="11538" width="2.85546875" style="60" bestFit="1" customWidth="1"/>
    <col min="11539" max="11539" width="10.140625" style="60" customWidth="1"/>
    <col min="11540" max="11540" width="7.42578125" style="60" customWidth="1"/>
    <col min="11541" max="11541" width="9.140625" style="60" customWidth="1"/>
    <col min="11542" max="11542" width="12.140625" style="60" customWidth="1"/>
    <col min="11543" max="11543" width="7.42578125" style="60" customWidth="1"/>
    <col min="11544" max="11544" width="6.140625" style="60" customWidth="1"/>
    <col min="11545" max="11545" width="10.5703125" style="60" customWidth="1"/>
    <col min="11546" max="11546" width="7.42578125" style="60" customWidth="1"/>
    <col min="11547" max="11547" width="4.5703125" style="60" bestFit="1" customWidth="1"/>
    <col min="11548" max="11548" width="13.42578125" style="60" customWidth="1"/>
    <col min="11549" max="11549" width="10" style="60" customWidth="1"/>
    <col min="11550" max="11550" width="4.5703125" style="60" customWidth="1"/>
    <col min="11551" max="11551" width="12.140625" style="60" customWidth="1"/>
    <col min="11552" max="11552" width="9" style="60" customWidth="1"/>
    <col min="11553" max="11553" width="4.42578125" style="60" customWidth="1"/>
    <col min="11554" max="11554" width="4.5703125" style="60" customWidth="1"/>
    <col min="11555" max="11555" width="4.5703125" style="60" bestFit="1" customWidth="1"/>
    <col min="11556" max="11556" width="3.85546875" style="60"/>
    <col min="11557" max="11557" width="10.7109375" style="60" customWidth="1"/>
    <col min="11558" max="11558" width="4.5703125" style="60" customWidth="1"/>
    <col min="11559" max="11559" width="12.42578125" style="60" customWidth="1"/>
    <col min="11560" max="11582" width="4.5703125" style="60" customWidth="1"/>
    <col min="11583" max="11776" width="3.85546875" style="60"/>
    <col min="11777" max="11777" width="1.85546875" style="60" customWidth="1"/>
    <col min="11778" max="11778" width="3.85546875" style="60"/>
    <col min="11779" max="11779" width="5" style="60" bestFit="1" customWidth="1"/>
    <col min="11780" max="11780" width="3.85546875" style="60" customWidth="1"/>
    <col min="11781" max="11782" width="3.85546875" style="60"/>
    <col min="11783" max="11787" width="4.5703125" style="60" customWidth="1"/>
    <col min="11788" max="11788" width="3.85546875" style="60"/>
    <col min="11789" max="11789" width="4.5703125" style="60" customWidth="1"/>
    <col min="11790" max="11790" width="7.5703125" style="60" customWidth="1"/>
    <col min="11791" max="11791" width="4.5703125" style="60" customWidth="1"/>
    <col min="11792" max="11792" width="7.140625" style="60" customWidth="1"/>
    <col min="11793" max="11793" width="3.85546875" style="60"/>
    <col min="11794" max="11794" width="2.85546875" style="60" bestFit="1" customWidth="1"/>
    <col min="11795" max="11795" width="10.140625" style="60" customWidth="1"/>
    <col min="11796" max="11796" width="7.42578125" style="60" customWidth="1"/>
    <col min="11797" max="11797" width="9.140625" style="60" customWidth="1"/>
    <col min="11798" max="11798" width="12.140625" style="60" customWidth="1"/>
    <col min="11799" max="11799" width="7.42578125" style="60" customWidth="1"/>
    <col min="11800" max="11800" width="6.140625" style="60" customWidth="1"/>
    <col min="11801" max="11801" width="10.5703125" style="60" customWidth="1"/>
    <col min="11802" max="11802" width="7.42578125" style="60" customWidth="1"/>
    <col min="11803" max="11803" width="4.5703125" style="60" bestFit="1" customWidth="1"/>
    <col min="11804" max="11804" width="13.42578125" style="60" customWidth="1"/>
    <col min="11805" max="11805" width="10" style="60" customWidth="1"/>
    <col min="11806" max="11806" width="4.5703125" style="60" customWidth="1"/>
    <col min="11807" max="11807" width="12.140625" style="60" customWidth="1"/>
    <col min="11808" max="11808" width="9" style="60" customWidth="1"/>
    <col min="11809" max="11809" width="4.42578125" style="60" customWidth="1"/>
    <col min="11810" max="11810" width="4.5703125" style="60" customWidth="1"/>
    <col min="11811" max="11811" width="4.5703125" style="60" bestFit="1" customWidth="1"/>
    <col min="11812" max="11812" width="3.85546875" style="60"/>
    <col min="11813" max="11813" width="10.7109375" style="60" customWidth="1"/>
    <col min="11814" max="11814" width="4.5703125" style="60" customWidth="1"/>
    <col min="11815" max="11815" width="12.42578125" style="60" customWidth="1"/>
    <col min="11816" max="11838" width="4.5703125" style="60" customWidth="1"/>
    <col min="11839" max="12032" width="3.85546875" style="60"/>
    <col min="12033" max="12033" width="1.85546875" style="60" customWidth="1"/>
    <col min="12034" max="12034" width="3.85546875" style="60"/>
    <col min="12035" max="12035" width="5" style="60" bestFit="1" customWidth="1"/>
    <col min="12036" max="12036" width="3.85546875" style="60" customWidth="1"/>
    <col min="12037" max="12038" width="3.85546875" style="60"/>
    <col min="12039" max="12043" width="4.5703125" style="60" customWidth="1"/>
    <col min="12044" max="12044" width="3.85546875" style="60"/>
    <col min="12045" max="12045" width="4.5703125" style="60" customWidth="1"/>
    <col min="12046" max="12046" width="7.5703125" style="60" customWidth="1"/>
    <col min="12047" max="12047" width="4.5703125" style="60" customWidth="1"/>
    <col min="12048" max="12048" width="7.140625" style="60" customWidth="1"/>
    <col min="12049" max="12049" width="3.85546875" style="60"/>
    <col min="12050" max="12050" width="2.85546875" style="60" bestFit="1" customWidth="1"/>
    <col min="12051" max="12051" width="10.140625" style="60" customWidth="1"/>
    <col min="12052" max="12052" width="7.42578125" style="60" customWidth="1"/>
    <col min="12053" max="12053" width="9.140625" style="60" customWidth="1"/>
    <col min="12054" max="12054" width="12.140625" style="60" customWidth="1"/>
    <col min="12055" max="12055" width="7.42578125" style="60" customWidth="1"/>
    <col min="12056" max="12056" width="6.140625" style="60" customWidth="1"/>
    <col min="12057" max="12057" width="10.5703125" style="60" customWidth="1"/>
    <col min="12058" max="12058" width="7.42578125" style="60" customWidth="1"/>
    <col min="12059" max="12059" width="4.5703125" style="60" bestFit="1" customWidth="1"/>
    <col min="12060" max="12060" width="13.42578125" style="60" customWidth="1"/>
    <col min="12061" max="12061" width="10" style="60" customWidth="1"/>
    <col min="12062" max="12062" width="4.5703125" style="60" customWidth="1"/>
    <col min="12063" max="12063" width="12.140625" style="60" customWidth="1"/>
    <col min="12064" max="12064" width="9" style="60" customWidth="1"/>
    <col min="12065" max="12065" width="4.42578125" style="60" customWidth="1"/>
    <col min="12066" max="12066" width="4.5703125" style="60" customWidth="1"/>
    <col min="12067" max="12067" width="4.5703125" style="60" bestFit="1" customWidth="1"/>
    <col min="12068" max="12068" width="3.85546875" style="60"/>
    <col min="12069" max="12069" width="10.7109375" style="60" customWidth="1"/>
    <col min="12070" max="12070" width="4.5703125" style="60" customWidth="1"/>
    <col min="12071" max="12071" width="12.42578125" style="60" customWidth="1"/>
    <col min="12072" max="12094" width="4.5703125" style="60" customWidth="1"/>
    <col min="12095" max="12288" width="3.85546875" style="60"/>
    <col min="12289" max="12289" width="1.85546875" style="60" customWidth="1"/>
    <col min="12290" max="12290" width="3.85546875" style="60"/>
    <col min="12291" max="12291" width="5" style="60" bestFit="1" customWidth="1"/>
    <col min="12292" max="12292" width="3.85546875" style="60" customWidth="1"/>
    <col min="12293" max="12294" width="3.85546875" style="60"/>
    <col min="12295" max="12299" width="4.5703125" style="60" customWidth="1"/>
    <col min="12300" max="12300" width="3.85546875" style="60"/>
    <col min="12301" max="12301" width="4.5703125" style="60" customWidth="1"/>
    <col min="12302" max="12302" width="7.5703125" style="60" customWidth="1"/>
    <col min="12303" max="12303" width="4.5703125" style="60" customWidth="1"/>
    <col min="12304" max="12304" width="7.140625" style="60" customWidth="1"/>
    <col min="12305" max="12305" width="3.85546875" style="60"/>
    <col min="12306" max="12306" width="2.85546875" style="60" bestFit="1" customWidth="1"/>
    <col min="12307" max="12307" width="10.140625" style="60" customWidth="1"/>
    <col min="12308" max="12308" width="7.42578125" style="60" customWidth="1"/>
    <col min="12309" max="12309" width="9.140625" style="60" customWidth="1"/>
    <col min="12310" max="12310" width="12.140625" style="60" customWidth="1"/>
    <col min="12311" max="12311" width="7.42578125" style="60" customWidth="1"/>
    <col min="12312" max="12312" width="6.140625" style="60" customWidth="1"/>
    <col min="12313" max="12313" width="10.5703125" style="60" customWidth="1"/>
    <col min="12314" max="12314" width="7.42578125" style="60" customWidth="1"/>
    <col min="12315" max="12315" width="4.5703125" style="60" bestFit="1" customWidth="1"/>
    <col min="12316" max="12316" width="13.42578125" style="60" customWidth="1"/>
    <col min="12317" max="12317" width="10" style="60" customWidth="1"/>
    <col min="12318" max="12318" width="4.5703125" style="60" customWidth="1"/>
    <col min="12319" max="12319" width="12.140625" style="60" customWidth="1"/>
    <col min="12320" max="12320" width="9" style="60" customWidth="1"/>
    <col min="12321" max="12321" width="4.42578125" style="60" customWidth="1"/>
    <col min="12322" max="12322" width="4.5703125" style="60" customWidth="1"/>
    <col min="12323" max="12323" width="4.5703125" style="60" bestFit="1" customWidth="1"/>
    <col min="12324" max="12324" width="3.85546875" style="60"/>
    <col min="12325" max="12325" width="10.7109375" style="60" customWidth="1"/>
    <col min="12326" max="12326" width="4.5703125" style="60" customWidth="1"/>
    <col min="12327" max="12327" width="12.42578125" style="60" customWidth="1"/>
    <col min="12328" max="12350" width="4.5703125" style="60" customWidth="1"/>
    <col min="12351" max="12544" width="3.85546875" style="60"/>
    <col min="12545" max="12545" width="1.85546875" style="60" customWidth="1"/>
    <col min="12546" max="12546" width="3.85546875" style="60"/>
    <col min="12547" max="12547" width="5" style="60" bestFit="1" customWidth="1"/>
    <col min="12548" max="12548" width="3.85546875" style="60" customWidth="1"/>
    <col min="12549" max="12550" width="3.85546875" style="60"/>
    <col min="12551" max="12555" width="4.5703125" style="60" customWidth="1"/>
    <col min="12556" max="12556" width="3.85546875" style="60"/>
    <col min="12557" max="12557" width="4.5703125" style="60" customWidth="1"/>
    <col min="12558" max="12558" width="7.5703125" style="60" customWidth="1"/>
    <col min="12559" max="12559" width="4.5703125" style="60" customWidth="1"/>
    <col min="12560" max="12560" width="7.140625" style="60" customWidth="1"/>
    <col min="12561" max="12561" width="3.85546875" style="60"/>
    <col min="12562" max="12562" width="2.85546875" style="60" bestFit="1" customWidth="1"/>
    <col min="12563" max="12563" width="10.140625" style="60" customWidth="1"/>
    <col min="12564" max="12564" width="7.42578125" style="60" customWidth="1"/>
    <col min="12565" max="12565" width="9.140625" style="60" customWidth="1"/>
    <col min="12566" max="12566" width="12.140625" style="60" customWidth="1"/>
    <col min="12567" max="12567" width="7.42578125" style="60" customWidth="1"/>
    <col min="12568" max="12568" width="6.140625" style="60" customWidth="1"/>
    <col min="12569" max="12569" width="10.5703125" style="60" customWidth="1"/>
    <col min="12570" max="12570" width="7.42578125" style="60" customWidth="1"/>
    <col min="12571" max="12571" width="4.5703125" style="60" bestFit="1" customWidth="1"/>
    <col min="12572" max="12572" width="13.42578125" style="60" customWidth="1"/>
    <col min="12573" max="12573" width="10" style="60" customWidth="1"/>
    <col min="12574" max="12574" width="4.5703125" style="60" customWidth="1"/>
    <col min="12575" max="12575" width="12.140625" style="60" customWidth="1"/>
    <col min="12576" max="12576" width="9" style="60" customWidth="1"/>
    <col min="12577" max="12577" width="4.42578125" style="60" customWidth="1"/>
    <col min="12578" max="12578" width="4.5703125" style="60" customWidth="1"/>
    <col min="12579" max="12579" width="4.5703125" style="60" bestFit="1" customWidth="1"/>
    <col min="12580" max="12580" width="3.85546875" style="60"/>
    <col min="12581" max="12581" width="10.7109375" style="60" customWidth="1"/>
    <col min="12582" max="12582" width="4.5703125" style="60" customWidth="1"/>
    <col min="12583" max="12583" width="12.42578125" style="60" customWidth="1"/>
    <col min="12584" max="12606" width="4.5703125" style="60" customWidth="1"/>
    <col min="12607" max="12800" width="3.85546875" style="60"/>
    <col min="12801" max="12801" width="1.85546875" style="60" customWidth="1"/>
    <col min="12802" max="12802" width="3.85546875" style="60"/>
    <col min="12803" max="12803" width="5" style="60" bestFit="1" customWidth="1"/>
    <col min="12804" max="12804" width="3.85546875" style="60" customWidth="1"/>
    <col min="12805" max="12806" width="3.85546875" style="60"/>
    <col min="12807" max="12811" width="4.5703125" style="60" customWidth="1"/>
    <col min="12812" max="12812" width="3.85546875" style="60"/>
    <col min="12813" max="12813" width="4.5703125" style="60" customWidth="1"/>
    <col min="12814" max="12814" width="7.5703125" style="60" customWidth="1"/>
    <col min="12815" max="12815" width="4.5703125" style="60" customWidth="1"/>
    <col min="12816" max="12816" width="7.140625" style="60" customWidth="1"/>
    <col min="12817" max="12817" width="3.85546875" style="60"/>
    <col min="12818" max="12818" width="2.85546875" style="60" bestFit="1" customWidth="1"/>
    <col min="12819" max="12819" width="10.140625" style="60" customWidth="1"/>
    <col min="12820" max="12820" width="7.42578125" style="60" customWidth="1"/>
    <col min="12821" max="12821" width="9.140625" style="60" customWidth="1"/>
    <col min="12822" max="12822" width="12.140625" style="60" customWidth="1"/>
    <col min="12823" max="12823" width="7.42578125" style="60" customWidth="1"/>
    <col min="12824" max="12824" width="6.140625" style="60" customWidth="1"/>
    <col min="12825" max="12825" width="10.5703125" style="60" customWidth="1"/>
    <col min="12826" max="12826" width="7.42578125" style="60" customWidth="1"/>
    <col min="12827" max="12827" width="4.5703125" style="60" bestFit="1" customWidth="1"/>
    <col min="12828" max="12828" width="13.42578125" style="60" customWidth="1"/>
    <col min="12829" max="12829" width="10" style="60" customWidth="1"/>
    <col min="12830" max="12830" width="4.5703125" style="60" customWidth="1"/>
    <col min="12831" max="12831" width="12.140625" style="60" customWidth="1"/>
    <col min="12832" max="12832" width="9" style="60" customWidth="1"/>
    <col min="12833" max="12833" width="4.42578125" style="60" customWidth="1"/>
    <col min="12834" max="12834" width="4.5703125" style="60" customWidth="1"/>
    <col min="12835" max="12835" width="4.5703125" style="60" bestFit="1" customWidth="1"/>
    <col min="12836" max="12836" width="3.85546875" style="60"/>
    <col min="12837" max="12837" width="10.7109375" style="60" customWidth="1"/>
    <col min="12838" max="12838" width="4.5703125" style="60" customWidth="1"/>
    <col min="12839" max="12839" width="12.42578125" style="60" customWidth="1"/>
    <col min="12840" max="12862" width="4.5703125" style="60" customWidth="1"/>
    <col min="12863" max="13056" width="3.85546875" style="60"/>
    <col min="13057" max="13057" width="1.85546875" style="60" customWidth="1"/>
    <col min="13058" max="13058" width="3.85546875" style="60"/>
    <col min="13059" max="13059" width="5" style="60" bestFit="1" customWidth="1"/>
    <col min="13060" max="13060" width="3.85546875" style="60" customWidth="1"/>
    <col min="13061" max="13062" width="3.85546875" style="60"/>
    <col min="13063" max="13067" width="4.5703125" style="60" customWidth="1"/>
    <col min="13068" max="13068" width="3.85546875" style="60"/>
    <col min="13069" max="13069" width="4.5703125" style="60" customWidth="1"/>
    <col min="13070" max="13070" width="7.5703125" style="60" customWidth="1"/>
    <col min="13071" max="13071" width="4.5703125" style="60" customWidth="1"/>
    <col min="13072" max="13072" width="7.140625" style="60" customWidth="1"/>
    <col min="13073" max="13073" width="3.85546875" style="60"/>
    <col min="13074" max="13074" width="2.85546875" style="60" bestFit="1" customWidth="1"/>
    <col min="13075" max="13075" width="10.140625" style="60" customWidth="1"/>
    <col min="13076" max="13076" width="7.42578125" style="60" customWidth="1"/>
    <col min="13077" max="13077" width="9.140625" style="60" customWidth="1"/>
    <col min="13078" max="13078" width="12.140625" style="60" customWidth="1"/>
    <col min="13079" max="13079" width="7.42578125" style="60" customWidth="1"/>
    <col min="13080" max="13080" width="6.140625" style="60" customWidth="1"/>
    <col min="13081" max="13081" width="10.5703125" style="60" customWidth="1"/>
    <col min="13082" max="13082" width="7.42578125" style="60" customWidth="1"/>
    <col min="13083" max="13083" width="4.5703125" style="60" bestFit="1" customWidth="1"/>
    <col min="13084" max="13084" width="13.42578125" style="60" customWidth="1"/>
    <col min="13085" max="13085" width="10" style="60" customWidth="1"/>
    <col min="13086" max="13086" width="4.5703125" style="60" customWidth="1"/>
    <col min="13087" max="13087" width="12.140625" style="60" customWidth="1"/>
    <col min="13088" max="13088" width="9" style="60" customWidth="1"/>
    <col min="13089" max="13089" width="4.42578125" style="60" customWidth="1"/>
    <col min="13090" max="13090" width="4.5703125" style="60" customWidth="1"/>
    <col min="13091" max="13091" width="4.5703125" style="60" bestFit="1" customWidth="1"/>
    <col min="13092" max="13092" width="3.85546875" style="60"/>
    <col min="13093" max="13093" width="10.7109375" style="60" customWidth="1"/>
    <col min="13094" max="13094" width="4.5703125" style="60" customWidth="1"/>
    <col min="13095" max="13095" width="12.42578125" style="60" customWidth="1"/>
    <col min="13096" max="13118" width="4.5703125" style="60" customWidth="1"/>
    <col min="13119" max="13312" width="3.85546875" style="60"/>
    <col min="13313" max="13313" width="1.85546875" style="60" customWidth="1"/>
    <col min="13314" max="13314" width="3.85546875" style="60"/>
    <col min="13315" max="13315" width="5" style="60" bestFit="1" customWidth="1"/>
    <col min="13316" max="13316" width="3.85546875" style="60" customWidth="1"/>
    <col min="13317" max="13318" width="3.85546875" style="60"/>
    <col min="13319" max="13323" width="4.5703125" style="60" customWidth="1"/>
    <col min="13324" max="13324" width="3.85546875" style="60"/>
    <col min="13325" max="13325" width="4.5703125" style="60" customWidth="1"/>
    <col min="13326" max="13326" width="7.5703125" style="60" customWidth="1"/>
    <col min="13327" max="13327" width="4.5703125" style="60" customWidth="1"/>
    <col min="13328" max="13328" width="7.140625" style="60" customWidth="1"/>
    <col min="13329" max="13329" width="3.85546875" style="60"/>
    <col min="13330" max="13330" width="2.85546875" style="60" bestFit="1" customWidth="1"/>
    <col min="13331" max="13331" width="10.140625" style="60" customWidth="1"/>
    <col min="13332" max="13332" width="7.42578125" style="60" customWidth="1"/>
    <col min="13333" max="13333" width="9.140625" style="60" customWidth="1"/>
    <col min="13334" max="13334" width="12.140625" style="60" customWidth="1"/>
    <col min="13335" max="13335" width="7.42578125" style="60" customWidth="1"/>
    <col min="13336" max="13336" width="6.140625" style="60" customWidth="1"/>
    <col min="13337" max="13337" width="10.5703125" style="60" customWidth="1"/>
    <col min="13338" max="13338" width="7.42578125" style="60" customWidth="1"/>
    <col min="13339" max="13339" width="4.5703125" style="60" bestFit="1" customWidth="1"/>
    <col min="13340" max="13340" width="13.42578125" style="60" customWidth="1"/>
    <col min="13341" max="13341" width="10" style="60" customWidth="1"/>
    <col min="13342" max="13342" width="4.5703125" style="60" customWidth="1"/>
    <col min="13343" max="13343" width="12.140625" style="60" customWidth="1"/>
    <col min="13344" max="13344" width="9" style="60" customWidth="1"/>
    <col min="13345" max="13345" width="4.42578125" style="60" customWidth="1"/>
    <col min="13346" max="13346" width="4.5703125" style="60" customWidth="1"/>
    <col min="13347" max="13347" width="4.5703125" style="60" bestFit="1" customWidth="1"/>
    <col min="13348" max="13348" width="3.85546875" style="60"/>
    <col min="13349" max="13349" width="10.7109375" style="60" customWidth="1"/>
    <col min="13350" max="13350" width="4.5703125" style="60" customWidth="1"/>
    <col min="13351" max="13351" width="12.42578125" style="60" customWidth="1"/>
    <col min="13352" max="13374" width="4.5703125" style="60" customWidth="1"/>
    <col min="13375" max="13568" width="3.85546875" style="60"/>
    <col min="13569" max="13569" width="1.85546875" style="60" customWidth="1"/>
    <col min="13570" max="13570" width="3.85546875" style="60"/>
    <col min="13571" max="13571" width="5" style="60" bestFit="1" customWidth="1"/>
    <col min="13572" max="13572" width="3.85546875" style="60" customWidth="1"/>
    <col min="13573" max="13574" width="3.85546875" style="60"/>
    <col min="13575" max="13579" width="4.5703125" style="60" customWidth="1"/>
    <col min="13580" max="13580" width="3.85546875" style="60"/>
    <col min="13581" max="13581" width="4.5703125" style="60" customWidth="1"/>
    <col min="13582" max="13582" width="7.5703125" style="60" customWidth="1"/>
    <col min="13583" max="13583" width="4.5703125" style="60" customWidth="1"/>
    <col min="13584" max="13584" width="7.140625" style="60" customWidth="1"/>
    <col min="13585" max="13585" width="3.85546875" style="60"/>
    <col min="13586" max="13586" width="2.85546875" style="60" bestFit="1" customWidth="1"/>
    <col min="13587" max="13587" width="10.140625" style="60" customWidth="1"/>
    <col min="13588" max="13588" width="7.42578125" style="60" customWidth="1"/>
    <col min="13589" max="13589" width="9.140625" style="60" customWidth="1"/>
    <col min="13590" max="13590" width="12.140625" style="60" customWidth="1"/>
    <col min="13591" max="13591" width="7.42578125" style="60" customWidth="1"/>
    <col min="13592" max="13592" width="6.140625" style="60" customWidth="1"/>
    <col min="13593" max="13593" width="10.5703125" style="60" customWidth="1"/>
    <col min="13594" max="13594" width="7.42578125" style="60" customWidth="1"/>
    <col min="13595" max="13595" width="4.5703125" style="60" bestFit="1" customWidth="1"/>
    <col min="13596" max="13596" width="13.42578125" style="60" customWidth="1"/>
    <col min="13597" max="13597" width="10" style="60" customWidth="1"/>
    <col min="13598" max="13598" width="4.5703125" style="60" customWidth="1"/>
    <col min="13599" max="13599" width="12.140625" style="60" customWidth="1"/>
    <col min="13600" max="13600" width="9" style="60" customWidth="1"/>
    <col min="13601" max="13601" width="4.42578125" style="60" customWidth="1"/>
    <col min="13602" max="13602" width="4.5703125" style="60" customWidth="1"/>
    <col min="13603" max="13603" width="4.5703125" style="60" bestFit="1" customWidth="1"/>
    <col min="13604" max="13604" width="3.85546875" style="60"/>
    <col min="13605" max="13605" width="10.7109375" style="60" customWidth="1"/>
    <col min="13606" max="13606" width="4.5703125" style="60" customWidth="1"/>
    <col min="13607" max="13607" width="12.42578125" style="60" customWidth="1"/>
    <col min="13608" max="13630" width="4.5703125" style="60" customWidth="1"/>
    <col min="13631" max="13824" width="3.85546875" style="60"/>
    <col min="13825" max="13825" width="1.85546875" style="60" customWidth="1"/>
    <col min="13826" max="13826" width="3.85546875" style="60"/>
    <col min="13827" max="13827" width="5" style="60" bestFit="1" customWidth="1"/>
    <col min="13828" max="13828" width="3.85546875" style="60" customWidth="1"/>
    <col min="13829" max="13830" width="3.85546875" style="60"/>
    <col min="13831" max="13835" width="4.5703125" style="60" customWidth="1"/>
    <col min="13836" max="13836" width="3.85546875" style="60"/>
    <col min="13837" max="13837" width="4.5703125" style="60" customWidth="1"/>
    <col min="13838" max="13838" width="7.5703125" style="60" customWidth="1"/>
    <col min="13839" max="13839" width="4.5703125" style="60" customWidth="1"/>
    <col min="13840" max="13840" width="7.140625" style="60" customWidth="1"/>
    <col min="13841" max="13841" width="3.85546875" style="60"/>
    <col min="13842" max="13842" width="2.85546875" style="60" bestFit="1" customWidth="1"/>
    <col min="13843" max="13843" width="10.140625" style="60" customWidth="1"/>
    <col min="13844" max="13844" width="7.42578125" style="60" customWidth="1"/>
    <col min="13845" max="13845" width="9.140625" style="60" customWidth="1"/>
    <col min="13846" max="13846" width="12.140625" style="60" customWidth="1"/>
    <col min="13847" max="13847" width="7.42578125" style="60" customWidth="1"/>
    <col min="13848" max="13848" width="6.140625" style="60" customWidth="1"/>
    <col min="13849" max="13849" width="10.5703125" style="60" customWidth="1"/>
    <col min="13850" max="13850" width="7.42578125" style="60" customWidth="1"/>
    <col min="13851" max="13851" width="4.5703125" style="60" bestFit="1" customWidth="1"/>
    <col min="13852" max="13852" width="13.42578125" style="60" customWidth="1"/>
    <col min="13853" max="13853" width="10" style="60" customWidth="1"/>
    <col min="13854" max="13854" width="4.5703125" style="60" customWidth="1"/>
    <col min="13855" max="13855" width="12.140625" style="60" customWidth="1"/>
    <col min="13856" max="13856" width="9" style="60" customWidth="1"/>
    <col min="13857" max="13857" width="4.42578125" style="60" customWidth="1"/>
    <col min="13858" max="13858" width="4.5703125" style="60" customWidth="1"/>
    <col min="13859" max="13859" width="4.5703125" style="60" bestFit="1" customWidth="1"/>
    <col min="13860" max="13860" width="3.85546875" style="60"/>
    <col min="13861" max="13861" width="10.7109375" style="60" customWidth="1"/>
    <col min="13862" max="13862" width="4.5703125" style="60" customWidth="1"/>
    <col min="13863" max="13863" width="12.42578125" style="60" customWidth="1"/>
    <col min="13864" max="13886" width="4.5703125" style="60" customWidth="1"/>
    <col min="13887" max="14080" width="3.85546875" style="60"/>
    <col min="14081" max="14081" width="1.85546875" style="60" customWidth="1"/>
    <col min="14082" max="14082" width="3.85546875" style="60"/>
    <col min="14083" max="14083" width="5" style="60" bestFit="1" customWidth="1"/>
    <col min="14084" max="14084" width="3.85546875" style="60" customWidth="1"/>
    <col min="14085" max="14086" width="3.85546875" style="60"/>
    <col min="14087" max="14091" width="4.5703125" style="60" customWidth="1"/>
    <col min="14092" max="14092" width="3.85546875" style="60"/>
    <col min="14093" max="14093" width="4.5703125" style="60" customWidth="1"/>
    <col min="14094" max="14094" width="7.5703125" style="60" customWidth="1"/>
    <col min="14095" max="14095" width="4.5703125" style="60" customWidth="1"/>
    <col min="14096" max="14096" width="7.140625" style="60" customWidth="1"/>
    <col min="14097" max="14097" width="3.85546875" style="60"/>
    <col min="14098" max="14098" width="2.85546875" style="60" bestFit="1" customWidth="1"/>
    <col min="14099" max="14099" width="10.140625" style="60" customWidth="1"/>
    <col min="14100" max="14100" width="7.42578125" style="60" customWidth="1"/>
    <col min="14101" max="14101" width="9.140625" style="60" customWidth="1"/>
    <col min="14102" max="14102" width="12.140625" style="60" customWidth="1"/>
    <col min="14103" max="14103" width="7.42578125" style="60" customWidth="1"/>
    <col min="14104" max="14104" width="6.140625" style="60" customWidth="1"/>
    <col min="14105" max="14105" width="10.5703125" style="60" customWidth="1"/>
    <col min="14106" max="14106" width="7.42578125" style="60" customWidth="1"/>
    <col min="14107" max="14107" width="4.5703125" style="60" bestFit="1" customWidth="1"/>
    <col min="14108" max="14108" width="13.42578125" style="60" customWidth="1"/>
    <col min="14109" max="14109" width="10" style="60" customWidth="1"/>
    <col min="14110" max="14110" width="4.5703125" style="60" customWidth="1"/>
    <col min="14111" max="14111" width="12.140625" style="60" customWidth="1"/>
    <col min="14112" max="14112" width="9" style="60" customWidth="1"/>
    <col min="14113" max="14113" width="4.42578125" style="60" customWidth="1"/>
    <col min="14114" max="14114" width="4.5703125" style="60" customWidth="1"/>
    <col min="14115" max="14115" width="4.5703125" style="60" bestFit="1" customWidth="1"/>
    <col min="14116" max="14116" width="3.85546875" style="60"/>
    <col min="14117" max="14117" width="10.7109375" style="60" customWidth="1"/>
    <col min="14118" max="14118" width="4.5703125" style="60" customWidth="1"/>
    <col min="14119" max="14119" width="12.42578125" style="60" customWidth="1"/>
    <col min="14120" max="14142" width="4.5703125" style="60" customWidth="1"/>
    <col min="14143" max="14336" width="3.85546875" style="60"/>
    <col min="14337" max="14337" width="1.85546875" style="60" customWidth="1"/>
    <col min="14338" max="14338" width="3.85546875" style="60"/>
    <col min="14339" max="14339" width="5" style="60" bestFit="1" customWidth="1"/>
    <col min="14340" max="14340" width="3.85546875" style="60" customWidth="1"/>
    <col min="14341" max="14342" width="3.85546875" style="60"/>
    <col min="14343" max="14347" width="4.5703125" style="60" customWidth="1"/>
    <col min="14348" max="14348" width="3.85546875" style="60"/>
    <col min="14349" max="14349" width="4.5703125" style="60" customWidth="1"/>
    <col min="14350" max="14350" width="7.5703125" style="60" customWidth="1"/>
    <col min="14351" max="14351" width="4.5703125" style="60" customWidth="1"/>
    <col min="14352" max="14352" width="7.140625" style="60" customWidth="1"/>
    <col min="14353" max="14353" width="3.85546875" style="60"/>
    <col min="14354" max="14354" width="2.85546875" style="60" bestFit="1" customWidth="1"/>
    <col min="14355" max="14355" width="10.140625" style="60" customWidth="1"/>
    <col min="14356" max="14356" width="7.42578125" style="60" customWidth="1"/>
    <col min="14357" max="14357" width="9.140625" style="60" customWidth="1"/>
    <col min="14358" max="14358" width="12.140625" style="60" customWidth="1"/>
    <col min="14359" max="14359" width="7.42578125" style="60" customWidth="1"/>
    <col min="14360" max="14360" width="6.140625" style="60" customWidth="1"/>
    <col min="14361" max="14361" width="10.5703125" style="60" customWidth="1"/>
    <col min="14362" max="14362" width="7.42578125" style="60" customWidth="1"/>
    <col min="14363" max="14363" width="4.5703125" style="60" bestFit="1" customWidth="1"/>
    <col min="14364" max="14364" width="13.42578125" style="60" customWidth="1"/>
    <col min="14365" max="14365" width="10" style="60" customWidth="1"/>
    <col min="14366" max="14366" width="4.5703125" style="60" customWidth="1"/>
    <col min="14367" max="14367" width="12.140625" style="60" customWidth="1"/>
    <col min="14368" max="14368" width="9" style="60" customWidth="1"/>
    <col min="14369" max="14369" width="4.42578125" style="60" customWidth="1"/>
    <col min="14370" max="14370" width="4.5703125" style="60" customWidth="1"/>
    <col min="14371" max="14371" width="4.5703125" style="60" bestFit="1" customWidth="1"/>
    <col min="14372" max="14372" width="3.85546875" style="60"/>
    <col min="14373" max="14373" width="10.7109375" style="60" customWidth="1"/>
    <col min="14374" max="14374" width="4.5703125" style="60" customWidth="1"/>
    <col min="14375" max="14375" width="12.42578125" style="60" customWidth="1"/>
    <col min="14376" max="14398" width="4.5703125" style="60" customWidth="1"/>
    <col min="14399" max="14592" width="3.85546875" style="60"/>
    <col min="14593" max="14593" width="1.85546875" style="60" customWidth="1"/>
    <col min="14594" max="14594" width="3.85546875" style="60"/>
    <col min="14595" max="14595" width="5" style="60" bestFit="1" customWidth="1"/>
    <col min="14596" max="14596" width="3.85546875" style="60" customWidth="1"/>
    <col min="14597" max="14598" width="3.85546875" style="60"/>
    <col min="14599" max="14603" width="4.5703125" style="60" customWidth="1"/>
    <col min="14604" max="14604" width="3.85546875" style="60"/>
    <col min="14605" max="14605" width="4.5703125" style="60" customWidth="1"/>
    <col min="14606" max="14606" width="7.5703125" style="60" customWidth="1"/>
    <col min="14607" max="14607" width="4.5703125" style="60" customWidth="1"/>
    <col min="14608" max="14608" width="7.140625" style="60" customWidth="1"/>
    <col min="14609" max="14609" width="3.85546875" style="60"/>
    <col min="14610" max="14610" width="2.85546875" style="60" bestFit="1" customWidth="1"/>
    <col min="14611" max="14611" width="10.140625" style="60" customWidth="1"/>
    <col min="14612" max="14612" width="7.42578125" style="60" customWidth="1"/>
    <col min="14613" max="14613" width="9.140625" style="60" customWidth="1"/>
    <col min="14614" max="14614" width="12.140625" style="60" customWidth="1"/>
    <col min="14615" max="14615" width="7.42578125" style="60" customWidth="1"/>
    <col min="14616" max="14616" width="6.140625" style="60" customWidth="1"/>
    <col min="14617" max="14617" width="10.5703125" style="60" customWidth="1"/>
    <col min="14618" max="14618" width="7.42578125" style="60" customWidth="1"/>
    <col min="14619" max="14619" width="4.5703125" style="60" bestFit="1" customWidth="1"/>
    <col min="14620" max="14620" width="13.42578125" style="60" customWidth="1"/>
    <col min="14621" max="14621" width="10" style="60" customWidth="1"/>
    <col min="14622" max="14622" width="4.5703125" style="60" customWidth="1"/>
    <col min="14623" max="14623" width="12.140625" style="60" customWidth="1"/>
    <col min="14624" max="14624" width="9" style="60" customWidth="1"/>
    <col min="14625" max="14625" width="4.42578125" style="60" customWidth="1"/>
    <col min="14626" max="14626" width="4.5703125" style="60" customWidth="1"/>
    <col min="14627" max="14627" width="4.5703125" style="60" bestFit="1" customWidth="1"/>
    <col min="14628" max="14628" width="3.85546875" style="60"/>
    <col min="14629" max="14629" width="10.7109375" style="60" customWidth="1"/>
    <col min="14630" max="14630" width="4.5703125" style="60" customWidth="1"/>
    <col min="14631" max="14631" width="12.42578125" style="60" customWidth="1"/>
    <col min="14632" max="14654" width="4.5703125" style="60" customWidth="1"/>
    <col min="14655" max="14848" width="3.85546875" style="60"/>
    <col min="14849" max="14849" width="1.85546875" style="60" customWidth="1"/>
    <col min="14850" max="14850" width="3.85546875" style="60"/>
    <col min="14851" max="14851" width="5" style="60" bestFit="1" customWidth="1"/>
    <col min="14852" max="14852" width="3.85546875" style="60" customWidth="1"/>
    <col min="14853" max="14854" width="3.85546875" style="60"/>
    <col min="14855" max="14859" width="4.5703125" style="60" customWidth="1"/>
    <col min="14860" max="14860" width="3.85546875" style="60"/>
    <col min="14861" max="14861" width="4.5703125" style="60" customWidth="1"/>
    <col min="14862" max="14862" width="7.5703125" style="60" customWidth="1"/>
    <col min="14863" max="14863" width="4.5703125" style="60" customWidth="1"/>
    <col min="14864" max="14864" width="7.140625" style="60" customWidth="1"/>
    <col min="14865" max="14865" width="3.85546875" style="60"/>
    <col min="14866" max="14866" width="2.85546875" style="60" bestFit="1" customWidth="1"/>
    <col min="14867" max="14867" width="10.140625" style="60" customWidth="1"/>
    <col min="14868" max="14868" width="7.42578125" style="60" customWidth="1"/>
    <col min="14869" max="14869" width="9.140625" style="60" customWidth="1"/>
    <col min="14870" max="14870" width="12.140625" style="60" customWidth="1"/>
    <col min="14871" max="14871" width="7.42578125" style="60" customWidth="1"/>
    <col min="14872" max="14872" width="6.140625" style="60" customWidth="1"/>
    <col min="14873" max="14873" width="10.5703125" style="60" customWidth="1"/>
    <col min="14874" max="14874" width="7.42578125" style="60" customWidth="1"/>
    <col min="14875" max="14875" width="4.5703125" style="60" bestFit="1" customWidth="1"/>
    <col min="14876" max="14876" width="13.42578125" style="60" customWidth="1"/>
    <col min="14877" max="14877" width="10" style="60" customWidth="1"/>
    <col min="14878" max="14878" width="4.5703125" style="60" customWidth="1"/>
    <col min="14879" max="14879" width="12.140625" style="60" customWidth="1"/>
    <col min="14880" max="14880" width="9" style="60" customWidth="1"/>
    <col min="14881" max="14881" width="4.42578125" style="60" customWidth="1"/>
    <col min="14882" max="14882" width="4.5703125" style="60" customWidth="1"/>
    <col min="14883" max="14883" width="4.5703125" style="60" bestFit="1" customWidth="1"/>
    <col min="14884" max="14884" width="3.85546875" style="60"/>
    <col min="14885" max="14885" width="10.7109375" style="60" customWidth="1"/>
    <col min="14886" max="14886" width="4.5703125" style="60" customWidth="1"/>
    <col min="14887" max="14887" width="12.42578125" style="60" customWidth="1"/>
    <col min="14888" max="14910" width="4.5703125" style="60" customWidth="1"/>
    <col min="14911" max="15104" width="3.85546875" style="60"/>
    <col min="15105" max="15105" width="1.85546875" style="60" customWidth="1"/>
    <col min="15106" max="15106" width="3.85546875" style="60"/>
    <col min="15107" max="15107" width="5" style="60" bestFit="1" customWidth="1"/>
    <col min="15108" max="15108" width="3.85546875" style="60" customWidth="1"/>
    <col min="15109" max="15110" width="3.85546875" style="60"/>
    <col min="15111" max="15115" width="4.5703125" style="60" customWidth="1"/>
    <col min="15116" max="15116" width="3.85546875" style="60"/>
    <col min="15117" max="15117" width="4.5703125" style="60" customWidth="1"/>
    <col min="15118" max="15118" width="7.5703125" style="60" customWidth="1"/>
    <col min="15119" max="15119" width="4.5703125" style="60" customWidth="1"/>
    <col min="15120" max="15120" width="7.140625" style="60" customWidth="1"/>
    <col min="15121" max="15121" width="3.85546875" style="60"/>
    <col min="15122" max="15122" width="2.85546875" style="60" bestFit="1" customWidth="1"/>
    <col min="15123" max="15123" width="10.140625" style="60" customWidth="1"/>
    <col min="15124" max="15124" width="7.42578125" style="60" customWidth="1"/>
    <col min="15125" max="15125" width="9.140625" style="60" customWidth="1"/>
    <col min="15126" max="15126" width="12.140625" style="60" customWidth="1"/>
    <col min="15127" max="15127" width="7.42578125" style="60" customWidth="1"/>
    <col min="15128" max="15128" width="6.140625" style="60" customWidth="1"/>
    <col min="15129" max="15129" width="10.5703125" style="60" customWidth="1"/>
    <col min="15130" max="15130" width="7.42578125" style="60" customWidth="1"/>
    <col min="15131" max="15131" width="4.5703125" style="60" bestFit="1" customWidth="1"/>
    <col min="15132" max="15132" width="13.42578125" style="60" customWidth="1"/>
    <col min="15133" max="15133" width="10" style="60" customWidth="1"/>
    <col min="15134" max="15134" width="4.5703125" style="60" customWidth="1"/>
    <col min="15135" max="15135" width="12.140625" style="60" customWidth="1"/>
    <col min="15136" max="15136" width="9" style="60" customWidth="1"/>
    <col min="15137" max="15137" width="4.42578125" style="60" customWidth="1"/>
    <col min="15138" max="15138" width="4.5703125" style="60" customWidth="1"/>
    <col min="15139" max="15139" width="4.5703125" style="60" bestFit="1" customWidth="1"/>
    <col min="15140" max="15140" width="3.85546875" style="60"/>
    <col min="15141" max="15141" width="10.7109375" style="60" customWidth="1"/>
    <col min="15142" max="15142" width="4.5703125" style="60" customWidth="1"/>
    <col min="15143" max="15143" width="12.42578125" style="60" customWidth="1"/>
    <col min="15144" max="15166" width="4.5703125" style="60" customWidth="1"/>
    <col min="15167" max="15360" width="3.85546875" style="60"/>
    <col min="15361" max="15361" width="1.85546875" style="60" customWidth="1"/>
    <col min="15362" max="15362" width="3.85546875" style="60"/>
    <col min="15363" max="15363" width="5" style="60" bestFit="1" customWidth="1"/>
    <col min="15364" max="15364" width="3.85546875" style="60" customWidth="1"/>
    <col min="15365" max="15366" width="3.85546875" style="60"/>
    <col min="15367" max="15371" width="4.5703125" style="60" customWidth="1"/>
    <col min="15372" max="15372" width="3.85546875" style="60"/>
    <col min="15373" max="15373" width="4.5703125" style="60" customWidth="1"/>
    <col min="15374" max="15374" width="7.5703125" style="60" customWidth="1"/>
    <col min="15375" max="15375" width="4.5703125" style="60" customWidth="1"/>
    <col min="15376" max="15376" width="7.140625" style="60" customWidth="1"/>
    <col min="15377" max="15377" width="3.85546875" style="60"/>
    <col min="15378" max="15378" width="2.85546875" style="60" bestFit="1" customWidth="1"/>
    <col min="15379" max="15379" width="10.140625" style="60" customWidth="1"/>
    <col min="15380" max="15380" width="7.42578125" style="60" customWidth="1"/>
    <col min="15381" max="15381" width="9.140625" style="60" customWidth="1"/>
    <col min="15382" max="15382" width="12.140625" style="60" customWidth="1"/>
    <col min="15383" max="15383" width="7.42578125" style="60" customWidth="1"/>
    <col min="15384" max="15384" width="6.140625" style="60" customWidth="1"/>
    <col min="15385" max="15385" width="10.5703125" style="60" customWidth="1"/>
    <col min="15386" max="15386" width="7.42578125" style="60" customWidth="1"/>
    <col min="15387" max="15387" width="4.5703125" style="60" bestFit="1" customWidth="1"/>
    <col min="15388" max="15388" width="13.42578125" style="60" customWidth="1"/>
    <col min="15389" max="15389" width="10" style="60" customWidth="1"/>
    <col min="15390" max="15390" width="4.5703125" style="60" customWidth="1"/>
    <col min="15391" max="15391" width="12.140625" style="60" customWidth="1"/>
    <col min="15392" max="15392" width="9" style="60" customWidth="1"/>
    <col min="15393" max="15393" width="4.42578125" style="60" customWidth="1"/>
    <col min="15394" max="15394" width="4.5703125" style="60" customWidth="1"/>
    <col min="15395" max="15395" width="4.5703125" style="60" bestFit="1" customWidth="1"/>
    <col min="15396" max="15396" width="3.85546875" style="60"/>
    <col min="15397" max="15397" width="10.7109375" style="60" customWidth="1"/>
    <col min="15398" max="15398" width="4.5703125" style="60" customWidth="1"/>
    <col min="15399" max="15399" width="12.42578125" style="60" customWidth="1"/>
    <col min="15400" max="15422" width="4.5703125" style="60" customWidth="1"/>
    <col min="15423" max="15616" width="3.85546875" style="60"/>
    <col min="15617" max="15617" width="1.85546875" style="60" customWidth="1"/>
    <col min="15618" max="15618" width="3.85546875" style="60"/>
    <col min="15619" max="15619" width="5" style="60" bestFit="1" customWidth="1"/>
    <col min="15620" max="15620" width="3.85546875" style="60" customWidth="1"/>
    <col min="15621" max="15622" width="3.85546875" style="60"/>
    <col min="15623" max="15627" width="4.5703125" style="60" customWidth="1"/>
    <col min="15628" max="15628" width="3.85546875" style="60"/>
    <col min="15629" max="15629" width="4.5703125" style="60" customWidth="1"/>
    <col min="15630" max="15630" width="7.5703125" style="60" customWidth="1"/>
    <col min="15631" max="15631" width="4.5703125" style="60" customWidth="1"/>
    <col min="15632" max="15632" width="7.140625" style="60" customWidth="1"/>
    <col min="15633" max="15633" width="3.85546875" style="60"/>
    <col min="15634" max="15634" width="2.85546875" style="60" bestFit="1" customWidth="1"/>
    <col min="15635" max="15635" width="10.140625" style="60" customWidth="1"/>
    <col min="15636" max="15636" width="7.42578125" style="60" customWidth="1"/>
    <col min="15637" max="15637" width="9.140625" style="60" customWidth="1"/>
    <col min="15638" max="15638" width="12.140625" style="60" customWidth="1"/>
    <col min="15639" max="15639" width="7.42578125" style="60" customWidth="1"/>
    <col min="15640" max="15640" width="6.140625" style="60" customWidth="1"/>
    <col min="15641" max="15641" width="10.5703125" style="60" customWidth="1"/>
    <col min="15642" max="15642" width="7.42578125" style="60" customWidth="1"/>
    <col min="15643" max="15643" width="4.5703125" style="60" bestFit="1" customWidth="1"/>
    <col min="15644" max="15644" width="13.42578125" style="60" customWidth="1"/>
    <col min="15645" max="15645" width="10" style="60" customWidth="1"/>
    <col min="15646" max="15646" width="4.5703125" style="60" customWidth="1"/>
    <col min="15647" max="15647" width="12.140625" style="60" customWidth="1"/>
    <col min="15648" max="15648" width="9" style="60" customWidth="1"/>
    <col min="15649" max="15649" width="4.42578125" style="60" customWidth="1"/>
    <col min="15650" max="15650" width="4.5703125" style="60" customWidth="1"/>
    <col min="15651" max="15651" width="4.5703125" style="60" bestFit="1" customWidth="1"/>
    <col min="15652" max="15652" width="3.85546875" style="60"/>
    <col min="15653" max="15653" width="10.7109375" style="60" customWidth="1"/>
    <col min="15654" max="15654" width="4.5703125" style="60" customWidth="1"/>
    <col min="15655" max="15655" width="12.42578125" style="60" customWidth="1"/>
    <col min="15656" max="15678" width="4.5703125" style="60" customWidth="1"/>
    <col min="15679" max="15872" width="3.85546875" style="60"/>
    <col min="15873" max="15873" width="1.85546875" style="60" customWidth="1"/>
    <col min="15874" max="15874" width="3.85546875" style="60"/>
    <col min="15875" max="15875" width="5" style="60" bestFit="1" customWidth="1"/>
    <col min="15876" max="15876" width="3.85546875" style="60" customWidth="1"/>
    <col min="15877" max="15878" width="3.85546875" style="60"/>
    <col min="15879" max="15883" width="4.5703125" style="60" customWidth="1"/>
    <col min="15884" max="15884" width="3.85546875" style="60"/>
    <col min="15885" max="15885" width="4.5703125" style="60" customWidth="1"/>
    <col min="15886" max="15886" width="7.5703125" style="60" customWidth="1"/>
    <col min="15887" max="15887" width="4.5703125" style="60" customWidth="1"/>
    <col min="15888" max="15888" width="7.140625" style="60" customWidth="1"/>
    <col min="15889" max="15889" width="3.85546875" style="60"/>
    <col min="15890" max="15890" width="2.85546875" style="60" bestFit="1" customWidth="1"/>
    <col min="15891" max="15891" width="10.140625" style="60" customWidth="1"/>
    <col min="15892" max="15892" width="7.42578125" style="60" customWidth="1"/>
    <col min="15893" max="15893" width="9.140625" style="60" customWidth="1"/>
    <col min="15894" max="15894" width="12.140625" style="60" customWidth="1"/>
    <col min="15895" max="15895" width="7.42578125" style="60" customWidth="1"/>
    <col min="15896" max="15896" width="6.140625" style="60" customWidth="1"/>
    <col min="15897" max="15897" width="10.5703125" style="60" customWidth="1"/>
    <col min="15898" max="15898" width="7.42578125" style="60" customWidth="1"/>
    <col min="15899" max="15899" width="4.5703125" style="60" bestFit="1" customWidth="1"/>
    <col min="15900" max="15900" width="13.42578125" style="60" customWidth="1"/>
    <col min="15901" max="15901" width="10" style="60" customWidth="1"/>
    <col min="15902" max="15902" width="4.5703125" style="60" customWidth="1"/>
    <col min="15903" max="15903" width="12.140625" style="60" customWidth="1"/>
    <col min="15904" max="15904" width="9" style="60" customWidth="1"/>
    <col min="15905" max="15905" width="4.42578125" style="60" customWidth="1"/>
    <col min="15906" max="15906" width="4.5703125" style="60" customWidth="1"/>
    <col min="15907" max="15907" width="4.5703125" style="60" bestFit="1" customWidth="1"/>
    <col min="15908" max="15908" width="3.85546875" style="60"/>
    <col min="15909" max="15909" width="10.7109375" style="60" customWidth="1"/>
    <col min="15910" max="15910" width="4.5703125" style="60" customWidth="1"/>
    <col min="15911" max="15911" width="12.42578125" style="60" customWidth="1"/>
    <col min="15912" max="15934" width="4.5703125" style="60" customWidth="1"/>
    <col min="15935" max="16128" width="3.85546875" style="60"/>
    <col min="16129" max="16129" width="1.85546875" style="60" customWidth="1"/>
    <col min="16130" max="16130" width="3.85546875" style="60"/>
    <col min="16131" max="16131" width="5" style="60" bestFit="1" customWidth="1"/>
    <col min="16132" max="16132" width="3.85546875" style="60" customWidth="1"/>
    <col min="16133" max="16134" width="3.85546875" style="60"/>
    <col min="16135" max="16139" width="4.5703125" style="60" customWidth="1"/>
    <col min="16140" max="16140" width="3.85546875" style="60"/>
    <col min="16141" max="16141" width="4.5703125" style="60" customWidth="1"/>
    <col min="16142" max="16142" width="7.5703125" style="60" customWidth="1"/>
    <col min="16143" max="16143" width="4.5703125" style="60" customWidth="1"/>
    <col min="16144" max="16144" width="7.140625" style="60" customWidth="1"/>
    <col min="16145" max="16145" width="3.85546875" style="60"/>
    <col min="16146" max="16146" width="2.85546875" style="60" bestFit="1" customWidth="1"/>
    <col min="16147" max="16147" width="10.140625" style="60" customWidth="1"/>
    <col min="16148" max="16148" width="7.42578125" style="60" customWidth="1"/>
    <col min="16149" max="16149" width="9.140625" style="60" customWidth="1"/>
    <col min="16150" max="16150" width="12.140625" style="60" customWidth="1"/>
    <col min="16151" max="16151" width="7.42578125" style="60" customWidth="1"/>
    <col min="16152" max="16152" width="6.140625" style="60" customWidth="1"/>
    <col min="16153" max="16153" width="10.5703125" style="60" customWidth="1"/>
    <col min="16154" max="16154" width="7.42578125" style="60" customWidth="1"/>
    <col min="16155" max="16155" width="4.5703125" style="60" bestFit="1" customWidth="1"/>
    <col min="16156" max="16156" width="13.42578125" style="60" customWidth="1"/>
    <col min="16157" max="16157" width="10" style="60" customWidth="1"/>
    <col min="16158" max="16158" width="4.5703125" style="60" customWidth="1"/>
    <col min="16159" max="16159" width="12.140625" style="60" customWidth="1"/>
    <col min="16160" max="16160" width="9" style="60" customWidth="1"/>
    <col min="16161" max="16161" width="4.42578125" style="60" customWidth="1"/>
    <col min="16162" max="16162" width="4.5703125" style="60" customWidth="1"/>
    <col min="16163" max="16163" width="4.5703125" style="60" bestFit="1" customWidth="1"/>
    <col min="16164" max="16164" width="3.85546875" style="60"/>
    <col min="16165" max="16165" width="10.7109375" style="60" customWidth="1"/>
    <col min="16166" max="16166" width="4.5703125" style="60" customWidth="1"/>
    <col min="16167" max="16167" width="12.42578125" style="60" customWidth="1"/>
    <col min="16168" max="16190" width="4.5703125" style="60" customWidth="1"/>
    <col min="16191" max="16384" width="3.85546875" style="60"/>
  </cols>
  <sheetData>
    <row r="1" spans="2:42" s="17" customFormat="1" ht="15" customHeight="1">
      <c r="B1" s="1235"/>
      <c r="C1" s="1235"/>
      <c r="D1" s="1235"/>
      <c r="E1" s="1235"/>
      <c r="AL1" s="18"/>
      <c r="AM1" s="19"/>
      <c r="AN1" s="1243"/>
      <c r="AO1" s="1243"/>
      <c r="AP1" s="1243"/>
    </row>
    <row r="2" spans="2:42" s="17" customFormat="1" ht="27">
      <c r="B2" s="20"/>
      <c r="C2" s="20"/>
      <c r="D2" s="21"/>
      <c r="E2" s="22"/>
      <c r="AA2" s="23"/>
      <c r="AB2" s="23"/>
      <c r="AC2" s="23"/>
      <c r="AD2" s="23"/>
      <c r="AE2" s="23"/>
      <c r="AF2" s="23"/>
      <c r="AG2" s="23"/>
      <c r="AH2" s="23" t="s">
        <v>419</v>
      </c>
      <c r="AK2" s="23"/>
      <c r="AL2" s="23"/>
      <c r="AM2" s="19"/>
      <c r="AN2" s="1243"/>
      <c r="AO2" s="1243"/>
      <c r="AP2" s="1243"/>
    </row>
    <row r="3" spans="2:42" s="17" customFormat="1" ht="20.25" thickBot="1">
      <c r="D3" s="24"/>
      <c r="AL3" s="18"/>
      <c r="AM3" s="19"/>
    </row>
    <row r="4" spans="2:42" ht="15" customHeight="1">
      <c r="B4" s="1244"/>
      <c r="C4" s="1245"/>
      <c r="D4" s="1250" t="s">
        <v>0</v>
      </c>
      <c r="E4" s="1251"/>
      <c r="F4" s="1251"/>
      <c r="G4" s="1251"/>
      <c r="H4" s="1251"/>
      <c r="I4" s="1251"/>
      <c r="J4" s="1251"/>
      <c r="K4" s="1251"/>
      <c r="L4" s="1251"/>
      <c r="M4" s="1251"/>
      <c r="N4" s="1251"/>
      <c r="O4" s="1251"/>
      <c r="P4" s="1251"/>
      <c r="Q4" s="1251"/>
      <c r="R4" s="1251"/>
      <c r="S4" s="1251"/>
      <c r="T4" s="1119" t="s">
        <v>1</v>
      </c>
      <c r="U4" s="1120"/>
      <c r="V4" s="1120"/>
      <c r="W4" s="1120"/>
      <c r="X4" s="1120"/>
      <c r="Y4" s="1120"/>
      <c r="Z4" s="1120"/>
      <c r="AA4" s="1120"/>
      <c r="AB4" s="1120"/>
      <c r="AC4" s="1120"/>
      <c r="AD4" s="1120"/>
      <c r="AE4" s="1121"/>
      <c r="AF4" s="1256" t="s">
        <v>2</v>
      </c>
      <c r="AG4" s="1256"/>
      <c r="AH4" s="1256"/>
      <c r="AI4" s="1256"/>
      <c r="AJ4" s="1256"/>
      <c r="AK4" s="1256"/>
      <c r="AL4" s="1257"/>
    </row>
    <row r="5" spans="2:42">
      <c r="B5" s="1246"/>
      <c r="C5" s="1247"/>
      <c r="D5" s="1252"/>
      <c r="E5" s="1253"/>
      <c r="F5" s="1253"/>
      <c r="G5" s="1253"/>
      <c r="H5" s="1253"/>
      <c r="I5" s="1253"/>
      <c r="J5" s="1253"/>
      <c r="K5" s="1253"/>
      <c r="L5" s="1253"/>
      <c r="M5" s="1253"/>
      <c r="N5" s="1253"/>
      <c r="O5" s="1253"/>
      <c r="P5" s="1253"/>
      <c r="Q5" s="1253"/>
      <c r="R5" s="1253"/>
      <c r="S5" s="1253"/>
      <c r="T5" s="1262" t="s">
        <v>3</v>
      </c>
      <c r="U5" s="1263"/>
      <c r="V5" s="1262"/>
      <c r="W5" s="1262"/>
      <c r="X5" s="1262"/>
      <c r="Y5" s="1262"/>
      <c r="Z5" s="1264" t="s">
        <v>4</v>
      </c>
      <c r="AA5" s="1265"/>
      <c r="AB5" s="1265"/>
      <c r="AC5" s="1265"/>
      <c r="AD5" s="1265"/>
      <c r="AE5" s="1266"/>
      <c r="AF5" s="1258"/>
      <c r="AG5" s="1258"/>
      <c r="AH5" s="1258"/>
      <c r="AI5" s="1258"/>
      <c r="AJ5" s="1258"/>
      <c r="AK5" s="1258"/>
      <c r="AL5" s="1259"/>
    </row>
    <row r="6" spans="2:42" ht="25.7" customHeight="1" thickBot="1">
      <c r="B6" s="1248"/>
      <c r="C6" s="1249"/>
      <c r="D6" s="1254"/>
      <c r="E6" s="1255"/>
      <c r="F6" s="1255"/>
      <c r="G6" s="1255"/>
      <c r="H6" s="1255"/>
      <c r="I6" s="1255"/>
      <c r="J6" s="1255"/>
      <c r="K6" s="1255"/>
      <c r="L6" s="1255"/>
      <c r="M6" s="1255"/>
      <c r="N6" s="1255"/>
      <c r="O6" s="1255"/>
      <c r="P6" s="1255"/>
      <c r="Q6" s="1255"/>
      <c r="R6" s="1255"/>
      <c r="S6" s="1255"/>
      <c r="T6" s="1267" t="s">
        <v>5</v>
      </c>
      <c r="U6" s="1268"/>
      <c r="V6" s="1268"/>
      <c r="W6" s="1269" t="s">
        <v>6</v>
      </c>
      <c r="X6" s="1269"/>
      <c r="Y6" s="1269"/>
      <c r="Z6" s="1225" t="s">
        <v>5</v>
      </c>
      <c r="AA6" s="1226"/>
      <c r="AB6" s="1225"/>
      <c r="AC6" s="1225" t="s">
        <v>6</v>
      </c>
      <c r="AD6" s="1225"/>
      <c r="AE6" s="1225"/>
      <c r="AF6" s="1260"/>
      <c r="AG6" s="1260"/>
      <c r="AH6" s="1260"/>
      <c r="AI6" s="1260"/>
      <c r="AJ6" s="1260"/>
      <c r="AK6" s="1260"/>
      <c r="AL6" s="1261"/>
    </row>
    <row r="7" spans="2:42" ht="27" customHeight="1">
      <c r="B7" s="1227" t="s">
        <v>7</v>
      </c>
      <c r="C7" s="1063" t="s">
        <v>8</v>
      </c>
      <c r="D7" s="25">
        <v>1</v>
      </c>
      <c r="E7" s="1230" t="s">
        <v>9</v>
      </c>
      <c r="F7" s="1231"/>
      <c r="G7" s="1231"/>
      <c r="H7" s="1231"/>
      <c r="I7" s="1231"/>
      <c r="J7" s="1231"/>
      <c r="K7" s="1231"/>
      <c r="L7" s="1231"/>
      <c r="M7" s="1231"/>
      <c r="N7" s="1231"/>
      <c r="O7" s="1231"/>
      <c r="P7" s="1231"/>
      <c r="Q7" s="1231"/>
      <c r="R7" s="1231"/>
      <c r="S7" s="1232"/>
      <c r="T7" s="26">
        <v>1592</v>
      </c>
      <c r="U7" s="1233"/>
      <c r="V7" s="1234"/>
      <c r="W7" s="25">
        <v>1024</v>
      </c>
      <c r="X7" s="1233"/>
      <c r="Y7" s="1234"/>
      <c r="Z7" s="26">
        <v>1593</v>
      </c>
      <c r="AA7" s="1233"/>
      <c r="AB7" s="1234"/>
      <c r="AC7" s="25">
        <v>1025</v>
      </c>
      <c r="AD7" s="1132"/>
      <c r="AE7" s="1134"/>
      <c r="AF7" s="26">
        <v>104</v>
      </c>
      <c r="AG7" s="1222"/>
      <c r="AH7" s="1223"/>
      <c r="AI7" s="1223"/>
      <c r="AJ7" s="1223"/>
      <c r="AK7" s="1224"/>
      <c r="AL7" s="27" t="s">
        <v>10</v>
      </c>
    </row>
    <row r="8" spans="2:42" ht="27" customHeight="1">
      <c r="B8" s="1228"/>
      <c r="C8" s="1064"/>
      <c r="D8" s="28">
        <v>2</v>
      </c>
      <c r="E8" s="1202" t="s">
        <v>11</v>
      </c>
      <c r="F8" s="1203"/>
      <c r="G8" s="1203"/>
      <c r="H8" s="1203"/>
      <c r="I8" s="1203"/>
      <c r="J8" s="1203"/>
      <c r="K8" s="1203"/>
      <c r="L8" s="1203"/>
      <c r="M8" s="1203"/>
      <c r="N8" s="1203"/>
      <c r="O8" s="1203"/>
      <c r="P8" s="1203"/>
      <c r="Q8" s="1203"/>
      <c r="R8" s="1203"/>
      <c r="S8" s="1204"/>
      <c r="T8" s="29">
        <v>1594</v>
      </c>
      <c r="U8" s="1220"/>
      <c r="V8" s="1221"/>
      <c r="W8" s="28">
        <v>1026</v>
      </c>
      <c r="X8" s="1220"/>
      <c r="Y8" s="1221"/>
      <c r="Z8" s="29">
        <v>1595</v>
      </c>
      <c r="AA8" s="1220"/>
      <c r="AB8" s="1221"/>
      <c r="AC8" s="28">
        <v>1027</v>
      </c>
      <c r="AD8" s="1088"/>
      <c r="AE8" s="1090"/>
      <c r="AF8" s="29">
        <v>105</v>
      </c>
      <c r="AG8" s="1199"/>
      <c r="AH8" s="1200"/>
      <c r="AI8" s="1200"/>
      <c r="AJ8" s="1200"/>
      <c r="AK8" s="1201"/>
      <c r="AL8" s="30" t="s">
        <v>10</v>
      </c>
    </row>
    <row r="9" spans="2:42" ht="27" customHeight="1">
      <c r="B9" s="1228"/>
      <c r="C9" s="1064"/>
      <c r="D9" s="28">
        <v>3</v>
      </c>
      <c r="E9" s="1047" t="s">
        <v>12</v>
      </c>
      <c r="F9" s="1048"/>
      <c r="G9" s="1048"/>
      <c r="H9" s="1048"/>
      <c r="I9" s="1048"/>
      <c r="J9" s="1048"/>
      <c r="K9" s="1048"/>
      <c r="L9" s="1048"/>
      <c r="M9" s="1048"/>
      <c r="N9" s="1048"/>
      <c r="O9" s="1048"/>
      <c r="P9" s="1048"/>
      <c r="Q9" s="1048"/>
      <c r="R9" s="1048"/>
      <c r="S9" s="1048"/>
      <c r="T9" s="1207"/>
      <c r="U9" s="1208"/>
      <c r="V9" s="1208"/>
      <c r="W9" s="1208"/>
      <c r="X9" s="1208"/>
      <c r="Y9" s="1209"/>
      <c r="Z9" s="1207"/>
      <c r="AA9" s="1208"/>
      <c r="AB9" s="1208"/>
      <c r="AC9" s="1208"/>
      <c r="AD9" s="1208"/>
      <c r="AE9" s="1209"/>
      <c r="AF9" s="29">
        <v>106</v>
      </c>
      <c r="AG9" s="1199"/>
      <c r="AH9" s="1200"/>
      <c r="AI9" s="1200"/>
      <c r="AJ9" s="1200"/>
      <c r="AK9" s="1201"/>
      <c r="AL9" s="30" t="s">
        <v>10</v>
      </c>
    </row>
    <row r="10" spans="2:42" ht="27" customHeight="1">
      <c r="B10" s="1228"/>
      <c r="C10" s="1064"/>
      <c r="D10" s="28">
        <v>4</v>
      </c>
      <c r="E10" s="1202" t="s">
        <v>13</v>
      </c>
      <c r="F10" s="1203"/>
      <c r="G10" s="1203"/>
      <c r="H10" s="1203"/>
      <c r="I10" s="1203"/>
      <c r="J10" s="1203"/>
      <c r="K10" s="1203"/>
      <c r="L10" s="1203"/>
      <c r="M10" s="1203"/>
      <c r="N10" s="1203"/>
      <c r="O10" s="1203"/>
      <c r="P10" s="1203"/>
      <c r="Q10" s="1203"/>
      <c r="R10" s="1203"/>
      <c r="S10" s="1204"/>
      <c r="T10" s="1207"/>
      <c r="U10" s="1208"/>
      <c r="V10" s="1208"/>
      <c r="W10" s="1208"/>
      <c r="X10" s="1208"/>
      <c r="Y10" s="1209"/>
      <c r="Z10" s="1207"/>
      <c r="AA10" s="1208"/>
      <c r="AB10" s="1208"/>
      <c r="AC10" s="28">
        <v>603</v>
      </c>
      <c r="AD10" s="1218"/>
      <c r="AE10" s="1219"/>
      <c r="AF10" s="29">
        <v>108</v>
      </c>
      <c r="AG10" s="1199"/>
      <c r="AH10" s="1200"/>
      <c r="AI10" s="1200"/>
      <c r="AJ10" s="1200"/>
      <c r="AK10" s="1201"/>
      <c r="AL10" s="30" t="s">
        <v>10</v>
      </c>
    </row>
    <row r="11" spans="2:42" ht="40.700000000000003" customHeight="1">
      <c r="B11" s="1228"/>
      <c r="C11" s="1064"/>
      <c r="D11" s="28">
        <v>5</v>
      </c>
      <c r="E11" s="1202" t="s">
        <v>14</v>
      </c>
      <c r="F11" s="1203"/>
      <c r="G11" s="1203"/>
      <c r="H11" s="1203"/>
      <c r="I11" s="1203"/>
      <c r="J11" s="1203"/>
      <c r="K11" s="1203"/>
      <c r="L11" s="1203"/>
      <c r="M11" s="1203"/>
      <c r="N11" s="1203"/>
      <c r="O11" s="1203"/>
      <c r="P11" s="1203"/>
      <c r="Q11" s="1203"/>
      <c r="R11" s="1203"/>
      <c r="S11" s="1204"/>
      <c r="T11" s="29">
        <v>1721</v>
      </c>
      <c r="U11" s="1220"/>
      <c r="V11" s="1221"/>
      <c r="W11" s="29">
        <v>1722</v>
      </c>
      <c r="X11" s="1088"/>
      <c r="Y11" s="1090"/>
      <c r="Z11" s="31">
        <v>1596</v>
      </c>
      <c r="AA11" s="1088"/>
      <c r="AB11" s="1090"/>
      <c r="AC11" s="28">
        <v>954</v>
      </c>
      <c r="AD11" s="1218"/>
      <c r="AE11" s="1219"/>
      <c r="AF11" s="29">
        <v>955</v>
      </c>
      <c r="AG11" s="1199"/>
      <c r="AH11" s="1200"/>
      <c r="AI11" s="1200"/>
      <c r="AJ11" s="1200"/>
      <c r="AK11" s="1201"/>
      <c r="AL11" s="32" t="s">
        <v>10</v>
      </c>
    </row>
    <row r="12" spans="2:42" ht="27" customHeight="1">
      <c r="B12" s="1228"/>
      <c r="C12" s="1064"/>
      <c r="D12" s="1210">
        <v>6</v>
      </c>
      <c r="E12" s="1154" t="s">
        <v>15</v>
      </c>
      <c r="F12" s="1155"/>
      <c r="G12" s="1155"/>
      <c r="H12" s="1155"/>
      <c r="I12" s="1155"/>
      <c r="J12" s="1155"/>
      <c r="K12" s="1155"/>
      <c r="L12" s="1155"/>
      <c r="M12" s="1155"/>
      <c r="N12" s="1155"/>
      <c r="O12" s="1155"/>
      <c r="P12" s="1155"/>
      <c r="Q12" s="1155"/>
      <c r="R12" s="1155"/>
      <c r="S12" s="1156"/>
      <c r="T12" s="1210">
        <v>1597</v>
      </c>
      <c r="U12" s="1239"/>
      <c r="V12" s="1240"/>
      <c r="W12" s="1210">
        <v>1598</v>
      </c>
      <c r="X12" s="1212"/>
      <c r="Y12" s="1213"/>
      <c r="Z12" s="1210">
        <v>1599</v>
      </c>
      <c r="AA12" s="1212"/>
      <c r="AB12" s="1213"/>
      <c r="AC12" s="1210">
        <v>1631</v>
      </c>
      <c r="AD12" s="1106"/>
      <c r="AE12" s="1108"/>
      <c r="AF12" s="1210">
        <v>1632</v>
      </c>
      <c r="AG12" s="1178"/>
      <c r="AH12" s="1179"/>
      <c r="AI12" s="1179"/>
      <c r="AJ12" s="1179"/>
      <c r="AK12" s="1180"/>
      <c r="AL12" s="1205" t="s">
        <v>10</v>
      </c>
    </row>
    <row r="13" spans="2:42" ht="18" customHeight="1">
      <c r="B13" s="1228"/>
      <c r="C13" s="1064"/>
      <c r="D13" s="1211"/>
      <c r="E13" s="1236"/>
      <c r="F13" s="1237"/>
      <c r="G13" s="1237"/>
      <c r="H13" s="1237"/>
      <c r="I13" s="1237"/>
      <c r="J13" s="1237"/>
      <c r="K13" s="1237"/>
      <c r="L13" s="1237"/>
      <c r="M13" s="1237"/>
      <c r="N13" s="1237"/>
      <c r="O13" s="1237"/>
      <c r="P13" s="1237"/>
      <c r="Q13" s="1237"/>
      <c r="R13" s="1237"/>
      <c r="S13" s="1238"/>
      <c r="T13" s="1211"/>
      <c r="U13" s="1241"/>
      <c r="V13" s="1242"/>
      <c r="W13" s="1211"/>
      <c r="X13" s="1214"/>
      <c r="Y13" s="1215"/>
      <c r="Z13" s="1211"/>
      <c r="AA13" s="1214"/>
      <c r="AB13" s="1215"/>
      <c r="AC13" s="1211"/>
      <c r="AD13" s="1216"/>
      <c r="AE13" s="1217"/>
      <c r="AF13" s="1211"/>
      <c r="AG13" s="1148"/>
      <c r="AH13" s="1149"/>
      <c r="AI13" s="1149"/>
      <c r="AJ13" s="1149"/>
      <c r="AK13" s="1150"/>
      <c r="AL13" s="1206"/>
    </row>
    <row r="14" spans="2:42" ht="27" customHeight="1">
      <c r="B14" s="1228"/>
      <c r="C14" s="1064"/>
      <c r="D14" s="28">
        <v>7</v>
      </c>
      <c r="E14" s="1202" t="s">
        <v>16</v>
      </c>
      <c r="F14" s="1203"/>
      <c r="G14" s="1203"/>
      <c r="H14" s="1203"/>
      <c r="I14" s="1203"/>
      <c r="J14" s="1203"/>
      <c r="K14" s="1203"/>
      <c r="L14" s="1203"/>
      <c r="M14" s="1203"/>
      <c r="N14" s="1203"/>
      <c r="O14" s="1203"/>
      <c r="P14" s="1203"/>
      <c r="Q14" s="1203"/>
      <c r="R14" s="1203"/>
      <c r="S14" s="1204"/>
      <c r="T14" s="1207"/>
      <c r="U14" s="1208"/>
      <c r="V14" s="1208"/>
      <c r="W14" s="1208"/>
      <c r="X14" s="1208"/>
      <c r="Y14" s="1209"/>
      <c r="Z14" s="1207"/>
      <c r="AA14" s="1208"/>
      <c r="AB14" s="1208"/>
      <c r="AC14" s="1208"/>
      <c r="AD14" s="1208"/>
      <c r="AE14" s="1209"/>
      <c r="AF14" s="29">
        <v>110</v>
      </c>
      <c r="AG14" s="1199"/>
      <c r="AH14" s="1200"/>
      <c r="AI14" s="1200"/>
      <c r="AJ14" s="1200"/>
      <c r="AK14" s="1201"/>
      <c r="AL14" s="30" t="s">
        <v>10</v>
      </c>
    </row>
    <row r="15" spans="2:42" ht="37.700000000000003" customHeight="1">
      <c r="B15" s="1228"/>
      <c r="C15" s="1064"/>
      <c r="D15" s="28">
        <v>8</v>
      </c>
      <c r="E15" s="1202" t="s">
        <v>17</v>
      </c>
      <c r="F15" s="1203"/>
      <c r="G15" s="1203"/>
      <c r="H15" s="1203"/>
      <c r="I15" s="1203"/>
      <c r="J15" s="1203"/>
      <c r="K15" s="1203"/>
      <c r="L15" s="1203"/>
      <c r="M15" s="1203"/>
      <c r="N15" s="1203"/>
      <c r="O15" s="1203"/>
      <c r="P15" s="1203"/>
      <c r="Q15" s="1203"/>
      <c r="R15" s="1203"/>
      <c r="S15" s="1204"/>
      <c r="T15" s="1207"/>
      <c r="U15" s="1208"/>
      <c r="V15" s="1208"/>
      <c r="W15" s="1208"/>
      <c r="X15" s="1208"/>
      <c r="Y15" s="1209"/>
      <c r="Z15" s="1207"/>
      <c r="AA15" s="1208"/>
      <c r="AB15" s="1208"/>
      <c r="AC15" s="28">
        <v>605</v>
      </c>
      <c r="AD15" s="1088"/>
      <c r="AE15" s="1090"/>
      <c r="AF15" s="29">
        <v>155</v>
      </c>
      <c r="AG15" s="1199"/>
      <c r="AH15" s="1200"/>
      <c r="AI15" s="1200"/>
      <c r="AJ15" s="1200"/>
      <c r="AK15" s="1201"/>
      <c r="AL15" s="30" t="s">
        <v>10</v>
      </c>
    </row>
    <row r="16" spans="2:42" ht="27" customHeight="1">
      <c r="B16" s="1228"/>
      <c r="C16" s="1064"/>
      <c r="D16" s="28">
        <v>9</v>
      </c>
      <c r="E16" s="1202" t="s">
        <v>18</v>
      </c>
      <c r="F16" s="1203"/>
      <c r="G16" s="1203"/>
      <c r="H16" s="1203"/>
      <c r="I16" s="1203"/>
      <c r="J16" s="1203"/>
      <c r="K16" s="1203"/>
      <c r="L16" s="1203"/>
      <c r="M16" s="1203"/>
      <c r="N16" s="1203"/>
      <c r="O16" s="1203"/>
      <c r="P16" s="1203"/>
      <c r="Q16" s="1203"/>
      <c r="R16" s="1203"/>
      <c r="S16" s="1204"/>
      <c r="T16" s="28">
        <v>1633</v>
      </c>
      <c r="U16" s="1088"/>
      <c r="V16" s="1090"/>
      <c r="W16" s="28">
        <v>1105</v>
      </c>
      <c r="X16" s="1088"/>
      <c r="Y16" s="1090"/>
      <c r="Z16" s="28">
        <v>1634</v>
      </c>
      <c r="AA16" s="1088"/>
      <c r="AB16" s="1090"/>
      <c r="AC16" s="33">
        <v>606</v>
      </c>
      <c r="AD16" s="1088"/>
      <c r="AE16" s="1090"/>
      <c r="AF16" s="29">
        <v>152</v>
      </c>
      <c r="AG16" s="1199"/>
      <c r="AH16" s="1200"/>
      <c r="AI16" s="1200"/>
      <c r="AJ16" s="1200"/>
      <c r="AK16" s="1201"/>
      <c r="AL16" s="30" t="s">
        <v>10</v>
      </c>
    </row>
    <row r="17" spans="2:38" ht="27" customHeight="1">
      <c r="B17" s="1228"/>
      <c r="C17" s="1064"/>
      <c r="D17" s="28">
        <v>10</v>
      </c>
      <c r="E17" s="34" t="s">
        <v>19</v>
      </c>
      <c r="F17" s="35"/>
      <c r="G17" s="35"/>
      <c r="H17" s="35"/>
      <c r="I17" s="35"/>
      <c r="J17" s="35"/>
      <c r="K17" s="35"/>
      <c r="L17" s="35"/>
      <c r="M17" s="35"/>
      <c r="N17" s="35"/>
      <c r="O17" s="35"/>
      <c r="P17" s="35"/>
      <c r="Q17" s="35"/>
      <c r="R17" s="35"/>
      <c r="S17" s="35"/>
      <c r="T17" s="1207"/>
      <c r="U17" s="1208"/>
      <c r="V17" s="1208"/>
      <c r="W17" s="1208"/>
      <c r="X17" s="1208"/>
      <c r="Y17" s="1209"/>
      <c r="Z17" s="28">
        <v>1635</v>
      </c>
      <c r="AA17" s="1088"/>
      <c r="AB17" s="1090"/>
      <c r="AC17" s="28">
        <v>1031</v>
      </c>
      <c r="AD17" s="1088"/>
      <c r="AE17" s="1090"/>
      <c r="AF17" s="29">
        <v>1032</v>
      </c>
      <c r="AG17" s="1199"/>
      <c r="AH17" s="1200"/>
      <c r="AI17" s="1200"/>
      <c r="AJ17" s="1200"/>
      <c r="AK17" s="1201"/>
      <c r="AL17" s="30" t="s">
        <v>10</v>
      </c>
    </row>
    <row r="18" spans="2:38" ht="27" customHeight="1">
      <c r="B18" s="1228"/>
      <c r="C18" s="1064"/>
      <c r="D18" s="28">
        <v>11</v>
      </c>
      <c r="E18" s="1097" t="s">
        <v>20</v>
      </c>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9"/>
      <c r="AF18" s="29">
        <v>1104</v>
      </c>
      <c r="AG18" s="1151"/>
      <c r="AH18" s="1152"/>
      <c r="AI18" s="1152"/>
      <c r="AJ18" s="1152"/>
      <c r="AK18" s="1153"/>
      <c r="AL18" s="30" t="s">
        <v>10</v>
      </c>
    </row>
    <row r="19" spans="2:38" ht="34.700000000000003" customHeight="1">
      <c r="B19" s="1228"/>
      <c r="C19" s="1064"/>
      <c r="D19" s="28">
        <v>12</v>
      </c>
      <c r="E19" s="1047" t="s">
        <v>21</v>
      </c>
      <c r="F19" s="1048"/>
      <c r="G19" s="1048"/>
      <c r="H19" s="1048"/>
      <c r="I19" s="1048"/>
      <c r="J19" s="1048"/>
      <c r="K19" s="1048"/>
      <c r="L19" s="1048"/>
      <c r="M19" s="1049"/>
      <c r="N19" s="36">
        <v>1098</v>
      </c>
      <c r="O19" s="1050"/>
      <c r="P19" s="1050"/>
      <c r="Q19" s="1050"/>
      <c r="R19" s="1050"/>
      <c r="S19" s="1050"/>
      <c r="T19" s="1047" t="s">
        <v>22</v>
      </c>
      <c r="U19" s="1048"/>
      <c r="V19" s="1048"/>
      <c r="W19" s="1048"/>
      <c r="X19" s="1048"/>
      <c r="Y19" s="1049"/>
      <c r="Z19" s="37">
        <v>1030</v>
      </c>
      <c r="AA19" s="1078"/>
      <c r="AB19" s="1079"/>
      <c r="AC19" s="1079"/>
      <c r="AD19" s="1079"/>
      <c r="AE19" s="1080"/>
      <c r="AF19" s="28">
        <v>161</v>
      </c>
      <c r="AG19" s="1151"/>
      <c r="AH19" s="1152"/>
      <c r="AI19" s="1152"/>
      <c r="AJ19" s="1152"/>
      <c r="AK19" s="1153"/>
      <c r="AL19" s="30" t="s">
        <v>10</v>
      </c>
    </row>
    <row r="20" spans="2:38" ht="32.450000000000003" customHeight="1" thickBot="1">
      <c r="B20" s="1228"/>
      <c r="C20" s="1064"/>
      <c r="D20" s="33">
        <v>13</v>
      </c>
      <c r="E20" s="1154" t="s">
        <v>23</v>
      </c>
      <c r="F20" s="1155"/>
      <c r="G20" s="1155"/>
      <c r="H20" s="1155"/>
      <c r="I20" s="1155"/>
      <c r="J20" s="1155"/>
      <c r="K20" s="1155"/>
      <c r="L20" s="1155"/>
      <c r="M20" s="1156"/>
      <c r="N20" s="38">
        <v>159</v>
      </c>
      <c r="O20" s="1157"/>
      <c r="P20" s="1157"/>
      <c r="Q20" s="1157"/>
      <c r="R20" s="1157"/>
      <c r="S20" s="1157"/>
      <c r="T20" s="1154" t="s">
        <v>24</v>
      </c>
      <c r="U20" s="1155"/>
      <c r="V20" s="1155"/>
      <c r="W20" s="1155"/>
      <c r="X20" s="1155"/>
      <c r="Y20" s="1156"/>
      <c r="Z20" s="33">
        <v>748</v>
      </c>
      <c r="AA20" s="1158"/>
      <c r="AB20" s="1159"/>
      <c r="AC20" s="1159"/>
      <c r="AD20" s="1159"/>
      <c r="AE20" s="1160"/>
      <c r="AF20" s="33">
        <v>749</v>
      </c>
      <c r="AG20" s="1161"/>
      <c r="AH20" s="1162"/>
      <c r="AI20" s="1162"/>
      <c r="AJ20" s="1162"/>
      <c r="AK20" s="1163"/>
      <c r="AL20" s="39" t="s">
        <v>10</v>
      </c>
    </row>
    <row r="21" spans="2:38" ht="27" customHeight="1" thickBot="1">
      <c r="B21" s="1228"/>
      <c r="C21" s="1063" t="s">
        <v>25</v>
      </c>
      <c r="D21" s="25">
        <v>14</v>
      </c>
      <c r="E21" s="1165" t="s">
        <v>26</v>
      </c>
      <c r="F21" s="1166"/>
      <c r="G21" s="1166"/>
      <c r="H21" s="1166"/>
      <c r="I21" s="1166"/>
      <c r="J21" s="1166"/>
      <c r="K21" s="1166"/>
      <c r="L21" s="1166"/>
      <c r="M21" s="1167"/>
      <c r="N21" s="40">
        <v>166</v>
      </c>
      <c r="O21" s="1168"/>
      <c r="P21" s="1168"/>
      <c r="Q21" s="1168"/>
      <c r="R21" s="1168"/>
      <c r="S21" s="1168"/>
      <c r="T21" s="1165" t="s">
        <v>27</v>
      </c>
      <c r="U21" s="1166"/>
      <c r="V21" s="1166"/>
      <c r="W21" s="1166"/>
      <c r="X21" s="1166"/>
      <c r="Y21" s="1167"/>
      <c r="Z21" s="25">
        <v>907</v>
      </c>
      <c r="AA21" s="1169"/>
      <c r="AB21" s="1170"/>
      <c r="AC21" s="1170"/>
      <c r="AD21" s="1170"/>
      <c r="AE21" s="1171"/>
      <c r="AF21" s="25">
        <v>764</v>
      </c>
      <c r="AG21" s="1172"/>
      <c r="AH21" s="1173"/>
      <c r="AI21" s="1173"/>
      <c r="AJ21" s="1173"/>
      <c r="AK21" s="1174"/>
      <c r="AL21" s="41" t="s">
        <v>420</v>
      </c>
    </row>
    <row r="22" spans="2:38" ht="27" customHeight="1" thickBot="1">
      <c r="B22" s="1228"/>
      <c r="C22" s="1064"/>
      <c r="D22" s="33">
        <v>15</v>
      </c>
      <c r="E22" s="1175" t="s">
        <v>29</v>
      </c>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7"/>
      <c r="AF22" s="33">
        <v>169</v>
      </c>
      <c r="AG22" s="1178"/>
      <c r="AH22" s="1179"/>
      <c r="AI22" s="1179"/>
      <c r="AJ22" s="1179"/>
      <c r="AK22" s="1180"/>
      <c r="AL22" s="42" t="s">
        <v>420</v>
      </c>
    </row>
    <row r="23" spans="2:38" ht="27" customHeight="1" thickBot="1">
      <c r="B23" s="1228"/>
      <c r="C23" s="1164"/>
      <c r="D23" s="43">
        <v>16</v>
      </c>
      <c r="E23" s="1181" t="s">
        <v>30</v>
      </c>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3"/>
      <c r="AF23" s="44">
        <v>158</v>
      </c>
      <c r="AG23" s="1184">
        <f>SUM(AG7:AK20)-AG21-AG22</f>
        <v>0</v>
      </c>
      <c r="AH23" s="1185"/>
      <c r="AI23" s="1185"/>
      <c r="AJ23" s="1185"/>
      <c r="AK23" s="1186"/>
      <c r="AL23" s="45" t="s">
        <v>31</v>
      </c>
    </row>
    <row r="24" spans="2:38" ht="27" customHeight="1">
      <c r="B24" s="1228"/>
      <c r="C24" s="1064"/>
      <c r="D24" s="37">
        <v>17</v>
      </c>
      <c r="E24" s="1145" t="s">
        <v>32</v>
      </c>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7"/>
      <c r="AF24" s="37">
        <v>111</v>
      </c>
      <c r="AG24" s="1148"/>
      <c r="AH24" s="1149"/>
      <c r="AI24" s="1149"/>
      <c r="AJ24" s="1149"/>
      <c r="AK24" s="1150"/>
      <c r="AL24" s="46" t="s">
        <v>420</v>
      </c>
    </row>
    <row r="25" spans="2:38" ht="40.700000000000003" customHeight="1">
      <c r="B25" s="1228"/>
      <c r="C25" s="1064"/>
      <c r="D25" s="28">
        <v>18</v>
      </c>
      <c r="E25" s="1047" t="s">
        <v>33</v>
      </c>
      <c r="F25" s="1048"/>
      <c r="G25" s="1048"/>
      <c r="H25" s="1048"/>
      <c r="I25" s="1048"/>
      <c r="J25" s="1048"/>
      <c r="K25" s="1048"/>
      <c r="L25" s="1048"/>
      <c r="M25" s="1049"/>
      <c r="N25" s="36">
        <v>750</v>
      </c>
      <c r="O25" s="1050"/>
      <c r="P25" s="1050"/>
      <c r="Q25" s="1050"/>
      <c r="R25" s="1050"/>
      <c r="S25" s="1050"/>
      <c r="T25" s="1047" t="s">
        <v>34</v>
      </c>
      <c r="U25" s="1048"/>
      <c r="V25" s="1048"/>
      <c r="W25" s="1048"/>
      <c r="X25" s="1048"/>
      <c r="Y25" s="1049"/>
      <c r="Z25" s="37">
        <v>740</v>
      </c>
      <c r="AA25" s="1078"/>
      <c r="AB25" s="1079"/>
      <c r="AC25" s="1079"/>
      <c r="AD25" s="1079"/>
      <c r="AE25" s="1080"/>
      <c r="AF25" s="28">
        <v>751</v>
      </c>
      <c r="AG25" s="1151"/>
      <c r="AH25" s="1152"/>
      <c r="AI25" s="1152"/>
      <c r="AJ25" s="1152"/>
      <c r="AK25" s="1153"/>
      <c r="AL25" s="47" t="s">
        <v>420</v>
      </c>
    </row>
    <row r="26" spans="2:38" ht="42.6" customHeight="1" thickBot="1">
      <c r="B26" s="1228"/>
      <c r="C26" s="1065"/>
      <c r="D26" s="48">
        <v>19</v>
      </c>
      <c r="E26" s="1187" t="s">
        <v>35</v>
      </c>
      <c r="F26" s="1188"/>
      <c r="G26" s="1188"/>
      <c r="H26" s="1188"/>
      <c r="I26" s="1188"/>
      <c r="J26" s="1188"/>
      <c r="K26" s="1188"/>
      <c r="L26" s="1188"/>
      <c r="M26" s="1189"/>
      <c r="N26" s="48">
        <v>822</v>
      </c>
      <c r="O26" s="1190"/>
      <c r="P26" s="1191"/>
      <c r="Q26" s="1191"/>
      <c r="R26" s="1191"/>
      <c r="S26" s="1192"/>
      <c r="T26" s="1187" t="s">
        <v>36</v>
      </c>
      <c r="U26" s="1188"/>
      <c r="V26" s="1188"/>
      <c r="W26" s="1188"/>
      <c r="X26" s="1188"/>
      <c r="Y26" s="1189"/>
      <c r="Z26" s="48">
        <v>765</v>
      </c>
      <c r="AA26" s="1193"/>
      <c r="AB26" s="1194"/>
      <c r="AC26" s="1194"/>
      <c r="AD26" s="1194"/>
      <c r="AE26" s="1195"/>
      <c r="AF26" s="48">
        <v>766</v>
      </c>
      <c r="AG26" s="1196"/>
      <c r="AH26" s="1197"/>
      <c r="AI26" s="1197"/>
      <c r="AJ26" s="1197"/>
      <c r="AK26" s="1198"/>
      <c r="AL26" s="49" t="s">
        <v>420</v>
      </c>
    </row>
    <row r="27" spans="2:38" ht="27" customHeight="1" thickBot="1">
      <c r="B27" s="1229"/>
      <c r="C27" s="50"/>
      <c r="D27" s="51">
        <v>20</v>
      </c>
      <c r="E27" s="1139" t="s">
        <v>421</v>
      </c>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0"/>
      <c r="AE27" s="1141"/>
      <c r="AF27" s="51">
        <v>170</v>
      </c>
      <c r="AG27" s="1142">
        <f>+AG23-AG24-AG25-AG26</f>
        <v>0</v>
      </c>
      <c r="AH27" s="1143"/>
      <c r="AI27" s="1143"/>
      <c r="AJ27" s="1143"/>
      <c r="AK27" s="1144"/>
      <c r="AL27" s="52" t="s">
        <v>31</v>
      </c>
    </row>
    <row r="28" spans="2:38" ht="27" customHeight="1">
      <c r="B28" s="1126" t="s">
        <v>37</v>
      </c>
      <c r="C28" s="53"/>
      <c r="D28" s="40">
        <v>21</v>
      </c>
      <c r="E28" s="1129" t="s">
        <v>38</v>
      </c>
      <c r="F28" s="1130"/>
      <c r="G28" s="1130"/>
      <c r="H28" s="1130"/>
      <c r="I28" s="1130"/>
      <c r="J28" s="1130"/>
      <c r="K28" s="1130"/>
      <c r="L28" s="1130"/>
      <c r="M28" s="1130"/>
      <c r="N28" s="1130"/>
      <c r="O28" s="1130"/>
      <c r="P28" s="1130"/>
      <c r="Q28" s="1130"/>
      <c r="R28" s="1130"/>
      <c r="S28" s="1130"/>
      <c r="T28" s="1130"/>
      <c r="U28" s="1130"/>
      <c r="V28" s="1130"/>
      <c r="W28" s="1130"/>
      <c r="X28" s="1130"/>
      <c r="Y28" s="1131"/>
      <c r="Z28" s="25">
        <v>157</v>
      </c>
      <c r="AA28" s="1132"/>
      <c r="AB28" s="1133"/>
      <c r="AC28" s="1133"/>
      <c r="AD28" s="1133"/>
      <c r="AE28" s="1134"/>
      <c r="AF28" s="27" t="s">
        <v>10</v>
      </c>
      <c r="AG28" s="1135"/>
      <c r="AH28" s="1135"/>
      <c r="AI28" s="17"/>
      <c r="AJ28" s="1136"/>
      <c r="AK28" s="1136"/>
      <c r="AL28" s="54"/>
    </row>
    <row r="29" spans="2:38" ht="27" customHeight="1">
      <c r="B29" s="1127"/>
      <c r="C29" s="55"/>
      <c r="D29" s="38">
        <v>22</v>
      </c>
      <c r="E29" s="1097" t="s">
        <v>39</v>
      </c>
      <c r="F29" s="1098"/>
      <c r="G29" s="1098"/>
      <c r="H29" s="1098"/>
      <c r="I29" s="1098"/>
      <c r="J29" s="1098"/>
      <c r="K29" s="1098"/>
      <c r="L29" s="1098"/>
      <c r="M29" s="1098"/>
      <c r="N29" s="1098"/>
      <c r="O29" s="1098"/>
      <c r="P29" s="1098"/>
      <c r="Q29" s="1098"/>
      <c r="R29" s="1098"/>
      <c r="S29" s="1098"/>
      <c r="T29" s="1098"/>
      <c r="U29" s="1098"/>
      <c r="V29" s="1098"/>
      <c r="W29" s="1098"/>
      <c r="X29" s="1098"/>
      <c r="Y29" s="1099"/>
      <c r="Z29" s="28">
        <v>1017</v>
      </c>
      <c r="AA29" s="1088"/>
      <c r="AB29" s="1089"/>
      <c r="AC29" s="1089"/>
      <c r="AD29" s="1089"/>
      <c r="AE29" s="1090"/>
      <c r="AF29" s="56" t="s">
        <v>10</v>
      </c>
      <c r="AG29" s="1125"/>
      <c r="AH29" s="1125"/>
      <c r="AI29" s="17"/>
      <c r="AJ29" s="57"/>
      <c r="AK29" s="58"/>
      <c r="AL29" s="54"/>
    </row>
    <row r="30" spans="2:38" ht="27" customHeight="1">
      <c r="B30" s="1127"/>
      <c r="C30" s="55"/>
      <c r="D30" s="28">
        <v>23</v>
      </c>
      <c r="E30" s="1097" t="s">
        <v>40</v>
      </c>
      <c r="F30" s="1098"/>
      <c r="G30" s="1098"/>
      <c r="H30" s="1098"/>
      <c r="I30" s="1098"/>
      <c r="J30" s="1098"/>
      <c r="K30" s="1098"/>
      <c r="L30" s="1098"/>
      <c r="M30" s="1098"/>
      <c r="N30" s="1098"/>
      <c r="O30" s="1098"/>
      <c r="P30" s="1098"/>
      <c r="Q30" s="1098"/>
      <c r="R30" s="1098"/>
      <c r="S30" s="1098"/>
      <c r="T30" s="1098"/>
      <c r="U30" s="1098"/>
      <c r="V30" s="1098"/>
      <c r="W30" s="1098"/>
      <c r="X30" s="1098"/>
      <c r="Y30" s="1099"/>
      <c r="Z30" s="28">
        <v>1033</v>
      </c>
      <c r="AA30" s="1088"/>
      <c r="AB30" s="1089"/>
      <c r="AC30" s="1089"/>
      <c r="AD30" s="1089"/>
      <c r="AE30" s="1090"/>
      <c r="AF30" s="30" t="s">
        <v>10</v>
      </c>
      <c r="AG30" s="1125"/>
      <c r="AH30" s="1125"/>
      <c r="AI30" s="17"/>
      <c r="AJ30" s="57"/>
      <c r="AK30" s="58"/>
      <c r="AL30" s="54"/>
    </row>
    <row r="31" spans="2:38" ht="27" customHeight="1">
      <c r="B31" s="1127"/>
      <c r="C31" s="55"/>
      <c r="D31" s="28">
        <v>24</v>
      </c>
      <c r="E31" s="1097" t="s">
        <v>41</v>
      </c>
      <c r="F31" s="1098"/>
      <c r="G31" s="1098"/>
      <c r="H31" s="1098"/>
      <c r="I31" s="1098"/>
      <c r="J31" s="1098"/>
      <c r="K31" s="1098"/>
      <c r="L31" s="1098"/>
      <c r="M31" s="1098"/>
      <c r="N31" s="1098"/>
      <c r="O31" s="1098"/>
      <c r="P31" s="1098"/>
      <c r="Q31" s="1098"/>
      <c r="R31" s="1098"/>
      <c r="S31" s="1098"/>
      <c r="T31" s="1098"/>
      <c r="U31" s="1098"/>
      <c r="V31" s="1098"/>
      <c r="W31" s="1098"/>
      <c r="X31" s="1098"/>
      <c r="Y31" s="1099"/>
      <c r="Z31" s="28">
        <v>201</v>
      </c>
      <c r="AA31" s="1088"/>
      <c r="AB31" s="1089"/>
      <c r="AC31" s="1089"/>
      <c r="AD31" s="1089"/>
      <c r="AE31" s="1090"/>
      <c r="AF31" s="30" t="s">
        <v>10</v>
      </c>
      <c r="AG31" s="1125"/>
      <c r="AH31" s="1125"/>
      <c r="AI31" s="17"/>
      <c r="AJ31" s="57"/>
      <c r="AK31" s="58"/>
      <c r="AL31" s="54"/>
    </row>
    <row r="32" spans="2:38" ht="27" customHeight="1">
      <c r="B32" s="1127"/>
      <c r="C32" s="55"/>
      <c r="D32" s="38">
        <v>25</v>
      </c>
      <c r="E32" s="1097" t="s">
        <v>42</v>
      </c>
      <c r="F32" s="1098"/>
      <c r="G32" s="1098"/>
      <c r="H32" s="1098"/>
      <c r="I32" s="1098"/>
      <c r="J32" s="1098"/>
      <c r="K32" s="1098"/>
      <c r="L32" s="1098"/>
      <c r="M32" s="1098"/>
      <c r="N32" s="1098"/>
      <c r="O32" s="1098"/>
      <c r="P32" s="1098"/>
      <c r="Q32" s="1098"/>
      <c r="R32" s="1098"/>
      <c r="S32" s="1098"/>
      <c r="T32" s="1098"/>
      <c r="U32" s="1098"/>
      <c r="V32" s="1098"/>
      <c r="W32" s="1098"/>
      <c r="X32" s="1098"/>
      <c r="Y32" s="1099"/>
      <c r="Z32" s="28">
        <v>1035</v>
      </c>
      <c r="AA32" s="1088"/>
      <c r="AB32" s="1089"/>
      <c r="AC32" s="1089"/>
      <c r="AD32" s="1089"/>
      <c r="AE32" s="1090"/>
      <c r="AF32" s="30" t="s">
        <v>10</v>
      </c>
      <c r="AG32" s="1125"/>
      <c r="AH32" s="1125"/>
      <c r="AI32" s="17"/>
      <c r="AJ32" s="57"/>
      <c r="AK32" s="58"/>
      <c r="AL32" s="54"/>
    </row>
    <row r="33" spans="2:38" ht="27" customHeight="1">
      <c r="B33" s="1127"/>
      <c r="C33" s="55"/>
      <c r="D33" s="28">
        <v>26</v>
      </c>
      <c r="E33" s="1097" t="s">
        <v>43</v>
      </c>
      <c r="F33" s="1098"/>
      <c r="G33" s="1098"/>
      <c r="H33" s="1098"/>
      <c r="I33" s="1098"/>
      <c r="J33" s="1098"/>
      <c r="K33" s="1098"/>
      <c r="L33" s="1098"/>
      <c r="M33" s="1098"/>
      <c r="N33" s="1098"/>
      <c r="O33" s="1098"/>
      <c r="P33" s="1098"/>
      <c r="Q33" s="1098"/>
      <c r="R33" s="1098"/>
      <c r="S33" s="1098"/>
      <c r="T33" s="1098"/>
      <c r="U33" s="1098"/>
      <c r="V33" s="1098"/>
      <c r="W33" s="1098"/>
      <c r="X33" s="1098"/>
      <c r="Y33" s="1099"/>
      <c r="Z33" s="28">
        <v>910</v>
      </c>
      <c r="AA33" s="1088"/>
      <c r="AB33" s="1089"/>
      <c r="AC33" s="1089"/>
      <c r="AD33" s="1089"/>
      <c r="AE33" s="1090"/>
      <c r="AF33" s="30" t="s">
        <v>10</v>
      </c>
      <c r="AG33" s="1125"/>
      <c r="AH33" s="1125"/>
      <c r="AI33" s="17"/>
      <c r="AJ33" s="57"/>
      <c r="AK33" s="58"/>
      <c r="AL33" s="54"/>
    </row>
    <row r="34" spans="2:38" ht="27" customHeight="1">
      <c r="B34" s="1127"/>
      <c r="C34" s="1137" t="s">
        <v>422</v>
      </c>
      <c r="D34" s="28">
        <v>27</v>
      </c>
      <c r="E34" s="1138" t="s">
        <v>44</v>
      </c>
      <c r="F34" s="808"/>
      <c r="G34" s="808"/>
      <c r="H34" s="808"/>
      <c r="I34" s="808"/>
      <c r="J34" s="808"/>
      <c r="K34" s="808"/>
      <c r="L34" s="808"/>
      <c r="M34" s="808"/>
      <c r="N34" s="808"/>
      <c r="O34" s="808"/>
      <c r="P34" s="808"/>
      <c r="Q34" s="808"/>
      <c r="R34" s="808"/>
      <c r="S34" s="808"/>
      <c r="T34" s="808"/>
      <c r="U34" s="808"/>
      <c r="V34" s="808"/>
      <c r="W34" s="808"/>
      <c r="X34" s="808"/>
      <c r="Y34" s="809"/>
      <c r="Z34" s="28">
        <v>1101</v>
      </c>
      <c r="AA34" s="1088"/>
      <c r="AB34" s="1089"/>
      <c r="AC34" s="1089"/>
      <c r="AD34" s="1089"/>
      <c r="AE34" s="1090"/>
      <c r="AF34" s="47" t="s">
        <v>420</v>
      </c>
      <c r="AG34" s="1125"/>
      <c r="AH34" s="1125"/>
      <c r="AI34" s="17"/>
      <c r="AJ34" s="57"/>
      <c r="AK34" s="58"/>
      <c r="AL34" s="54"/>
    </row>
    <row r="35" spans="2:38" ht="27" customHeight="1">
      <c r="B35" s="1127"/>
      <c r="C35" s="1085"/>
      <c r="D35" s="38">
        <v>28</v>
      </c>
      <c r="E35" s="1097" t="s">
        <v>45</v>
      </c>
      <c r="F35" s="1098"/>
      <c r="G35" s="1098"/>
      <c r="H35" s="1098"/>
      <c r="I35" s="1098"/>
      <c r="J35" s="1098"/>
      <c r="K35" s="1098"/>
      <c r="L35" s="1098"/>
      <c r="M35" s="1098"/>
      <c r="N35" s="1098"/>
      <c r="O35" s="1098"/>
      <c r="P35" s="1098"/>
      <c r="Q35" s="1098"/>
      <c r="R35" s="1098"/>
      <c r="S35" s="1098"/>
      <c r="T35" s="1098"/>
      <c r="U35" s="1098"/>
      <c r="V35" s="1098"/>
      <c r="W35" s="1098"/>
      <c r="X35" s="1098"/>
      <c r="Y35" s="1099"/>
      <c r="Z35" s="28">
        <v>135</v>
      </c>
      <c r="AA35" s="1088"/>
      <c r="AB35" s="1089"/>
      <c r="AC35" s="1089"/>
      <c r="AD35" s="1089"/>
      <c r="AE35" s="1090"/>
      <c r="AF35" s="47" t="s">
        <v>420</v>
      </c>
      <c r="AG35" s="1125"/>
      <c r="AH35" s="1125"/>
      <c r="AI35" s="17"/>
      <c r="AJ35" s="57"/>
      <c r="AK35" s="58"/>
      <c r="AL35" s="54"/>
    </row>
    <row r="36" spans="2:38" ht="27" customHeight="1">
      <c r="B36" s="1127"/>
      <c r="C36" s="1085"/>
      <c r="D36" s="28">
        <v>29</v>
      </c>
      <c r="E36" s="1097" t="s">
        <v>46</v>
      </c>
      <c r="F36" s="1098"/>
      <c r="G36" s="1098"/>
      <c r="H36" s="1098"/>
      <c r="I36" s="1098"/>
      <c r="J36" s="1098"/>
      <c r="K36" s="1098"/>
      <c r="L36" s="1098"/>
      <c r="M36" s="1098"/>
      <c r="N36" s="1098"/>
      <c r="O36" s="1098"/>
      <c r="P36" s="1098"/>
      <c r="Q36" s="1098"/>
      <c r="R36" s="1098"/>
      <c r="S36" s="1098"/>
      <c r="T36" s="1098"/>
      <c r="U36" s="1098"/>
      <c r="V36" s="1098"/>
      <c r="W36" s="1098"/>
      <c r="X36" s="1098"/>
      <c r="Y36" s="1099"/>
      <c r="Z36" s="28">
        <v>136</v>
      </c>
      <c r="AA36" s="1088"/>
      <c r="AB36" s="1089"/>
      <c r="AC36" s="1089"/>
      <c r="AD36" s="1089"/>
      <c r="AE36" s="1090"/>
      <c r="AF36" s="47" t="s">
        <v>420</v>
      </c>
      <c r="AG36" s="1125"/>
      <c r="AH36" s="1125"/>
      <c r="AI36" s="17"/>
      <c r="AJ36" s="57"/>
      <c r="AK36" s="58"/>
      <c r="AL36" s="54"/>
    </row>
    <row r="37" spans="2:38" ht="27" customHeight="1">
      <c r="B37" s="1127"/>
      <c r="C37" s="1085"/>
      <c r="D37" s="38">
        <v>30</v>
      </c>
      <c r="E37" s="1097" t="s">
        <v>47</v>
      </c>
      <c r="F37" s="1098"/>
      <c r="G37" s="1098"/>
      <c r="H37" s="1098"/>
      <c r="I37" s="1098"/>
      <c r="J37" s="1098"/>
      <c r="K37" s="1098"/>
      <c r="L37" s="1098"/>
      <c r="M37" s="1098"/>
      <c r="N37" s="1098"/>
      <c r="O37" s="1098"/>
      <c r="P37" s="1098"/>
      <c r="Q37" s="1098"/>
      <c r="R37" s="1098"/>
      <c r="S37" s="1098"/>
      <c r="T37" s="1098"/>
      <c r="U37" s="1098"/>
      <c r="V37" s="1098"/>
      <c r="W37" s="1098"/>
      <c r="X37" s="1098"/>
      <c r="Y37" s="1099"/>
      <c r="Z37" s="28">
        <v>176</v>
      </c>
      <c r="AA37" s="1088"/>
      <c r="AB37" s="1089"/>
      <c r="AC37" s="1089"/>
      <c r="AD37" s="1089"/>
      <c r="AE37" s="1090"/>
      <c r="AF37" s="47" t="s">
        <v>420</v>
      </c>
      <c r="AG37" s="1125"/>
      <c r="AH37" s="1125"/>
      <c r="AI37" s="17"/>
      <c r="AJ37" s="57"/>
      <c r="AK37" s="58"/>
      <c r="AL37" s="54"/>
    </row>
    <row r="38" spans="2:38" ht="27" customHeight="1">
      <c r="B38" s="1127"/>
      <c r="C38" s="1085"/>
      <c r="D38" s="28">
        <v>31</v>
      </c>
      <c r="E38" s="1097" t="s">
        <v>48</v>
      </c>
      <c r="F38" s="1098"/>
      <c r="G38" s="1098"/>
      <c r="H38" s="1098"/>
      <c r="I38" s="1098"/>
      <c r="J38" s="1098"/>
      <c r="K38" s="1098"/>
      <c r="L38" s="1098"/>
      <c r="M38" s="1098"/>
      <c r="N38" s="1098"/>
      <c r="O38" s="1098"/>
      <c r="P38" s="1098"/>
      <c r="Q38" s="1098"/>
      <c r="R38" s="1098"/>
      <c r="S38" s="1098"/>
      <c r="T38" s="1098"/>
      <c r="U38" s="1098"/>
      <c r="V38" s="1098"/>
      <c r="W38" s="1098"/>
      <c r="X38" s="1098"/>
      <c r="Y38" s="1099"/>
      <c r="Z38" s="28">
        <v>752</v>
      </c>
      <c r="AA38" s="1088"/>
      <c r="AB38" s="1089"/>
      <c r="AC38" s="1089"/>
      <c r="AD38" s="1089"/>
      <c r="AE38" s="1090"/>
      <c r="AF38" s="47" t="s">
        <v>420</v>
      </c>
      <c r="AG38" s="1125"/>
      <c r="AH38" s="1125"/>
      <c r="AI38" s="17"/>
      <c r="AJ38" s="57"/>
      <c r="AK38" s="58"/>
      <c r="AL38" s="54"/>
    </row>
    <row r="39" spans="2:38" ht="27" customHeight="1">
      <c r="B39" s="1127"/>
      <c r="C39" s="1085"/>
      <c r="D39" s="38">
        <v>32</v>
      </c>
      <c r="E39" s="1097" t="s">
        <v>49</v>
      </c>
      <c r="F39" s="1098"/>
      <c r="G39" s="1098"/>
      <c r="H39" s="1098"/>
      <c r="I39" s="1098"/>
      <c r="J39" s="1098"/>
      <c r="K39" s="1098"/>
      <c r="L39" s="1098"/>
      <c r="M39" s="1098"/>
      <c r="N39" s="1098"/>
      <c r="O39" s="1098"/>
      <c r="P39" s="1098"/>
      <c r="Q39" s="1098"/>
      <c r="R39" s="1098"/>
      <c r="S39" s="1098"/>
      <c r="T39" s="1098"/>
      <c r="U39" s="1098"/>
      <c r="V39" s="1098"/>
      <c r="W39" s="1098"/>
      <c r="X39" s="1098"/>
      <c r="Y39" s="1099"/>
      <c r="Z39" s="28">
        <v>608</v>
      </c>
      <c r="AA39" s="1088"/>
      <c r="AB39" s="1089"/>
      <c r="AC39" s="1089"/>
      <c r="AD39" s="1089"/>
      <c r="AE39" s="1090"/>
      <c r="AF39" s="47" t="s">
        <v>420</v>
      </c>
      <c r="AG39" s="1125"/>
      <c r="AH39" s="1125"/>
      <c r="AI39" s="17"/>
      <c r="AJ39" s="57"/>
      <c r="AK39" s="58"/>
      <c r="AL39" s="54"/>
    </row>
    <row r="40" spans="2:38" ht="27" customHeight="1">
      <c r="B40" s="1127"/>
      <c r="C40" s="1085"/>
      <c r="D40" s="38">
        <v>33</v>
      </c>
      <c r="E40" s="1047" t="s">
        <v>50</v>
      </c>
      <c r="F40" s="1048"/>
      <c r="G40" s="1048"/>
      <c r="H40" s="1048"/>
      <c r="I40" s="1048"/>
      <c r="J40" s="1048"/>
      <c r="K40" s="1048"/>
      <c r="L40" s="1048"/>
      <c r="M40" s="1048"/>
      <c r="N40" s="1048"/>
      <c r="O40" s="1048"/>
      <c r="P40" s="1048"/>
      <c r="Q40" s="1048"/>
      <c r="R40" s="1048"/>
      <c r="S40" s="1048"/>
      <c r="T40" s="1048"/>
      <c r="U40" s="1048"/>
      <c r="V40" s="1048"/>
      <c r="W40" s="1048"/>
      <c r="X40" s="1048"/>
      <c r="Y40" s="1049"/>
      <c r="Z40" s="28">
        <v>1636</v>
      </c>
      <c r="AA40" s="1088"/>
      <c r="AB40" s="1089"/>
      <c r="AC40" s="1089"/>
      <c r="AD40" s="1089"/>
      <c r="AE40" s="1090"/>
      <c r="AF40" s="47" t="s">
        <v>420</v>
      </c>
      <c r="AG40" s="1125"/>
      <c r="AH40" s="1125"/>
      <c r="AI40" s="17"/>
      <c r="AJ40" s="57"/>
      <c r="AK40" s="58"/>
      <c r="AL40" s="54"/>
    </row>
    <row r="41" spans="2:38" ht="27" customHeight="1">
      <c r="B41" s="1127"/>
      <c r="C41" s="1085"/>
      <c r="D41" s="38">
        <v>34</v>
      </c>
      <c r="E41" s="1097" t="s">
        <v>51</v>
      </c>
      <c r="F41" s="1098"/>
      <c r="G41" s="1098"/>
      <c r="H41" s="1098"/>
      <c r="I41" s="1098"/>
      <c r="J41" s="1098"/>
      <c r="K41" s="1098"/>
      <c r="L41" s="1098"/>
      <c r="M41" s="1098"/>
      <c r="N41" s="1098"/>
      <c r="O41" s="1098"/>
      <c r="P41" s="1098"/>
      <c r="Q41" s="1098"/>
      <c r="R41" s="1098"/>
      <c r="S41" s="1098"/>
      <c r="T41" s="1098"/>
      <c r="U41" s="1098"/>
      <c r="V41" s="1098"/>
      <c r="W41" s="1098"/>
      <c r="X41" s="1098"/>
      <c r="Y41" s="1099"/>
      <c r="Z41" s="28">
        <v>1637</v>
      </c>
      <c r="AA41" s="1088"/>
      <c r="AB41" s="1089"/>
      <c r="AC41" s="1089"/>
      <c r="AD41" s="1089"/>
      <c r="AE41" s="1090"/>
      <c r="AF41" s="47" t="s">
        <v>420</v>
      </c>
      <c r="AG41" s="1125"/>
      <c r="AH41" s="1125"/>
      <c r="AI41" s="17"/>
      <c r="AJ41" s="57"/>
      <c r="AK41" s="58"/>
      <c r="AL41" s="54"/>
    </row>
    <row r="42" spans="2:38" ht="27" customHeight="1">
      <c r="B42" s="1127"/>
      <c r="C42" s="1085"/>
      <c r="D42" s="38">
        <v>35</v>
      </c>
      <c r="E42" s="1097" t="s">
        <v>52</v>
      </c>
      <c r="F42" s="1098"/>
      <c r="G42" s="1098"/>
      <c r="H42" s="1098"/>
      <c r="I42" s="1098"/>
      <c r="J42" s="1098"/>
      <c r="K42" s="1098"/>
      <c r="L42" s="1098"/>
      <c r="M42" s="1098"/>
      <c r="N42" s="1098"/>
      <c r="O42" s="1098"/>
      <c r="P42" s="1098"/>
      <c r="Q42" s="1098"/>
      <c r="R42" s="1098"/>
      <c r="S42" s="1098"/>
      <c r="T42" s="1098"/>
      <c r="U42" s="1098"/>
      <c r="V42" s="1098"/>
      <c r="W42" s="1098"/>
      <c r="X42" s="1098"/>
      <c r="Y42" s="1099"/>
      <c r="Z42" s="28">
        <v>1638</v>
      </c>
      <c r="AA42" s="1088"/>
      <c r="AB42" s="1089"/>
      <c r="AC42" s="1089"/>
      <c r="AD42" s="1089"/>
      <c r="AE42" s="1090"/>
      <c r="AF42" s="47" t="s">
        <v>420</v>
      </c>
      <c r="AG42" s="1125"/>
      <c r="AH42" s="1125"/>
      <c r="AI42" s="17"/>
      <c r="AJ42" s="57"/>
      <c r="AK42" s="58"/>
      <c r="AL42" s="54"/>
    </row>
    <row r="43" spans="2:38" ht="27" customHeight="1">
      <c r="B43" s="1127"/>
      <c r="C43" s="1085"/>
      <c r="D43" s="28">
        <v>36</v>
      </c>
      <c r="E43" s="1097" t="s">
        <v>53</v>
      </c>
      <c r="F43" s="1098"/>
      <c r="G43" s="1098"/>
      <c r="H43" s="1098"/>
      <c r="I43" s="1098"/>
      <c r="J43" s="1098"/>
      <c r="K43" s="1098"/>
      <c r="L43" s="1098"/>
      <c r="M43" s="1098"/>
      <c r="N43" s="1098"/>
      <c r="O43" s="1098"/>
      <c r="P43" s="1098"/>
      <c r="Q43" s="1098"/>
      <c r="R43" s="1098"/>
      <c r="S43" s="1098"/>
      <c r="T43" s="1098"/>
      <c r="U43" s="1098"/>
      <c r="V43" s="1098"/>
      <c r="W43" s="1098"/>
      <c r="X43" s="1098"/>
      <c r="Y43" s="1099"/>
      <c r="Z43" s="28">
        <v>895</v>
      </c>
      <c r="AA43" s="1088"/>
      <c r="AB43" s="1089"/>
      <c r="AC43" s="1089"/>
      <c r="AD43" s="1089"/>
      <c r="AE43" s="1090"/>
      <c r="AF43" s="47" t="s">
        <v>420</v>
      </c>
      <c r="AG43" s="1125"/>
      <c r="AH43" s="1125"/>
      <c r="AI43" s="17"/>
      <c r="AJ43" s="57"/>
      <c r="AK43" s="58"/>
      <c r="AL43" s="54"/>
    </row>
    <row r="44" spans="2:38" ht="27" customHeight="1">
      <c r="B44" s="1127"/>
      <c r="C44" s="1085"/>
      <c r="D44" s="38">
        <v>37</v>
      </c>
      <c r="E44" s="1097" t="s">
        <v>54</v>
      </c>
      <c r="F44" s="1098"/>
      <c r="G44" s="1098"/>
      <c r="H44" s="1098"/>
      <c r="I44" s="1098"/>
      <c r="J44" s="1098"/>
      <c r="K44" s="1098"/>
      <c r="L44" s="1098"/>
      <c r="M44" s="1098"/>
      <c r="N44" s="1098"/>
      <c r="O44" s="1098"/>
      <c r="P44" s="1098"/>
      <c r="Q44" s="1098"/>
      <c r="R44" s="1098"/>
      <c r="S44" s="1098"/>
      <c r="T44" s="1098"/>
      <c r="U44" s="1098"/>
      <c r="V44" s="1098"/>
      <c r="W44" s="1098"/>
      <c r="X44" s="1098"/>
      <c r="Y44" s="1099"/>
      <c r="Z44" s="28">
        <v>867</v>
      </c>
      <c r="AA44" s="1088"/>
      <c r="AB44" s="1089"/>
      <c r="AC44" s="1089"/>
      <c r="AD44" s="1089"/>
      <c r="AE44" s="1090"/>
      <c r="AF44" s="47" t="s">
        <v>420</v>
      </c>
      <c r="AG44" s="1125"/>
      <c r="AH44" s="1125"/>
      <c r="AI44" s="17"/>
      <c r="AJ44" s="57"/>
      <c r="AK44" s="58"/>
      <c r="AL44" s="54"/>
    </row>
    <row r="45" spans="2:38" ht="27" customHeight="1">
      <c r="B45" s="1127"/>
      <c r="C45" s="1085"/>
      <c r="D45" s="28">
        <v>38</v>
      </c>
      <c r="E45" s="1097" t="s">
        <v>55</v>
      </c>
      <c r="F45" s="1098"/>
      <c r="G45" s="1098"/>
      <c r="H45" s="1098"/>
      <c r="I45" s="1098"/>
      <c r="J45" s="1098"/>
      <c r="K45" s="1098"/>
      <c r="L45" s="1098"/>
      <c r="M45" s="1098"/>
      <c r="N45" s="1098"/>
      <c r="O45" s="1098"/>
      <c r="P45" s="1098"/>
      <c r="Q45" s="1098"/>
      <c r="R45" s="1098"/>
      <c r="S45" s="1098"/>
      <c r="T45" s="1098"/>
      <c r="U45" s="1098"/>
      <c r="V45" s="1098"/>
      <c r="W45" s="1098"/>
      <c r="X45" s="1098"/>
      <c r="Y45" s="1099"/>
      <c r="Z45" s="28">
        <v>609</v>
      </c>
      <c r="AA45" s="1088"/>
      <c r="AB45" s="1089"/>
      <c r="AC45" s="1089"/>
      <c r="AD45" s="1089"/>
      <c r="AE45" s="1090"/>
      <c r="AF45" s="47" t="s">
        <v>420</v>
      </c>
      <c r="AG45" s="1125"/>
      <c r="AH45" s="1125"/>
      <c r="AI45" s="17"/>
      <c r="AJ45" s="57"/>
      <c r="AK45" s="58"/>
      <c r="AL45" s="54"/>
    </row>
    <row r="46" spans="2:38" ht="27" customHeight="1">
      <c r="B46" s="1127"/>
      <c r="C46" s="1085"/>
      <c r="D46" s="38">
        <v>39</v>
      </c>
      <c r="E46" s="1097" t="s">
        <v>56</v>
      </c>
      <c r="F46" s="1098"/>
      <c r="G46" s="1098"/>
      <c r="H46" s="1098"/>
      <c r="I46" s="1098"/>
      <c r="J46" s="1098"/>
      <c r="K46" s="1098"/>
      <c r="L46" s="1098"/>
      <c r="M46" s="1098"/>
      <c r="N46" s="1098"/>
      <c r="O46" s="1098"/>
      <c r="P46" s="1098"/>
      <c r="Q46" s="1098"/>
      <c r="R46" s="1098"/>
      <c r="S46" s="1098"/>
      <c r="T46" s="1098"/>
      <c r="U46" s="1098"/>
      <c r="V46" s="1098"/>
      <c r="W46" s="1098"/>
      <c r="X46" s="1098"/>
      <c r="Y46" s="1099"/>
      <c r="Z46" s="28">
        <v>1639</v>
      </c>
      <c r="AA46" s="1088"/>
      <c r="AB46" s="1089"/>
      <c r="AC46" s="1089"/>
      <c r="AD46" s="1089"/>
      <c r="AE46" s="1090"/>
      <c r="AF46" s="47" t="s">
        <v>420</v>
      </c>
      <c r="AG46" s="1125"/>
      <c r="AH46" s="1125"/>
      <c r="AI46" s="17"/>
      <c r="AJ46" s="57"/>
      <c r="AK46" s="58"/>
      <c r="AL46" s="54"/>
    </row>
    <row r="47" spans="2:38" ht="27" customHeight="1">
      <c r="B47" s="1127"/>
      <c r="C47" s="1085"/>
      <c r="D47" s="38">
        <v>40</v>
      </c>
      <c r="E47" s="1097" t="s">
        <v>57</v>
      </c>
      <c r="F47" s="1098"/>
      <c r="G47" s="1098"/>
      <c r="H47" s="1098"/>
      <c r="I47" s="1098"/>
      <c r="J47" s="1098"/>
      <c r="K47" s="1098"/>
      <c r="L47" s="1098"/>
      <c r="M47" s="1098"/>
      <c r="N47" s="1098"/>
      <c r="O47" s="1098"/>
      <c r="P47" s="1098"/>
      <c r="Q47" s="1098"/>
      <c r="R47" s="1098"/>
      <c r="S47" s="1098"/>
      <c r="T47" s="1098"/>
      <c r="U47" s="1098"/>
      <c r="V47" s="1098"/>
      <c r="W47" s="1098"/>
      <c r="X47" s="1098"/>
      <c r="Y47" s="1099"/>
      <c r="Z47" s="28">
        <v>1018</v>
      </c>
      <c r="AA47" s="1088"/>
      <c r="AB47" s="1089"/>
      <c r="AC47" s="1089"/>
      <c r="AD47" s="1089"/>
      <c r="AE47" s="1090"/>
      <c r="AF47" s="47" t="s">
        <v>420</v>
      </c>
      <c r="AG47" s="1125"/>
      <c r="AH47" s="1125"/>
      <c r="AI47" s="17"/>
      <c r="AJ47" s="59"/>
      <c r="AK47" s="58"/>
      <c r="AL47" s="54"/>
    </row>
    <row r="48" spans="2:38" ht="27" customHeight="1">
      <c r="B48" s="1127"/>
      <c r="C48" s="1085"/>
      <c r="D48" s="28">
        <v>41</v>
      </c>
      <c r="E48" s="1097" t="s">
        <v>58</v>
      </c>
      <c r="F48" s="1098"/>
      <c r="G48" s="1098"/>
      <c r="H48" s="1098"/>
      <c r="I48" s="1098"/>
      <c r="J48" s="1098"/>
      <c r="K48" s="1098"/>
      <c r="L48" s="1098"/>
      <c r="M48" s="1098"/>
      <c r="N48" s="1098"/>
      <c r="O48" s="1098"/>
      <c r="P48" s="1098"/>
      <c r="Q48" s="1098"/>
      <c r="R48" s="1098"/>
      <c r="S48" s="1098"/>
      <c r="T48" s="1098"/>
      <c r="U48" s="1098"/>
      <c r="V48" s="1098"/>
      <c r="W48" s="1098"/>
      <c r="X48" s="1098"/>
      <c r="Y48" s="1099"/>
      <c r="Z48" s="28">
        <v>162</v>
      </c>
      <c r="AA48" s="1088"/>
      <c r="AB48" s="1089"/>
      <c r="AC48" s="1089"/>
      <c r="AD48" s="1089"/>
      <c r="AE48" s="1090"/>
      <c r="AF48" s="47" t="s">
        <v>420</v>
      </c>
      <c r="AG48" s="1125"/>
      <c r="AH48" s="1125"/>
      <c r="AI48" s="17"/>
      <c r="AJ48" s="57"/>
      <c r="AK48" s="58"/>
      <c r="AL48" s="54"/>
    </row>
    <row r="49" spans="1:44" ht="27" customHeight="1">
      <c r="B49" s="1127"/>
      <c r="C49" s="1085"/>
      <c r="D49" s="38">
        <v>42</v>
      </c>
      <c r="E49" s="1047" t="s">
        <v>59</v>
      </c>
      <c r="F49" s="1048"/>
      <c r="G49" s="1048"/>
      <c r="H49" s="1048"/>
      <c r="I49" s="1048"/>
      <c r="J49" s="1048"/>
      <c r="K49" s="1048"/>
      <c r="L49" s="1048"/>
      <c r="M49" s="1048"/>
      <c r="N49" s="1048"/>
      <c r="O49" s="1048"/>
      <c r="P49" s="1048"/>
      <c r="Q49" s="1048"/>
      <c r="R49" s="1048"/>
      <c r="S49" s="1048"/>
      <c r="T49" s="1048"/>
      <c r="U49" s="1048"/>
      <c r="V49" s="1048"/>
      <c r="W49" s="1048"/>
      <c r="X49" s="1048"/>
      <c r="Y49" s="1049"/>
      <c r="Z49" s="28">
        <v>174</v>
      </c>
      <c r="AA49" s="1088"/>
      <c r="AB49" s="1089"/>
      <c r="AC49" s="1089"/>
      <c r="AD49" s="1089"/>
      <c r="AE49" s="1090"/>
      <c r="AF49" s="47" t="s">
        <v>420</v>
      </c>
      <c r="AG49" s="1125"/>
      <c r="AH49" s="1125"/>
      <c r="AI49" s="17"/>
      <c r="AJ49" s="57"/>
      <c r="AK49" s="58"/>
      <c r="AL49" s="54"/>
    </row>
    <row r="50" spans="1:44" ht="27" customHeight="1">
      <c r="B50" s="1127"/>
      <c r="C50" s="1085"/>
      <c r="D50" s="28">
        <v>43</v>
      </c>
      <c r="E50" s="1097" t="s">
        <v>60</v>
      </c>
      <c r="F50" s="1098"/>
      <c r="G50" s="1098"/>
      <c r="H50" s="1098"/>
      <c r="I50" s="1098"/>
      <c r="J50" s="1098"/>
      <c r="K50" s="1098"/>
      <c r="L50" s="1098"/>
      <c r="M50" s="1098"/>
      <c r="N50" s="1098"/>
      <c r="O50" s="1098"/>
      <c r="P50" s="1098"/>
      <c r="Q50" s="1098"/>
      <c r="R50" s="1098"/>
      <c r="S50" s="1098"/>
      <c r="T50" s="1098"/>
      <c r="U50" s="1098"/>
      <c r="V50" s="1098"/>
      <c r="W50" s="1098"/>
      <c r="X50" s="1098"/>
      <c r="Y50" s="1099"/>
      <c r="Z50" s="28">
        <v>610</v>
      </c>
      <c r="AA50" s="1088"/>
      <c r="AB50" s="1089"/>
      <c r="AC50" s="1089"/>
      <c r="AD50" s="1089"/>
      <c r="AE50" s="1090"/>
      <c r="AF50" s="47" t="s">
        <v>420</v>
      </c>
      <c r="AG50" s="1125"/>
      <c r="AH50" s="1125"/>
      <c r="AI50" s="17"/>
      <c r="AJ50" s="57"/>
      <c r="AK50" s="58"/>
      <c r="AL50" s="54"/>
    </row>
    <row r="51" spans="1:44" ht="27" customHeight="1">
      <c r="B51" s="1127"/>
      <c r="C51" s="1085"/>
      <c r="D51" s="38">
        <v>44</v>
      </c>
      <c r="E51" s="1097" t="s">
        <v>61</v>
      </c>
      <c r="F51" s="1098"/>
      <c r="G51" s="1098"/>
      <c r="H51" s="1098"/>
      <c r="I51" s="1098"/>
      <c r="J51" s="1098"/>
      <c r="K51" s="1098"/>
      <c r="L51" s="1098"/>
      <c r="M51" s="1098"/>
      <c r="N51" s="1098"/>
      <c r="O51" s="1098"/>
      <c r="P51" s="1098"/>
      <c r="Q51" s="1098"/>
      <c r="R51" s="1098"/>
      <c r="S51" s="1098"/>
      <c r="T51" s="1098"/>
      <c r="U51" s="1098"/>
      <c r="V51" s="1098"/>
      <c r="W51" s="1098"/>
      <c r="X51" s="1098"/>
      <c r="Y51" s="1099"/>
      <c r="Z51" s="28">
        <v>746</v>
      </c>
      <c r="AA51" s="1088"/>
      <c r="AB51" s="1089"/>
      <c r="AC51" s="1089"/>
      <c r="AD51" s="1089"/>
      <c r="AE51" s="1090"/>
      <c r="AF51" s="47" t="s">
        <v>420</v>
      </c>
      <c r="AG51" s="1125"/>
      <c r="AH51" s="1125"/>
      <c r="AI51" s="17"/>
      <c r="AJ51" s="59"/>
      <c r="AK51" s="58"/>
      <c r="AL51" s="54"/>
    </row>
    <row r="52" spans="1:44" ht="27" customHeight="1">
      <c r="B52" s="1127"/>
      <c r="C52" s="1085"/>
      <c r="D52" s="28">
        <v>45</v>
      </c>
      <c r="E52" s="1097" t="s">
        <v>62</v>
      </c>
      <c r="F52" s="1098"/>
      <c r="G52" s="1098"/>
      <c r="H52" s="1098"/>
      <c r="I52" s="1098"/>
      <c r="J52" s="1098"/>
      <c r="K52" s="1098"/>
      <c r="L52" s="1098"/>
      <c r="M52" s="1098"/>
      <c r="N52" s="1098"/>
      <c r="O52" s="1098"/>
      <c r="P52" s="1098"/>
      <c r="Q52" s="1098"/>
      <c r="R52" s="1098"/>
      <c r="S52" s="1098"/>
      <c r="T52" s="1098"/>
      <c r="U52" s="1098"/>
      <c r="V52" s="1098"/>
      <c r="W52" s="1098"/>
      <c r="X52" s="1098"/>
      <c r="Y52" s="1099"/>
      <c r="Z52" s="28">
        <v>866</v>
      </c>
      <c r="AA52" s="1088"/>
      <c r="AB52" s="1089"/>
      <c r="AC52" s="1089"/>
      <c r="AD52" s="1089"/>
      <c r="AE52" s="1090"/>
      <c r="AF52" s="47" t="s">
        <v>420</v>
      </c>
      <c r="AG52" s="1125"/>
      <c r="AH52" s="1125"/>
      <c r="AI52" s="17"/>
      <c r="AJ52" s="57"/>
      <c r="AK52" s="58"/>
      <c r="AL52" s="54"/>
    </row>
    <row r="53" spans="1:44" ht="27" customHeight="1">
      <c r="B53" s="1127"/>
      <c r="C53" s="1086"/>
      <c r="D53" s="38">
        <v>46</v>
      </c>
      <c r="E53" s="1097" t="s">
        <v>63</v>
      </c>
      <c r="F53" s="1098"/>
      <c r="G53" s="1098"/>
      <c r="H53" s="1098"/>
      <c r="I53" s="1098"/>
      <c r="J53" s="1098"/>
      <c r="K53" s="1098"/>
      <c r="L53" s="1098"/>
      <c r="M53" s="1098"/>
      <c r="N53" s="1098"/>
      <c r="O53" s="1098"/>
      <c r="P53" s="1098"/>
      <c r="Q53" s="1098"/>
      <c r="R53" s="1098"/>
      <c r="S53" s="1098"/>
      <c r="T53" s="1098"/>
      <c r="U53" s="1098"/>
      <c r="V53" s="1098"/>
      <c r="W53" s="1098"/>
      <c r="X53" s="1098"/>
      <c r="Y53" s="1099"/>
      <c r="Z53" s="28">
        <v>607</v>
      </c>
      <c r="AA53" s="1088"/>
      <c r="AB53" s="1089"/>
      <c r="AC53" s="1089"/>
      <c r="AD53" s="1089"/>
      <c r="AE53" s="1090"/>
      <c r="AF53" s="47" t="s">
        <v>420</v>
      </c>
      <c r="AG53" s="1125"/>
      <c r="AH53" s="1125"/>
      <c r="AI53" s="17"/>
      <c r="AJ53" s="57"/>
      <c r="AK53" s="58"/>
      <c r="AL53" s="54"/>
    </row>
    <row r="54" spans="1:44" ht="27" customHeight="1" thickBot="1">
      <c r="B54" s="1128"/>
      <c r="C54" s="61"/>
      <c r="D54" s="48">
        <v>47</v>
      </c>
      <c r="E54" s="1109" t="s">
        <v>64</v>
      </c>
      <c r="F54" s="1110"/>
      <c r="G54" s="1110"/>
      <c r="H54" s="1110"/>
      <c r="I54" s="1110"/>
      <c r="J54" s="1110"/>
      <c r="K54" s="1110"/>
      <c r="L54" s="1110"/>
      <c r="M54" s="1110"/>
      <c r="N54" s="1110"/>
      <c r="O54" s="1110"/>
      <c r="P54" s="1110"/>
      <c r="Q54" s="1110"/>
      <c r="R54" s="1110"/>
      <c r="S54" s="1110"/>
      <c r="T54" s="1110"/>
      <c r="U54" s="1110"/>
      <c r="V54" s="1110"/>
      <c r="W54" s="1110"/>
      <c r="X54" s="1110"/>
      <c r="Y54" s="1111"/>
      <c r="Z54" s="48">
        <v>304</v>
      </c>
      <c r="AA54" s="1088">
        <f>+AA28+AA29+AA30+AA31+AA32+AA33-SUM(AA34:AE53)</f>
        <v>0</v>
      </c>
      <c r="AB54" s="1089"/>
      <c r="AC54" s="1089"/>
      <c r="AD54" s="1089"/>
      <c r="AE54" s="1090"/>
      <c r="AF54" s="62" t="s">
        <v>31</v>
      </c>
      <c r="AG54" s="1112"/>
      <c r="AH54" s="1112"/>
      <c r="AI54" s="63"/>
      <c r="AJ54" s="64"/>
      <c r="AK54" s="65"/>
      <c r="AL54" s="66"/>
    </row>
    <row r="55" spans="1:44" ht="27" customHeight="1">
      <c r="B55" s="1063" t="s">
        <v>65</v>
      </c>
      <c r="C55" s="67"/>
      <c r="D55" s="68">
        <v>48</v>
      </c>
      <c r="E55" s="1113" t="s">
        <v>66</v>
      </c>
      <c r="F55" s="1114"/>
      <c r="G55" s="1114"/>
      <c r="H55" s="1114"/>
      <c r="I55" s="1114"/>
      <c r="J55" s="1114"/>
      <c r="K55" s="1114"/>
      <c r="L55" s="1114"/>
      <c r="M55" s="1114"/>
      <c r="N55" s="1114"/>
      <c r="O55" s="1114"/>
      <c r="P55" s="1114"/>
      <c r="Q55" s="1114"/>
      <c r="R55" s="1114"/>
      <c r="S55" s="1114"/>
      <c r="T55" s="1115"/>
      <c r="U55" s="69"/>
      <c r="V55" s="1116" t="s">
        <v>67</v>
      </c>
      <c r="W55" s="1117"/>
      <c r="X55" s="1117"/>
      <c r="Y55" s="1118"/>
      <c r="Z55" s="70"/>
      <c r="AA55" s="1119" t="s">
        <v>68</v>
      </c>
      <c r="AB55" s="1120"/>
      <c r="AC55" s="1120"/>
      <c r="AD55" s="1120"/>
      <c r="AE55" s="1121"/>
      <c r="AF55" s="71">
        <v>31</v>
      </c>
      <c r="AG55" s="1122"/>
      <c r="AH55" s="1123"/>
      <c r="AI55" s="1123"/>
      <c r="AJ55" s="1123"/>
      <c r="AK55" s="1124"/>
      <c r="AL55" s="72" t="s">
        <v>10</v>
      </c>
    </row>
    <row r="56" spans="1:44" ht="27" customHeight="1">
      <c r="B56" s="1064"/>
      <c r="C56" s="1086" t="s">
        <v>69</v>
      </c>
      <c r="D56" s="28">
        <v>49</v>
      </c>
      <c r="E56" s="1047" t="s">
        <v>70</v>
      </c>
      <c r="F56" s="1048"/>
      <c r="G56" s="1048"/>
      <c r="H56" s="1048"/>
      <c r="I56" s="1048"/>
      <c r="J56" s="1048"/>
      <c r="K56" s="1048"/>
      <c r="L56" s="1048"/>
      <c r="M56" s="1048"/>
      <c r="N56" s="1048"/>
      <c r="O56" s="1048"/>
      <c r="P56" s="1048"/>
      <c r="Q56" s="1048"/>
      <c r="R56" s="1048"/>
      <c r="S56" s="1048"/>
      <c r="T56" s="1049"/>
      <c r="U56" s="28">
        <v>18</v>
      </c>
      <c r="V56" s="1078"/>
      <c r="W56" s="1079"/>
      <c r="X56" s="1079"/>
      <c r="Y56" s="1080"/>
      <c r="Z56" s="28">
        <v>19</v>
      </c>
      <c r="AA56" s="1106"/>
      <c r="AB56" s="1107"/>
      <c r="AC56" s="1107"/>
      <c r="AD56" s="1107"/>
      <c r="AE56" s="1108"/>
      <c r="AF56" s="73">
        <v>20</v>
      </c>
      <c r="AG56" s="1050">
        <f>+V56*10%-AA56</f>
        <v>0</v>
      </c>
      <c r="AH56" s="1050"/>
      <c r="AI56" s="1050"/>
      <c r="AJ56" s="1050"/>
      <c r="AK56" s="1050"/>
      <c r="AL56" s="30" t="s">
        <v>10</v>
      </c>
    </row>
    <row r="57" spans="1:44" ht="27" customHeight="1">
      <c r="B57" s="1064"/>
      <c r="C57" s="1086"/>
      <c r="D57" s="28">
        <v>50</v>
      </c>
      <c r="E57" s="1047" t="s">
        <v>71</v>
      </c>
      <c r="F57" s="1048"/>
      <c r="G57" s="1048"/>
      <c r="H57" s="1048"/>
      <c r="I57" s="1048"/>
      <c r="J57" s="1048"/>
      <c r="K57" s="1048"/>
      <c r="L57" s="1048"/>
      <c r="M57" s="1048"/>
      <c r="N57" s="1048"/>
      <c r="O57" s="1048"/>
      <c r="P57" s="1048"/>
      <c r="Q57" s="1048"/>
      <c r="R57" s="1048"/>
      <c r="S57" s="1048"/>
      <c r="T57" s="1049"/>
      <c r="U57" s="28">
        <v>1109</v>
      </c>
      <c r="V57" s="1078"/>
      <c r="W57" s="1079"/>
      <c r="X57" s="1079"/>
      <c r="Y57" s="1080"/>
      <c r="Z57" s="28">
        <v>1111</v>
      </c>
      <c r="AA57" s="1106"/>
      <c r="AB57" s="1107"/>
      <c r="AC57" s="1107"/>
      <c r="AD57" s="1107"/>
      <c r="AE57" s="1108"/>
      <c r="AF57" s="73">
        <v>1113</v>
      </c>
      <c r="AG57" s="1050"/>
      <c r="AH57" s="1050"/>
      <c r="AI57" s="1050"/>
      <c r="AJ57" s="1050"/>
      <c r="AK57" s="1050"/>
      <c r="AL57" s="30" t="s">
        <v>10</v>
      </c>
    </row>
    <row r="58" spans="1:44" s="75" customFormat="1" ht="27" customHeight="1">
      <c r="A58" s="74"/>
      <c r="B58" s="1064"/>
      <c r="C58" s="1086"/>
      <c r="D58" s="28">
        <v>51</v>
      </c>
      <c r="E58" s="1047" t="s">
        <v>72</v>
      </c>
      <c r="F58" s="1048"/>
      <c r="G58" s="1048"/>
      <c r="H58" s="1048"/>
      <c r="I58" s="1048"/>
      <c r="J58" s="1048"/>
      <c r="K58" s="1048"/>
      <c r="L58" s="1048"/>
      <c r="M58" s="1048"/>
      <c r="N58" s="1048"/>
      <c r="O58" s="1048"/>
      <c r="P58" s="1048"/>
      <c r="Q58" s="1048"/>
      <c r="R58" s="1048"/>
      <c r="S58" s="1048"/>
      <c r="T58" s="1049"/>
      <c r="U58" s="28">
        <v>1640</v>
      </c>
      <c r="V58" s="1078"/>
      <c r="W58" s="1079"/>
      <c r="X58" s="1079"/>
      <c r="Y58" s="1080"/>
      <c r="Z58" s="28">
        <v>1641</v>
      </c>
      <c r="AA58" s="1106"/>
      <c r="AB58" s="1107"/>
      <c r="AC58" s="1107"/>
      <c r="AD58" s="1107"/>
      <c r="AE58" s="1108"/>
      <c r="AF58" s="73">
        <v>1642</v>
      </c>
      <c r="AG58" s="1050"/>
      <c r="AH58" s="1050"/>
      <c r="AI58" s="1050"/>
      <c r="AJ58" s="1050"/>
      <c r="AK58" s="1050"/>
      <c r="AL58" s="30" t="s">
        <v>10</v>
      </c>
      <c r="AM58" s="19"/>
      <c r="AN58" s="17"/>
      <c r="AO58" s="17"/>
      <c r="AP58" s="74"/>
      <c r="AQ58" s="74"/>
      <c r="AR58" s="74"/>
    </row>
    <row r="59" spans="1:44" ht="27" customHeight="1">
      <c r="B59" s="1064"/>
      <c r="C59" s="1086"/>
      <c r="D59" s="28">
        <v>52</v>
      </c>
      <c r="E59" s="1097" t="s">
        <v>73</v>
      </c>
      <c r="F59" s="1098"/>
      <c r="G59" s="1098"/>
      <c r="H59" s="1098"/>
      <c r="I59" s="1098"/>
      <c r="J59" s="1098"/>
      <c r="K59" s="1098"/>
      <c r="L59" s="1098"/>
      <c r="M59" s="1098"/>
      <c r="N59" s="1098"/>
      <c r="O59" s="1098"/>
      <c r="P59" s="1098"/>
      <c r="Q59" s="1098"/>
      <c r="R59" s="1098"/>
      <c r="S59" s="1098"/>
      <c r="T59" s="1099"/>
      <c r="U59" s="28">
        <v>187</v>
      </c>
      <c r="V59" s="1078"/>
      <c r="W59" s="1079"/>
      <c r="X59" s="1079"/>
      <c r="Y59" s="1080"/>
      <c r="Z59" s="28">
        <v>188</v>
      </c>
      <c r="AA59" s="1106"/>
      <c r="AB59" s="1107"/>
      <c r="AC59" s="1107"/>
      <c r="AD59" s="1107"/>
      <c r="AE59" s="1108"/>
      <c r="AF59" s="28">
        <v>189</v>
      </c>
      <c r="AG59" s="1050"/>
      <c r="AH59" s="1050"/>
      <c r="AI59" s="1050"/>
      <c r="AJ59" s="1050"/>
      <c r="AK59" s="1050"/>
      <c r="AL59" s="30" t="s">
        <v>10</v>
      </c>
    </row>
    <row r="60" spans="1:44" ht="27" customHeight="1">
      <c r="B60" s="1064"/>
      <c r="C60" s="1087"/>
      <c r="D60" s="28">
        <v>53</v>
      </c>
      <c r="E60" s="1097" t="s">
        <v>74</v>
      </c>
      <c r="F60" s="1098"/>
      <c r="G60" s="1098"/>
      <c r="H60" s="1098"/>
      <c r="I60" s="1098"/>
      <c r="J60" s="1098"/>
      <c r="K60" s="1098"/>
      <c r="L60" s="1098"/>
      <c r="M60" s="1098"/>
      <c r="N60" s="1098"/>
      <c r="O60" s="1098"/>
      <c r="P60" s="1098"/>
      <c r="Q60" s="1098"/>
      <c r="R60" s="1098"/>
      <c r="S60" s="1098"/>
      <c r="T60" s="1099"/>
      <c r="U60" s="28">
        <v>1037</v>
      </c>
      <c r="V60" s="1078"/>
      <c r="W60" s="1079"/>
      <c r="X60" s="1079"/>
      <c r="Y60" s="1080"/>
      <c r="Z60" s="73">
        <v>1038</v>
      </c>
      <c r="AA60" s="1106"/>
      <c r="AB60" s="1107"/>
      <c r="AC60" s="1107"/>
      <c r="AD60" s="1107"/>
      <c r="AE60" s="1108"/>
      <c r="AF60" s="28">
        <v>1039</v>
      </c>
      <c r="AG60" s="1050"/>
      <c r="AH60" s="1050"/>
      <c r="AI60" s="1050"/>
      <c r="AJ60" s="1050"/>
      <c r="AK60" s="1050"/>
      <c r="AL60" s="30" t="s">
        <v>10</v>
      </c>
    </row>
    <row r="61" spans="1:44" ht="27" customHeight="1">
      <c r="B61" s="1064"/>
      <c r="C61" s="1087"/>
      <c r="D61" s="28">
        <v>54</v>
      </c>
      <c r="E61" s="1047" t="s">
        <v>75</v>
      </c>
      <c r="F61" s="1048"/>
      <c r="G61" s="1048"/>
      <c r="H61" s="1048"/>
      <c r="I61" s="1048"/>
      <c r="J61" s="1048"/>
      <c r="K61" s="1048"/>
      <c r="L61" s="1048"/>
      <c r="M61" s="1048"/>
      <c r="N61" s="1048"/>
      <c r="O61" s="1048"/>
      <c r="P61" s="1048"/>
      <c r="Q61" s="1048"/>
      <c r="R61" s="1048"/>
      <c r="S61" s="1048"/>
      <c r="T61" s="1049"/>
      <c r="U61" s="28">
        <v>77</v>
      </c>
      <c r="V61" s="1078"/>
      <c r="W61" s="1079"/>
      <c r="X61" s="1079"/>
      <c r="Y61" s="1080"/>
      <c r="Z61" s="28">
        <v>74</v>
      </c>
      <c r="AA61" s="1106"/>
      <c r="AB61" s="1107"/>
      <c r="AC61" s="1107"/>
      <c r="AD61" s="1107"/>
      <c r="AE61" s="1108"/>
      <c r="AF61" s="28">
        <v>79</v>
      </c>
      <c r="AG61" s="1050"/>
      <c r="AH61" s="1050"/>
      <c r="AI61" s="1050"/>
      <c r="AJ61" s="1050"/>
      <c r="AK61" s="1050"/>
      <c r="AL61" s="30" t="s">
        <v>10</v>
      </c>
    </row>
    <row r="62" spans="1:44" ht="27" customHeight="1">
      <c r="B62" s="1064"/>
      <c r="C62" s="1087"/>
      <c r="D62" s="28">
        <v>55</v>
      </c>
      <c r="E62" s="1047" t="s">
        <v>76</v>
      </c>
      <c r="F62" s="1048"/>
      <c r="G62" s="1048"/>
      <c r="H62" s="1048"/>
      <c r="I62" s="1048"/>
      <c r="J62" s="1048"/>
      <c r="K62" s="1048"/>
      <c r="L62" s="1048"/>
      <c r="M62" s="1048"/>
      <c r="N62" s="1048"/>
      <c r="O62" s="1048"/>
      <c r="P62" s="1048"/>
      <c r="Q62" s="1048"/>
      <c r="R62" s="1048"/>
      <c r="S62" s="1048"/>
      <c r="T62" s="1049"/>
      <c r="U62" s="28">
        <v>1040</v>
      </c>
      <c r="V62" s="1078"/>
      <c r="W62" s="1079"/>
      <c r="X62" s="1079"/>
      <c r="Y62" s="1080"/>
      <c r="Z62" s="76"/>
      <c r="AA62" s="1101"/>
      <c r="AB62" s="1101"/>
      <c r="AC62" s="1101"/>
      <c r="AD62" s="1101"/>
      <c r="AE62" s="1101"/>
      <c r="AF62" s="28">
        <v>1041</v>
      </c>
      <c r="AG62" s="1050"/>
      <c r="AH62" s="1050"/>
      <c r="AI62" s="1050"/>
      <c r="AJ62" s="1050"/>
      <c r="AK62" s="1050"/>
      <c r="AL62" s="30" t="s">
        <v>10</v>
      </c>
    </row>
    <row r="63" spans="1:44" ht="27" customHeight="1">
      <c r="B63" s="1064"/>
      <c r="C63" s="1087"/>
      <c r="D63" s="28">
        <v>56</v>
      </c>
      <c r="E63" s="1047" t="s">
        <v>77</v>
      </c>
      <c r="F63" s="1048"/>
      <c r="G63" s="1048"/>
      <c r="H63" s="1048"/>
      <c r="I63" s="1048"/>
      <c r="J63" s="1048"/>
      <c r="K63" s="1048"/>
      <c r="L63" s="1048"/>
      <c r="M63" s="1048"/>
      <c r="N63" s="1048"/>
      <c r="O63" s="1048"/>
      <c r="P63" s="1048"/>
      <c r="Q63" s="1048"/>
      <c r="R63" s="1048"/>
      <c r="S63" s="1048"/>
      <c r="T63" s="1049"/>
      <c r="U63" s="76"/>
      <c r="V63" s="1103"/>
      <c r="W63" s="1104"/>
      <c r="X63" s="1104"/>
      <c r="Y63" s="1105"/>
      <c r="Z63" s="76"/>
      <c r="AA63" s="1101"/>
      <c r="AB63" s="1101"/>
      <c r="AC63" s="1101"/>
      <c r="AD63" s="1101"/>
      <c r="AE63" s="1101"/>
      <c r="AF63" s="28">
        <v>1042</v>
      </c>
      <c r="AG63" s="1050"/>
      <c r="AH63" s="1050"/>
      <c r="AI63" s="1050"/>
      <c r="AJ63" s="1050"/>
      <c r="AK63" s="1050"/>
      <c r="AL63" s="30" t="s">
        <v>10</v>
      </c>
    </row>
    <row r="64" spans="1:44" ht="27" customHeight="1">
      <c r="B64" s="1064"/>
      <c r="C64" s="1087"/>
      <c r="D64" s="28">
        <v>57</v>
      </c>
      <c r="E64" s="1047" t="s">
        <v>78</v>
      </c>
      <c r="F64" s="1048"/>
      <c r="G64" s="1048"/>
      <c r="H64" s="1048"/>
      <c r="I64" s="1048"/>
      <c r="J64" s="1048"/>
      <c r="K64" s="1048"/>
      <c r="L64" s="1048"/>
      <c r="M64" s="1048"/>
      <c r="N64" s="1048"/>
      <c r="O64" s="1048"/>
      <c r="P64" s="1048"/>
      <c r="Q64" s="1048"/>
      <c r="R64" s="1048"/>
      <c r="S64" s="1048"/>
      <c r="T64" s="1049"/>
      <c r="U64" s="28">
        <v>824</v>
      </c>
      <c r="V64" s="1078"/>
      <c r="W64" s="1079"/>
      <c r="X64" s="1079"/>
      <c r="Y64" s="1080"/>
      <c r="Z64" s="76"/>
      <c r="AA64" s="1101"/>
      <c r="AB64" s="1101"/>
      <c r="AC64" s="1101"/>
      <c r="AD64" s="1101"/>
      <c r="AE64" s="1101"/>
      <c r="AF64" s="28">
        <v>825</v>
      </c>
      <c r="AG64" s="1050"/>
      <c r="AH64" s="1050"/>
      <c r="AI64" s="1050"/>
      <c r="AJ64" s="1050"/>
      <c r="AK64" s="1050"/>
      <c r="AL64" s="30" t="s">
        <v>10</v>
      </c>
    </row>
    <row r="65" spans="2:38" ht="27" customHeight="1">
      <c r="B65" s="1064"/>
      <c r="C65" s="1087"/>
      <c r="D65" s="28">
        <v>58</v>
      </c>
      <c r="E65" s="1047" t="s">
        <v>79</v>
      </c>
      <c r="F65" s="1048"/>
      <c r="G65" s="1048"/>
      <c r="H65" s="1048"/>
      <c r="I65" s="1048"/>
      <c r="J65" s="1048"/>
      <c r="K65" s="1048"/>
      <c r="L65" s="1048"/>
      <c r="M65" s="1048"/>
      <c r="N65" s="1048"/>
      <c r="O65" s="1048"/>
      <c r="P65" s="1048"/>
      <c r="Q65" s="1048"/>
      <c r="R65" s="1048"/>
      <c r="S65" s="1048"/>
      <c r="T65" s="1049"/>
      <c r="U65" s="28">
        <v>1043</v>
      </c>
      <c r="V65" s="1078"/>
      <c r="W65" s="1079"/>
      <c r="X65" s="1079"/>
      <c r="Y65" s="1080"/>
      <c r="Z65" s="73">
        <v>1102</v>
      </c>
      <c r="AA65" s="1102"/>
      <c r="AB65" s="1102"/>
      <c r="AC65" s="1102"/>
      <c r="AD65" s="1102"/>
      <c r="AE65" s="1102"/>
      <c r="AF65" s="28">
        <v>1044</v>
      </c>
      <c r="AG65" s="1050"/>
      <c r="AH65" s="1050"/>
      <c r="AI65" s="1050"/>
      <c r="AJ65" s="1050"/>
      <c r="AK65" s="1050"/>
      <c r="AL65" s="30" t="s">
        <v>10</v>
      </c>
    </row>
    <row r="66" spans="2:38" ht="27" customHeight="1">
      <c r="B66" s="1064"/>
      <c r="C66" s="1087"/>
      <c r="D66" s="28">
        <v>59</v>
      </c>
      <c r="E66" s="1047" t="s">
        <v>80</v>
      </c>
      <c r="F66" s="1048"/>
      <c r="G66" s="1048"/>
      <c r="H66" s="1048"/>
      <c r="I66" s="1048"/>
      <c r="J66" s="1048"/>
      <c r="K66" s="1048"/>
      <c r="L66" s="1048"/>
      <c r="M66" s="1048"/>
      <c r="N66" s="1048"/>
      <c r="O66" s="1048"/>
      <c r="P66" s="1048"/>
      <c r="Q66" s="1048"/>
      <c r="R66" s="1048"/>
      <c r="S66" s="1048"/>
      <c r="T66" s="1049"/>
      <c r="U66" s="28">
        <v>113</v>
      </c>
      <c r="V66" s="1078">
        <f>+'RLI '!G77</f>
        <v>0</v>
      </c>
      <c r="W66" s="1079"/>
      <c r="X66" s="1079"/>
      <c r="Y66" s="1080"/>
      <c r="Z66" s="28">
        <v>1007</v>
      </c>
      <c r="AA66" s="1102"/>
      <c r="AB66" s="1102"/>
      <c r="AC66" s="1102"/>
      <c r="AD66" s="1102"/>
      <c r="AE66" s="1102"/>
      <c r="AF66" s="28">
        <v>114</v>
      </c>
      <c r="AG66" s="1050">
        <f>+V66*40%</f>
        <v>0</v>
      </c>
      <c r="AH66" s="1050"/>
      <c r="AI66" s="1050"/>
      <c r="AJ66" s="1050"/>
      <c r="AK66" s="1050"/>
      <c r="AL66" s="30" t="s">
        <v>10</v>
      </c>
    </row>
    <row r="67" spans="2:38" ht="27" customHeight="1">
      <c r="B67" s="1064"/>
      <c r="C67" s="1087"/>
      <c r="D67" s="28">
        <v>60</v>
      </c>
      <c r="E67" s="1047" t="s">
        <v>81</v>
      </c>
      <c r="F67" s="1048"/>
      <c r="G67" s="1048"/>
      <c r="H67" s="1048"/>
      <c r="I67" s="1048"/>
      <c r="J67" s="1048"/>
      <c r="K67" s="1048"/>
      <c r="L67" s="1048"/>
      <c r="M67" s="1048"/>
      <c r="N67" s="1048"/>
      <c r="O67" s="1048"/>
      <c r="P67" s="1048"/>
      <c r="Q67" s="1048"/>
      <c r="R67" s="1048"/>
      <c r="S67" s="1048"/>
      <c r="T67" s="1049"/>
      <c r="U67" s="28">
        <v>908</v>
      </c>
      <c r="V67" s="1078"/>
      <c r="W67" s="1079"/>
      <c r="X67" s="1079"/>
      <c r="Y67" s="1080"/>
      <c r="Z67" s="76"/>
      <c r="AA67" s="1101"/>
      <c r="AB67" s="1101"/>
      <c r="AC67" s="1101"/>
      <c r="AD67" s="1101"/>
      <c r="AE67" s="1101"/>
      <c r="AF67" s="28">
        <v>909</v>
      </c>
      <c r="AG67" s="1050"/>
      <c r="AH67" s="1050"/>
      <c r="AI67" s="1050"/>
      <c r="AJ67" s="1050"/>
      <c r="AK67" s="1050"/>
      <c r="AL67" s="30" t="s">
        <v>10</v>
      </c>
    </row>
    <row r="68" spans="2:38" ht="27" customHeight="1">
      <c r="B68" s="1064"/>
      <c r="C68" s="1087"/>
      <c r="D68" s="28">
        <v>61</v>
      </c>
      <c r="E68" s="1047" t="s">
        <v>82</v>
      </c>
      <c r="F68" s="1048"/>
      <c r="G68" s="1048"/>
      <c r="H68" s="1048"/>
      <c r="I68" s="1048"/>
      <c r="J68" s="1048"/>
      <c r="K68" s="1048"/>
      <c r="L68" s="1048"/>
      <c r="M68" s="1048"/>
      <c r="N68" s="1048"/>
      <c r="O68" s="1048"/>
      <c r="P68" s="1048"/>
      <c r="Q68" s="1048"/>
      <c r="R68" s="1048"/>
      <c r="S68" s="1048"/>
      <c r="T68" s="1049"/>
      <c r="U68" s="28">
        <v>951</v>
      </c>
      <c r="V68" s="1078"/>
      <c r="W68" s="1079"/>
      <c r="X68" s="1079"/>
      <c r="Y68" s="1080"/>
      <c r="Z68" s="76"/>
      <c r="AA68" s="1101"/>
      <c r="AB68" s="1101"/>
      <c r="AC68" s="1101"/>
      <c r="AD68" s="1101"/>
      <c r="AE68" s="1101"/>
      <c r="AF68" s="28">
        <v>952</v>
      </c>
      <c r="AG68" s="1050"/>
      <c r="AH68" s="1050"/>
      <c r="AI68" s="1050"/>
      <c r="AJ68" s="1050"/>
      <c r="AK68" s="1050"/>
      <c r="AL68" s="30" t="s">
        <v>10</v>
      </c>
    </row>
    <row r="69" spans="2:38" ht="27" customHeight="1">
      <c r="B69" s="1064"/>
      <c r="C69" s="1087"/>
      <c r="D69" s="28">
        <v>62</v>
      </c>
      <c r="E69" s="1047" t="s">
        <v>83</v>
      </c>
      <c r="F69" s="1048"/>
      <c r="G69" s="1048"/>
      <c r="H69" s="1048"/>
      <c r="I69" s="1048"/>
      <c r="J69" s="1048"/>
      <c r="K69" s="1048"/>
      <c r="L69" s="1048"/>
      <c r="M69" s="1048"/>
      <c r="N69" s="1048"/>
      <c r="O69" s="1048"/>
      <c r="P69" s="1048"/>
      <c r="Q69" s="1048"/>
      <c r="R69" s="1048"/>
      <c r="S69" s="1048"/>
      <c r="T69" s="1049"/>
      <c r="U69" s="28">
        <v>753</v>
      </c>
      <c r="V69" s="1078"/>
      <c r="W69" s="1079"/>
      <c r="X69" s="1079"/>
      <c r="Y69" s="1080"/>
      <c r="Z69" s="28">
        <v>754</v>
      </c>
      <c r="AA69" s="1100"/>
      <c r="AB69" s="1100"/>
      <c r="AC69" s="1100"/>
      <c r="AD69" s="1100"/>
      <c r="AE69" s="1100"/>
      <c r="AF69" s="28">
        <v>755</v>
      </c>
      <c r="AG69" s="1050"/>
      <c r="AH69" s="1050"/>
      <c r="AI69" s="1050"/>
      <c r="AJ69" s="1050"/>
      <c r="AK69" s="1050"/>
      <c r="AL69" s="30" t="s">
        <v>10</v>
      </c>
    </row>
    <row r="70" spans="2:38" ht="27" customHeight="1">
      <c r="B70" s="1064"/>
      <c r="C70" s="1087"/>
      <c r="D70" s="28">
        <v>63</v>
      </c>
      <c r="E70" s="1097" t="s">
        <v>84</v>
      </c>
      <c r="F70" s="1098"/>
      <c r="G70" s="1098"/>
      <c r="H70" s="1098"/>
      <c r="I70" s="1098"/>
      <c r="J70" s="1098"/>
      <c r="K70" s="1098"/>
      <c r="L70" s="1098"/>
      <c r="M70" s="1098"/>
      <c r="N70" s="1098"/>
      <c r="O70" s="1098"/>
      <c r="P70" s="1098"/>
      <c r="Q70" s="1098"/>
      <c r="R70" s="1098"/>
      <c r="S70" s="1098"/>
      <c r="T70" s="1099"/>
      <c r="U70" s="28">
        <v>133</v>
      </c>
      <c r="V70" s="1078"/>
      <c r="W70" s="1079"/>
      <c r="X70" s="1079"/>
      <c r="Y70" s="1080"/>
      <c r="Z70" s="28">
        <v>138</v>
      </c>
      <c r="AA70" s="1100"/>
      <c r="AB70" s="1100"/>
      <c r="AC70" s="1100"/>
      <c r="AD70" s="1100"/>
      <c r="AE70" s="1100"/>
      <c r="AF70" s="28">
        <v>134</v>
      </c>
      <c r="AG70" s="1050"/>
      <c r="AH70" s="1050"/>
      <c r="AI70" s="1050"/>
      <c r="AJ70" s="1050"/>
      <c r="AK70" s="1050"/>
      <c r="AL70" s="30" t="s">
        <v>10</v>
      </c>
    </row>
    <row r="71" spans="2:38" ht="27" customHeight="1">
      <c r="B71" s="1064"/>
      <c r="C71" s="1087"/>
      <c r="D71" s="28">
        <v>64</v>
      </c>
      <c r="E71" s="1097" t="s">
        <v>85</v>
      </c>
      <c r="F71" s="1098"/>
      <c r="G71" s="1098"/>
      <c r="H71" s="1098"/>
      <c r="I71" s="1098"/>
      <c r="J71" s="1098"/>
      <c r="K71" s="1098"/>
      <c r="L71" s="1098"/>
      <c r="M71" s="1098"/>
      <c r="N71" s="1098"/>
      <c r="O71" s="1098"/>
      <c r="P71" s="1098"/>
      <c r="Q71" s="1098"/>
      <c r="R71" s="1098"/>
      <c r="S71" s="1098"/>
      <c r="T71" s="1099"/>
      <c r="U71" s="28">
        <v>32</v>
      </c>
      <c r="V71" s="1078"/>
      <c r="W71" s="1079"/>
      <c r="X71" s="1079"/>
      <c r="Y71" s="1080"/>
      <c r="Z71" s="28">
        <v>76</v>
      </c>
      <c r="AA71" s="1100"/>
      <c r="AB71" s="1100"/>
      <c r="AC71" s="1100"/>
      <c r="AD71" s="1100"/>
      <c r="AE71" s="1100"/>
      <c r="AF71" s="28">
        <v>34</v>
      </c>
      <c r="AG71" s="1050"/>
      <c r="AH71" s="1050"/>
      <c r="AI71" s="1050"/>
      <c r="AJ71" s="1050"/>
      <c r="AK71" s="1050"/>
      <c r="AL71" s="30" t="s">
        <v>10</v>
      </c>
    </row>
    <row r="72" spans="2:38" ht="27" customHeight="1">
      <c r="B72" s="1064"/>
      <c r="C72" s="1087"/>
      <c r="D72" s="28">
        <v>65</v>
      </c>
      <c r="E72" s="1047" t="s">
        <v>86</v>
      </c>
      <c r="F72" s="1095"/>
      <c r="G72" s="1095"/>
      <c r="H72" s="1095"/>
      <c r="I72" s="1095"/>
      <c r="J72" s="1095"/>
      <c r="K72" s="1095"/>
      <c r="L72" s="1095"/>
      <c r="M72" s="1095"/>
      <c r="N72" s="1095"/>
      <c r="O72" s="1095"/>
      <c r="P72" s="1095"/>
      <c r="Q72" s="1095"/>
      <c r="R72" s="1095"/>
      <c r="S72" s="1095"/>
      <c r="T72" s="1096"/>
      <c r="U72" s="28">
        <v>1643</v>
      </c>
      <c r="V72" s="1078"/>
      <c r="W72" s="1079"/>
      <c r="X72" s="1079"/>
      <c r="Y72" s="1080"/>
      <c r="Z72" s="76"/>
      <c r="AA72" s="1094"/>
      <c r="AB72" s="1094"/>
      <c r="AC72" s="1094"/>
      <c r="AD72" s="1094"/>
      <c r="AE72" s="1094"/>
      <c r="AF72" s="28">
        <v>1644</v>
      </c>
      <c r="AG72" s="1050"/>
      <c r="AH72" s="1050"/>
      <c r="AI72" s="1050"/>
      <c r="AJ72" s="1050"/>
      <c r="AK72" s="1050"/>
      <c r="AL72" s="30" t="s">
        <v>10</v>
      </c>
    </row>
    <row r="73" spans="2:38" ht="27" customHeight="1">
      <c r="B73" s="1064"/>
      <c r="C73" s="1087"/>
      <c r="D73" s="28">
        <v>66</v>
      </c>
      <c r="E73" s="1047" t="s">
        <v>87</v>
      </c>
      <c r="F73" s="1048"/>
      <c r="G73" s="1048"/>
      <c r="H73" s="1048"/>
      <c r="I73" s="1048"/>
      <c r="J73" s="1048"/>
      <c r="K73" s="1048"/>
      <c r="L73" s="1048"/>
      <c r="M73" s="1048"/>
      <c r="N73" s="1048"/>
      <c r="O73" s="1048"/>
      <c r="P73" s="1048"/>
      <c r="Q73" s="1048"/>
      <c r="R73" s="1048"/>
      <c r="S73" s="1048"/>
      <c r="T73" s="1049"/>
      <c r="U73" s="28">
        <v>1133</v>
      </c>
      <c r="V73" s="1078"/>
      <c r="W73" s="1079"/>
      <c r="X73" s="1079"/>
      <c r="Y73" s="1080"/>
      <c r="Z73" s="76"/>
      <c r="AA73" s="1094"/>
      <c r="AB73" s="1094"/>
      <c r="AC73" s="1094"/>
      <c r="AD73" s="1094"/>
      <c r="AE73" s="1094"/>
      <c r="AF73" s="28">
        <v>1135</v>
      </c>
      <c r="AG73" s="1050"/>
      <c r="AH73" s="1050"/>
      <c r="AI73" s="1050"/>
      <c r="AJ73" s="1050"/>
      <c r="AK73" s="1050"/>
      <c r="AL73" s="30" t="s">
        <v>10</v>
      </c>
    </row>
    <row r="74" spans="2:38" ht="27" customHeight="1">
      <c r="B74" s="1064"/>
      <c r="C74" s="1087"/>
      <c r="D74" s="28">
        <v>67</v>
      </c>
      <c r="E74" s="1047" t="s">
        <v>88</v>
      </c>
      <c r="F74" s="1048"/>
      <c r="G74" s="1048"/>
      <c r="H74" s="1048"/>
      <c r="I74" s="1048"/>
      <c r="J74" s="1048"/>
      <c r="K74" s="1048"/>
      <c r="L74" s="1048"/>
      <c r="M74" s="1048"/>
      <c r="N74" s="1048"/>
      <c r="O74" s="1048"/>
      <c r="P74" s="1048"/>
      <c r="Q74" s="1048"/>
      <c r="R74" s="1048"/>
      <c r="S74" s="1048"/>
      <c r="T74" s="1049"/>
      <c r="U74" s="28">
        <v>1134</v>
      </c>
      <c r="V74" s="1091"/>
      <c r="W74" s="1092"/>
      <c r="X74" s="1092"/>
      <c r="Y74" s="1093"/>
      <c r="Z74" s="76"/>
      <c r="AA74" s="1094"/>
      <c r="AB74" s="1094"/>
      <c r="AC74" s="1094"/>
      <c r="AD74" s="1094"/>
      <c r="AE74" s="1094"/>
      <c r="AF74" s="28">
        <v>1136</v>
      </c>
      <c r="AG74" s="1050"/>
      <c r="AH74" s="1050"/>
      <c r="AI74" s="1050"/>
      <c r="AJ74" s="1050"/>
      <c r="AK74" s="1050"/>
      <c r="AL74" s="30" t="s">
        <v>10</v>
      </c>
    </row>
    <row r="75" spans="2:38" ht="55.7" customHeight="1">
      <c r="B75" s="1064"/>
      <c r="C75" s="1087"/>
      <c r="D75" s="28">
        <v>68</v>
      </c>
      <c r="E75" s="1047" t="s">
        <v>89</v>
      </c>
      <c r="F75" s="1048"/>
      <c r="G75" s="1048"/>
      <c r="H75" s="1048"/>
      <c r="I75" s="1048"/>
      <c r="J75" s="1048"/>
      <c r="K75" s="1048"/>
      <c r="L75" s="1048"/>
      <c r="M75" s="1048"/>
      <c r="N75" s="1048"/>
      <c r="O75" s="1048"/>
      <c r="P75" s="28">
        <v>911</v>
      </c>
      <c r="Q75" s="1078"/>
      <c r="R75" s="1079"/>
      <c r="S75" s="1079"/>
      <c r="T75" s="1079"/>
      <c r="U75" s="1079"/>
      <c r="V75" s="1047" t="s">
        <v>90</v>
      </c>
      <c r="W75" s="1048"/>
      <c r="X75" s="1048"/>
      <c r="Y75" s="1049"/>
      <c r="Z75" s="28">
        <v>913</v>
      </c>
      <c r="AA75" s="1078"/>
      <c r="AB75" s="1079"/>
      <c r="AC75" s="1079"/>
      <c r="AD75" s="1079"/>
      <c r="AE75" s="1080"/>
      <c r="AF75" s="28">
        <v>914</v>
      </c>
      <c r="AG75" s="1050"/>
      <c r="AH75" s="1050"/>
      <c r="AI75" s="1050"/>
      <c r="AJ75" s="1050"/>
      <c r="AK75" s="1050"/>
      <c r="AL75" s="30" t="s">
        <v>10</v>
      </c>
    </row>
    <row r="76" spans="2:38" ht="42.6" customHeight="1">
      <c r="B76" s="1064"/>
      <c r="C76" s="1087"/>
      <c r="D76" s="28">
        <v>69</v>
      </c>
      <c r="E76" s="1047" t="s">
        <v>91</v>
      </c>
      <c r="F76" s="1048"/>
      <c r="G76" s="1048"/>
      <c r="H76" s="1048"/>
      <c r="I76" s="1048"/>
      <c r="J76" s="1048"/>
      <c r="K76" s="1048"/>
      <c r="L76" s="1048"/>
      <c r="M76" s="1048"/>
      <c r="N76" s="1048"/>
      <c r="O76" s="1049"/>
      <c r="P76" s="28">
        <v>923</v>
      </c>
      <c r="Q76" s="1088"/>
      <c r="R76" s="1089"/>
      <c r="S76" s="1089"/>
      <c r="T76" s="1089"/>
      <c r="U76" s="1090"/>
      <c r="V76" s="1047" t="s">
        <v>92</v>
      </c>
      <c r="W76" s="1048"/>
      <c r="X76" s="1048"/>
      <c r="Y76" s="1049"/>
      <c r="Z76" s="28">
        <v>924</v>
      </c>
      <c r="AA76" s="1078"/>
      <c r="AB76" s="1079"/>
      <c r="AC76" s="1079"/>
      <c r="AD76" s="1079"/>
      <c r="AE76" s="1080"/>
      <c r="AF76" s="28">
        <v>925</v>
      </c>
      <c r="AG76" s="1050"/>
      <c r="AH76" s="1050"/>
      <c r="AI76" s="1050"/>
      <c r="AJ76" s="1050"/>
      <c r="AK76" s="1050"/>
      <c r="AL76" s="30" t="s">
        <v>10</v>
      </c>
    </row>
    <row r="77" spans="2:38" ht="27" customHeight="1">
      <c r="B77" s="1064"/>
      <c r="C77" s="1087"/>
      <c r="D77" s="28">
        <v>70</v>
      </c>
      <c r="E77" s="1047" t="s">
        <v>93</v>
      </c>
      <c r="F77" s="1048"/>
      <c r="G77" s="1048"/>
      <c r="H77" s="1048"/>
      <c r="I77" s="1048"/>
      <c r="J77" s="1048"/>
      <c r="K77" s="1048"/>
      <c r="L77" s="1048"/>
      <c r="M77" s="1048"/>
      <c r="N77" s="1048"/>
      <c r="O77" s="1048"/>
      <c r="P77" s="1048"/>
      <c r="Q77" s="1048"/>
      <c r="R77" s="1048"/>
      <c r="S77" s="1048"/>
      <c r="T77" s="1048"/>
      <c r="U77" s="1048"/>
      <c r="V77" s="1048"/>
      <c r="W77" s="1048"/>
      <c r="X77" s="1048"/>
      <c r="Y77" s="1048"/>
      <c r="Z77" s="1048"/>
      <c r="AA77" s="1048"/>
      <c r="AB77" s="1048"/>
      <c r="AC77" s="1048"/>
      <c r="AD77" s="1048"/>
      <c r="AE77" s="1049"/>
      <c r="AF77" s="28">
        <v>1048</v>
      </c>
      <c r="AG77" s="1050"/>
      <c r="AH77" s="1050"/>
      <c r="AI77" s="1050"/>
      <c r="AJ77" s="1050"/>
      <c r="AK77" s="1050"/>
      <c r="AL77" s="77" t="s">
        <v>10</v>
      </c>
    </row>
    <row r="78" spans="2:38" ht="46.35" customHeight="1">
      <c r="B78" s="1064"/>
      <c r="C78" s="1087"/>
      <c r="D78" s="28">
        <v>71</v>
      </c>
      <c r="E78" s="1047" t="s">
        <v>94</v>
      </c>
      <c r="F78" s="1048"/>
      <c r="G78" s="1048"/>
      <c r="H78" s="1048"/>
      <c r="I78" s="1048"/>
      <c r="J78" s="1048"/>
      <c r="K78" s="1048"/>
      <c r="L78" s="1048"/>
      <c r="M78" s="1048"/>
      <c r="N78" s="1048"/>
      <c r="O78" s="1049"/>
      <c r="P78" s="28">
        <v>1051</v>
      </c>
      <c r="Q78" s="1078"/>
      <c r="R78" s="1079"/>
      <c r="S78" s="1079"/>
      <c r="T78" s="1079"/>
      <c r="U78" s="1080"/>
      <c r="V78" s="1047" t="s">
        <v>95</v>
      </c>
      <c r="W78" s="1048"/>
      <c r="X78" s="1048"/>
      <c r="Y78" s="1049"/>
      <c r="Z78" s="28">
        <v>1052</v>
      </c>
      <c r="AA78" s="1078"/>
      <c r="AB78" s="1079"/>
      <c r="AC78" s="1079"/>
      <c r="AD78" s="1079"/>
      <c r="AE78" s="1080"/>
      <c r="AF78" s="28">
        <v>1053</v>
      </c>
      <c r="AG78" s="1050"/>
      <c r="AH78" s="1050"/>
      <c r="AI78" s="1050"/>
      <c r="AJ78" s="1050"/>
      <c r="AK78" s="1050"/>
      <c r="AL78" s="30" t="s">
        <v>10</v>
      </c>
    </row>
    <row r="79" spans="2:38" ht="27" customHeight="1">
      <c r="B79" s="1064"/>
      <c r="C79" s="1087"/>
      <c r="D79" s="28">
        <v>72</v>
      </c>
      <c r="E79" s="1047" t="s">
        <v>96</v>
      </c>
      <c r="F79" s="1048"/>
      <c r="G79" s="1048"/>
      <c r="H79" s="1048"/>
      <c r="I79" s="1048"/>
      <c r="J79" s="1048"/>
      <c r="K79" s="1048"/>
      <c r="L79" s="1048"/>
      <c r="M79" s="1048"/>
      <c r="N79" s="1048"/>
      <c r="O79" s="1049"/>
      <c r="P79" s="28">
        <v>21</v>
      </c>
      <c r="Q79" s="1078"/>
      <c r="R79" s="1079"/>
      <c r="S79" s="1079"/>
      <c r="T79" s="1079"/>
      <c r="U79" s="1080"/>
      <c r="V79" s="1047" t="s">
        <v>97</v>
      </c>
      <c r="W79" s="1048"/>
      <c r="X79" s="1048"/>
      <c r="Y79" s="1049"/>
      <c r="Z79" s="28">
        <v>43</v>
      </c>
      <c r="AA79" s="1078"/>
      <c r="AB79" s="1079"/>
      <c r="AC79" s="1079"/>
      <c r="AD79" s="1079"/>
      <c r="AE79" s="1080"/>
      <c r="AF79" s="28">
        <v>756</v>
      </c>
      <c r="AG79" s="1050"/>
      <c r="AH79" s="1050"/>
      <c r="AI79" s="1050"/>
      <c r="AJ79" s="1050"/>
      <c r="AK79" s="1050"/>
      <c r="AL79" s="30" t="s">
        <v>10</v>
      </c>
    </row>
    <row r="80" spans="2:38" ht="36" customHeight="1">
      <c r="B80" s="1064"/>
      <c r="C80" s="1087"/>
      <c r="D80" s="28">
        <v>73</v>
      </c>
      <c r="E80" s="1047" t="s">
        <v>98</v>
      </c>
      <c r="F80" s="1048"/>
      <c r="G80" s="1048"/>
      <c r="H80" s="1048"/>
      <c r="I80" s="1048"/>
      <c r="J80" s="1048"/>
      <c r="K80" s="1048"/>
      <c r="L80" s="1048"/>
      <c r="M80" s="1048"/>
      <c r="N80" s="1048"/>
      <c r="O80" s="1049"/>
      <c r="P80" s="28">
        <v>767</v>
      </c>
      <c r="Q80" s="1078"/>
      <c r="R80" s="1079"/>
      <c r="S80" s="1079"/>
      <c r="T80" s="1079"/>
      <c r="U80" s="1080"/>
      <c r="V80" s="1081" t="s">
        <v>99</v>
      </c>
      <c r="W80" s="1082"/>
      <c r="X80" s="1082"/>
      <c r="Y80" s="1083"/>
      <c r="Z80" s="28">
        <v>862</v>
      </c>
      <c r="AA80" s="1078"/>
      <c r="AB80" s="1079"/>
      <c r="AC80" s="1079"/>
      <c r="AD80" s="1079"/>
      <c r="AE80" s="1080"/>
      <c r="AF80" s="28">
        <v>863</v>
      </c>
      <c r="AG80" s="1050"/>
      <c r="AH80" s="1050"/>
      <c r="AI80" s="1050"/>
      <c r="AJ80" s="1050"/>
      <c r="AK80" s="1050"/>
      <c r="AL80" s="30" t="s">
        <v>10</v>
      </c>
    </row>
    <row r="81" spans="1:44" ht="27" customHeight="1">
      <c r="B81" s="1064"/>
      <c r="C81" s="1084" t="s">
        <v>100</v>
      </c>
      <c r="D81" s="28">
        <v>74</v>
      </c>
      <c r="E81" s="1047" t="s">
        <v>101</v>
      </c>
      <c r="F81" s="1048"/>
      <c r="G81" s="1048"/>
      <c r="H81" s="1048"/>
      <c r="I81" s="1048"/>
      <c r="J81" s="1048"/>
      <c r="K81" s="1048"/>
      <c r="L81" s="1048"/>
      <c r="M81" s="1048"/>
      <c r="N81" s="1048"/>
      <c r="O81" s="1048"/>
      <c r="P81" s="1048"/>
      <c r="Q81" s="1048"/>
      <c r="R81" s="1048"/>
      <c r="S81" s="1048"/>
      <c r="T81" s="1049"/>
      <c r="U81" s="28">
        <v>51</v>
      </c>
      <c r="V81" s="1078"/>
      <c r="W81" s="1079"/>
      <c r="X81" s="1079"/>
      <c r="Y81" s="1080"/>
      <c r="Z81" s="28">
        <v>63</v>
      </c>
      <c r="AA81" s="1078"/>
      <c r="AB81" s="1079"/>
      <c r="AC81" s="1079"/>
      <c r="AD81" s="1079"/>
      <c r="AE81" s="1080"/>
      <c r="AF81" s="28">
        <v>71</v>
      </c>
      <c r="AG81" s="1050"/>
      <c r="AH81" s="1050"/>
      <c r="AI81" s="1050"/>
      <c r="AJ81" s="1050"/>
      <c r="AK81" s="1050"/>
      <c r="AL81" s="30" t="s">
        <v>10</v>
      </c>
    </row>
    <row r="82" spans="1:44" ht="27" customHeight="1">
      <c r="B82" s="1064"/>
      <c r="C82" s="1085"/>
      <c r="D82" s="28">
        <v>75</v>
      </c>
      <c r="E82" s="1047" t="s">
        <v>102</v>
      </c>
      <c r="F82" s="1048"/>
      <c r="G82" s="1048"/>
      <c r="H82" s="1048"/>
      <c r="I82" s="1048"/>
      <c r="J82" s="1048"/>
      <c r="K82" s="1048"/>
      <c r="L82" s="1048"/>
      <c r="M82" s="1048"/>
      <c r="N82" s="1048"/>
      <c r="O82" s="1049"/>
      <c r="P82" s="28">
        <v>36</v>
      </c>
      <c r="Q82" s="1078">
        <f>+'BALANCE 2021 '!H12</f>
        <v>91298</v>
      </c>
      <c r="R82" s="1079"/>
      <c r="S82" s="1079"/>
      <c r="T82" s="1079"/>
      <c r="U82" s="1080"/>
      <c r="V82" s="1047" t="s">
        <v>103</v>
      </c>
      <c r="W82" s="1048"/>
      <c r="X82" s="1048"/>
      <c r="Y82" s="1049"/>
      <c r="Z82" s="28">
        <v>848</v>
      </c>
      <c r="AA82" s="1078"/>
      <c r="AB82" s="1079"/>
      <c r="AC82" s="1079"/>
      <c r="AD82" s="1079"/>
      <c r="AE82" s="1080"/>
      <c r="AF82" s="28">
        <v>849</v>
      </c>
      <c r="AG82" s="1050">
        <f>+Q82</f>
        <v>91298</v>
      </c>
      <c r="AH82" s="1050"/>
      <c r="AI82" s="1050"/>
      <c r="AJ82" s="1050"/>
      <c r="AK82" s="1050"/>
      <c r="AL82" s="78" t="s">
        <v>420</v>
      </c>
    </row>
    <row r="83" spans="1:44" ht="42.6" customHeight="1">
      <c r="B83" s="1064"/>
      <c r="C83" s="1085"/>
      <c r="D83" s="28">
        <v>76</v>
      </c>
      <c r="E83" s="1047" t="s">
        <v>104</v>
      </c>
      <c r="F83" s="1048"/>
      <c r="G83" s="1048"/>
      <c r="H83" s="1048"/>
      <c r="I83" s="1048"/>
      <c r="J83" s="1048"/>
      <c r="K83" s="1048"/>
      <c r="L83" s="1048"/>
      <c r="M83" s="1048"/>
      <c r="N83" s="1048"/>
      <c r="O83" s="1049"/>
      <c r="P83" s="28">
        <v>82</v>
      </c>
      <c r="Q83" s="1078"/>
      <c r="R83" s="1079"/>
      <c r="S83" s="1079"/>
      <c r="T83" s="1079"/>
      <c r="U83" s="1080"/>
      <c r="V83" s="1047" t="s">
        <v>105</v>
      </c>
      <c r="W83" s="1048"/>
      <c r="X83" s="1048"/>
      <c r="Y83" s="1049"/>
      <c r="Z83" s="28">
        <v>1123</v>
      </c>
      <c r="AA83" s="1078"/>
      <c r="AB83" s="1079"/>
      <c r="AC83" s="1079"/>
      <c r="AD83" s="1079"/>
      <c r="AE83" s="1080"/>
      <c r="AF83" s="28">
        <v>1125</v>
      </c>
      <c r="AG83" s="1050"/>
      <c r="AH83" s="1050"/>
      <c r="AI83" s="1050"/>
      <c r="AJ83" s="1050"/>
      <c r="AK83" s="1050"/>
      <c r="AL83" s="78" t="s">
        <v>420</v>
      </c>
    </row>
    <row r="84" spans="1:44" ht="34.35" customHeight="1">
      <c r="B84" s="1064"/>
      <c r="C84" s="1085"/>
      <c r="D84" s="28">
        <v>77</v>
      </c>
      <c r="E84" s="1047" t="s">
        <v>106</v>
      </c>
      <c r="F84" s="1048"/>
      <c r="G84" s="1048"/>
      <c r="H84" s="1048"/>
      <c r="I84" s="1048"/>
      <c r="J84" s="1048"/>
      <c r="K84" s="1048"/>
      <c r="L84" s="1048"/>
      <c r="M84" s="1048"/>
      <c r="N84" s="1048"/>
      <c r="O84" s="1049"/>
      <c r="P84" s="28">
        <v>83</v>
      </c>
      <c r="Q84" s="1078"/>
      <c r="R84" s="1079"/>
      <c r="S84" s="1079"/>
      <c r="T84" s="1079"/>
      <c r="U84" s="1080"/>
      <c r="V84" s="1047" t="s">
        <v>107</v>
      </c>
      <c r="W84" s="1048"/>
      <c r="X84" s="1048"/>
      <c r="Y84" s="1049"/>
      <c r="Z84" s="28">
        <v>173</v>
      </c>
      <c r="AA84" s="1078"/>
      <c r="AB84" s="1079"/>
      <c r="AC84" s="1079"/>
      <c r="AD84" s="1079"/>
      <c r="AE84" s="1080"/>
      <c r="AF84" s="28">
        <v>612</v>
      </c>
      <c r="AG84" s="1050"/>
      <c r="AH84" s="1050"/>
      <c r="AI84" s="1050"/>
      <c r="AJ84" s="1050"/>
      <c r="AK84" s="1050"/>
      <c r="AL84" s="78" t="s">
        <v>420</v>
      </c>
    </row>
    <row r="85" spans="1:44" ht="38.450000000000003" customHeight="1">
      <c r="B85" s="1064"/>
      <c r="C85" s="1085"/>
      <c r="D85" s="28">
        <v>78</v>
      </c>
      <c r="E85" s="1047" t="s">
        <v>108</v>
      </c>
      <c r="F85" s="1048"/>
      <c r="G85" s="1048"/>
      <c r="H85" s="1048"/>
      <c r="I85" s="1048"/>
      <c r="J85" s="1048"/>
      <c r="K85" s="1048"/>
      <c r="L85" s="1048"/>
      <c r="M85" s="1048"/>
      <c r="N85" s="1048"/>
      <c r="O85" s="1049"/>
      <c r="P85" s="28">
        <v>198</v>
      </c>
      <c r="Q85" s="1078"/>
      <c r="R85" s="1079"/>
      <c r="S85" s="1079"/>
      <c r="T85" s="1079"/>
      <c r="U85" s="1080"/>
      <c r="V85" s="1047" t="s">
        <v>109</v>
      </c>
      <c r="W85" s="1048"/>
      <c r="X85" s="1048"/>
      <c r="Y85" s="1049"/>
      <c r="Z85" s="28">
        <v>54</v>
      </c>
      <c r="AA85" s="1078"/>
      <c r="AB85" s="1079"/>
      <c r="AC85" s="1079"/>
      <c r="AD85" s="1079"/>
      <c r="AE85" s="1080"/>
      <c r="AF85" s="28">
        <v>611</v>
      </c>
      <c r="AG85" s="1050"/>
      <c r="AH85" s="1050"/>
      <c r="AI85" s="1050"/>
      <c r="AJ85" s="1050"/>
      <c r="AK85" s="1050"/>
      <c r="AL85" s="78" t="s">
        <v>420</v>
      </c>
    </row>
    <row r="86" spans="1:44" ht="43.7" customHeight="1">
      <c r="B86" s="1064"/>
      <c r="C86" s="1085"/>
      <c r="D86" s="28">
        <v>79</v>
      </c>
      <c r="E86" s="1047" t="s">
        <v>110</v>
      </c>
      <c r="F86" s="1048"/>
      <c r="G86" s="1048"/>
      <c r="H86" s="1048"/>
      <c r="I86" s="1048"/>
      <c r="J86" s="1048"/>
      <c r="K86" s="1048"/>
      <c r="L86" s="1048"/>
      <c r="M86" s="1048"/>
      <c r="N86" s="1048"/>
      <c r="O86" s="1049"/>
      <c r="P86" s="28">
        <v>832</v>
      </c>
      <c r="Q86" s="1078"/>
      <c r="R86" s="1079"/>
      <c r="S86" s="1079"/>
      <c r="T86" s="1079"/>
      <c r="U86" s="1080"/>
      <c r="V86" s="1047" t="s">
        <v>111</v>
      </c>
      <c r="W86" s="1048"/>
      <c r="X86" s="1048"/>
      <c r="Y86" s="1049"/>
      <c r="Z86" s="28">
        <v>833</v>
      </c>
      <c r="AA86" s="1078"/>
      <c r="AB86" s="1079"/>
      <c r="AC86" s="1079"/>
      <c r="AD86" s="1079"/>
      <c r="AE86" s="1080"/>
      <c r="AF86" s="28">
        <v>834</v>
      </c>
      <c r="AG86" s="1050"/>
      <c r="AH86" s="1050"/>
      <c r="AI86" s="1050"/>
      <c r="AJ86" s="1050"/>
      <c r="AK86" s="1050"/>
      <c r="AL86" s="78" t="s">
        <v>420</v>
      </c>
    </row>
    <row r="87" spans="1:44" ht="47.45" customHeight="1">
      <c r="B87" s="1064"/>
      <c r="C87" s="1085"/>
      <c r="D87" s="28">
        <v>80</v>
      </c>
      <c r="E87" s="1047" t="s">
        <v>112</v>
      </c>
      <c r="F87" s="1048"/>
      <c r="G87" s="1048"/>
      <c r="H87" s="1048"/>
      <c r="I87" s="1048"/>
      <c r="J87" s="1048"/>
      <c r="K87" s="1048"/>
      <c r="L87" s="1048"/>
      <c r="M87" s="1048"/>
      <c r="N87" s="1048"/>
      <c r="O87" s="1049"/>
      <c r="P87" s="28">
        <v>912</v>
      </c>
      <c r="Q87" s="1078"/>
      <c r="R87" s="1079"/>
      <c r="S87" s="1079"/>
      <c r="T87" s="1079"/>
      <c r="U87" s="1080"/>
      <c r="V87" s="1047" t="s">
        <v>113</v>
      </c>
      <c r="W87" s="1048"/>
      <c r="X87" s="1048"/>
      <c r="Y87" s="1049"/>
      <c r="Z87" s="28">
        <v>167</v>
      </c>
      <c r="AA87" s="1078"/>
      <c r="AB87" s="1079"/>
      <c r="AC87" s="1079"/>
      <c r="AD87" s="1079"/>
      <c r="AE87" s="1080"/>
      <c r="AF87" s="28">
        <v>747</v>
      </c>
      <c r="AG87" s="1050"/>
      <c r="AH87" s="1050"/>
      <c r="AI87" s="1050"/>
      <c r="AJ87" s="1050"/>
      <c r="AK87" s="1050"/>
      <c r="AL87" s="78" t="s">
        <v>420</v>
      </c>
    </row>
    <row r="88" spans="1:44" ht="42" customHeight="1">
      <c r="B88" s="1064"/>
      <c r="C88" s="1085"/>
      <c r="D88" s="28">
        <v>81</v>
      </c>
      <c r="E88" s="1047" t="s">
        <v>114</v>
      </c>
      <c r="F88" s="1048"/>
      <c r="G88" s="1048"/>
      <c r="H88" s="1048"/>
      <c r="I88" s="1048"/>
      <c r="J88" s="1048"/>
      <c r="K88" s="1048"/>
      <c r="L88" s="1048"/>
      <c r="M88" s="1048"/>
      <c r="N88" s="1048"/>
      <c r="O88" s="1049"/>
      <c r="P88" s="28">
        <v>119</v>
      </c>
      <c r="Q88" s="1078"/>
      <c r="R88" s="1079"/>
      <c r="S88" s="1079"/>
      <c r="T88" s="1079"/>
      <c r="U88" s="1080"/>
      <c r="V88" s="1047" t="s">
        <v>115</v>
      </c>
      <c r="W88" s="1048"/>
      <c r="X88" s="1048"/>
      <c r="Y88" s="1049"/>
      <c r="Z88" s="28">
        <v>116</v>
      </c>
      <c r="AA88" s="1078"/>
      <c r="AB88" s="1079"/>
      <c r="AC88" s="1079"/>
      <c r="AD88" s="1079"/>
      <c r="AE88" s="1080"/>
      <c r="AF88" s="28">
        <v>757</v>
      </c>
      <c r="AG88" s="1050"/>
      <c r="AH88" s="1050"/>
      <c r="AI88" s="1050"/>
      <c r="AJ88" s="1050"/>
      <c r="AK88" s="1050"/>
      <c r="AL88" s="78" t="s">
        <v>420</v>
      </c>
    </row>
    <row r="89" spans="1:44" ht="32.450000000000003" customHeight="1">
      <c r="B89" s="1064"/>
      <c r="C89" s="1085"/>
      <c r="D89" s="28">
        <v>82</v>
      </c>
      <c r="E89" s="1047" t="s">
        <v>116</v>
      </c>
      <c r="F89" s="1048"/>
      <c r="G89" s="1048"/>
      <c r="H89" s="1048"/>
      <c r="I89" s="1048"/>
      <c r="J89" s="1048"/>
      <c r="K89" s="1048"/>
      <c r="L89" s="1048"/>
      <c r="M89" s="1048"/>
      <c r="N89" s="1048"/>
      <c r="O89" s="1049"/>
      <c r="P89" s="28">
        <v>58</v>
      </c>
      <c r="Q89" s="1078"/>
      <c r="R89" s="1079"/>
      <c r="S89" s="1079"/>
      <c r="T89" s="1079"/>
      <c r="U89" s="1080"/>
      <c r="V89" s="1047" t="s">
        <v>117</v>
      </c>
      <c r="W89" s="1048"/>
      <c r="X89" s="1048"/>
      <c r="Y89" s="1049"/>
      <c r="Z89" s="28">
        <v>870</v>
      </c>
      <c r="AA89" s="1078"/>
      <c r="AB89" s="1079"/>
      <c r="AC89" s="1079"/>
      <c r="AD89" s="1079"/>
      <c r="AE89" s="1080"/>
      <c r="AF89" s="28">
        <v>871</v>
      </c>
      <c r="AG89" s="1050"/>
      <c r="AH89" s="1050"/>
      <c r="AI89" s="1050"/>
      <c r="AJ89" s="1050"/>
      <c r="AK89" s="1050"/>
      <c r="AL89" s="78" t="s">
        <v>420</v>
      </c>
    </row>
    <row r="90" spans="1:44" ht="27" customHeight="1">
      <c r="B90" s="1064"/>
      <c r="C90" s="1085"/>
      <c r="D90" s="28">
        <v>83</v>
      </c>
      <c r="E90" s="1047" t="s">
        <v>118</v>
      </c>
      <c r="F90" s="1048"/>
      <c r="G90" s="1048"/>
      <c r="H90" s="1048"/>
      <c r="I90" s="1048"/>
      <c r="J90" s="1048"/>
      <c r="K90" s="1048"/>
      <c r="L90" s="1048"/>
      <c r="M90" s="1048"/>
      <c r="N90" s="1048"/>
      <c r="O90" s="1048"/>
      <c r="P90" s="1048"/>
      <c r="Q90" s="1048"/>
      <c r="R90" s="1048"/>
      <c r="S90" s="1048"/>
      <c r="T90" s="1048"/>
      <c r="U90" s="1048"/>
      <c r="V90" s="1048"/>
      <c r="W90" s="1048"/>
      <c r="X90" s="1048"/>
      <c r="Y90" s="1048"/>
      <c r="Z90" s="1048"/>
      <c r="AA90" s="1048"/>
      <c r="AB90" s="1048"/>
      <c r="AC90" s="1048"/>
      <c r="AD90" s="1048"/>
      <c r="AE90" s="1049"/>
      <c r="AF90" s="28">
        <v>1645</v>
      </c>
      <c r="AG90" s="1050"/>
      <c r="AH90" s="1050"/>
      <c r="AI90" s="1050"/>
      <c r="AJ90" s="1050"/>
      <c r="AK90" s="1050"/>
      <c r="AL90" s="78" t="s">
        <v>420</v>
      </c>
    </row>
    <row r="91" spans="1:44" ht="27" customHeight="1">
      <c r="B91" s="1064"/>
      <c r="C91" s="1085"/>
      <c r="D91" s="28">
        <v>84</v>
      </c>
      <c r="E91" s="1047" t="s">
        <v>119</v>
      </c>
      <c r="F91" s="1048"/>
      <c r="G91" s="1048"/>
      <c r="H91" s="1048"/>
      <c r="I91" s="1048"/>
      <c r="J91" s="1048"/>
      <c r="K91" s="1048"/>
      <c r="L91" s="1048"/>
      <c r="M91" s="1048"/>
      <c r="N91" s="1048"/>
      <c r="O91" s="1049"/>
      <c r="P91" s="28">
        <v>181</v>
      </c>
      <c r="Q91" s="1078"/>
      <c r="R91" s="1079"/>
      <c r="S91" s="1079"/>
      <c r="T91" s="1079"/>
      <c r="U91" s="1080"/>
      <c r="V91" s="1047" t="s">
        <v>120</v>
      </c>
      <c r="W91" s="1048"/>
      <c r="X91" s="1048"/>
      <c r="Y91" s="1049"/>
      <c r="Z91" s="28">
        <v>881</v>
      </c>
      <c r="AA91" s="1078"/>
      <c r="AB91" s="1079"/>
      <c r="AC91" s="1079"/>
      <c r="AD91" s="1079"/>
      <c r="AE91" s="1080"/>
      <c r="AF91" s="28">
        <v>882</v>
      </c>
      <c r="AG91" s="1050"/>
      <c r="AH91" s="1050"/>
      <c r="AI91" s="1050"/>
      <c r="AJ91" s="1050"/>
      <c r="AK91" s="1050"/>
      <c r="AL91" s="78" t="s">
        <v>420</v>
      </c>
    </row>
    <row r="92" spans="1:44" s="80" customFormat="1" ht="27" customHeight="1">
      <c r="A92" s="79"/>
      <c r="B92" s="1064"/>
      <c r="C92" s="1086"/>
      <c r="D92" s="28">
        <v>85</v>
      </c>
      <c r="E92" s="1047" t="s">
        <v>121</v>
      </c>
      <c r="F92" s="1048"/>
      <c r="G92" s="1048"/>
      <c r="H92" s="1048"/>
      <c r="I92" s="1048"/>
      <c r="J92" s="1048"/>
      <c r="K92" s="1048"/>
      <c r="L92" s="1048"/>
      <c r="M92" s="1048"/>
      <c r="N92" s="1048"/>
      <c r="O92" s="1048"/>
      <c r="P92" s="28">
        <v>1646</v>
      </c>
      <c r="Q92" s="1078"/>
      <c r="R92" s="1079"/>
      <c r="S92" s="1079"/>
      <c r="T92" s="1079"/>
      <c r="U92" s="1080"/>
      <c r="V92" s="1047" t="s">
        <v>122</v>
      </c>
      <c r="W92" s="1048"/>
      <c r="X92" s="1048"/>
      <c r="Y92" s="1049"/>
      <c r="Z92" s="28">
        <v>1647</v>
      </c>
      <c r="AA92" s="1078"/>
      <c r="AB92" s="1079"/>
      <c r="AC92" s="1079"/>
      <c r="AD92" s="1079"/>
      <c r="AE92" s="1080"/>
      <c r="AF92" s="28">
        <v>1648</v>
      </c>
      <c r="AG92" s="1050"/>
      <c r="AH92" s="1050"/>
      <c r="AI92" s="1050"/>
      <c r="AJ92" s="1050"/>
      <c r="AK92" s="1050"/>
      <c r="AL92" s="78" t="s">
        <v>420</v>
      </c>
      <c r="AM92" s="19"/>
      <c r="AN92" s="17"/>
      <c r="AO92" s="17"/>
      <c r="AP92" s="79"/>
      <c r="AQ92" s="79"/>
      <c r="AR92" s="79"/>
    </row>
    <row r="93" spans="1:44" ht="27" customHeight="1">
      <c r="B93" s="1064"/>
      <c r="C93" s="81"/>
      <c r="D93" s="28">
        <v>86</v>
      </c>
      <c r="E93" s="1047" t="s">
        <v>123</v>
      </c>
      <c r="F93" s="1048"/>
      <c r="G93" s="1048"/>
      <c r="H93" s="1048"/>
      <c r="I93" s="1048"/>
      <c r="J93" s="1048"/>
      <c r="K93" s="1048"/>
      <c r="L93" s="1048"/>
      <c r="M93" s="1048"/>
      <c r="N93" s="1048"/>
      <c r="O93" s="1048"/>
      <c r="P93" s="1048"/>
      <c r="Q93" s="1048"/>
      <c r="R93" s="1048"/>
      <c r="S93" s="1048"/>
      <c r="T93" s="1048"/>
      <c r="U93" s="1048"/>
      <c r="V93" s="1048"/>
      <c r="W93" s="1048"/>
      <c r="X93" s="1048"/>
      <c r="Y93" s="1048"/>
      <c r="Z93" s="1048"/>
      <c r="AA93" s="1048"/>
      <c r="AB93" s="1048"/>
      <c r="AC93" s="1048"/>
      <c r="AD93" s="1048"/>
      <c r="AE93" s="1049"/>
      <c r="AF93" s="28">
        <v>1649</v>
      </c>
      <c r="AG93" s="1050"/>
      <c r="AH93" s="1050"/>
      <c r="AI93" s="1050"/>
      <c r="AJ93" s="1050"/>
      <c r="AK93" s="1050"/>
      <c r="AL93" s="30" t="s">
        <v>10</v>
      </c>
    </row>
    <row r="94" spans="1:44" ht="27" customHeight="1">
      <c r="B94" s="1064"/>
      <c r="C94" s="81"/>
      <c r="D94" s="28">
        <v>87</v>
      </c>
      <c r="E94" s="1047" t="s">
        <v>124</v>
      </c>
      <c r="F94" s="1048"/>
      <c r="G94" s="1048"/>
      <c r="H94" s="1048"/>
      <c r="I94" s="1048"/>
      <c r="J94" s="1048"/>
      <c r="K94" s="1048"/>
      <c r="L94" s="1048"/>
      <c r="M94" s="1048"/>
      <c r="N94" s="1048"/>
      <c r="O94" s="1048"/>
      <c r="P94" s="1048"/>
      <c r="Q94" s="1048"/>
      <c r="R94" s="1048"/>
      <c r="S94" s="1048"/>
      <c r="T94" s="1048"/>
      <c r="U94" s="1048"/>
      <c r="V94" s="1048"/>
      <c r="W94" s="1048"/>
      <c r="X94" s="1048"/>
      <c r="Y94" s="1048"/>
      <c r="Z94" s="1048"/>
      <c r="AA94" s="1048"/>
      <c r="AB94" s="1048"/>
      <c r="AC94" s="1048"/>
      <c r="AD94" s="1048"/>
      <c r="AE94" s="1049"/>
      <c r="AF94" s="28">
        <v>900</v>
      </c>
      <c r="AG94" s="1050"/>
      <c r="AH94" s="1050"/>
      <c r="AI94" s="1050"/>
      <c r="AJ94" s="1050"/>
      <c r="AK94" s="1050"/>
      <c r="AL94" s="30" t="s">
        <v>10</v>
      </c>
    </row>
    <row r="95" spans="1:44" ht="27" customHeight="1" thickBot="1">
      <c r="B95" s="1065"/>
      <c r="C95" s="82"/>
      <c r="D95" s="83">
        <v>88</v>
      </c>
      <c r="E95" s="1051" t="s">
        <v>125</v>
      </c>
      <c r="F95" s="1052"/>
      <c r="G95" s="1052"/>
      <c r="H95" s="1052"/>
      <c r="I95" s="1052"/>
      <c r="J95" s="1052"/>
      <c r="K95" s="1052"/>
      <c r="L95" s="1052"/>
      <c r="M95" s="1052"/>
      <c r="N95" s="1052"/>
      <c r="O95" s="1052"/>
      <c r="P95" s="1052"/>
      <c r="Q95" s="1052"/>
      <c r="R95" s="1052"/>
      <c r="S95" s="1052"/>
      <c r="T95" s="1052"/>
      <c r="U95" s="1052"/>
      <c r="V95" s="1052"/>
      <c r="W95" s="1052"/>
      <c r="X95" s="1052"/>
      <c r="Y95" s="1052"/>
      <c r="Z95" s="1052"/>
      <c r="AA95" s="1052"/>
      <c r="AB95" s="1052"/>
      <c r="AC95" s="1052"/>
      <c r="AD95" s="1052"/>
      <c r="AE95" s="1053"/>
      <c r="AF95" s="83">
        <v>305</v>
      </c>
      <c r="AG95" s="1054">
        <f>SUM(AG55:AK81)+AG93+AG94-AG82-AG83-AG84-AG85-AG86-AG87-AG88-AG89-AG90-AG91-AG92</f>
        <v>-91298</v>
      </c>
      <c r="AH95" s="1054"/>
      <c r="AI95" s="1054"/>
      <c r="AJ95" s="1054"/>
      <c r="AK95" s="1054"/>
      <c r="AL95" s="84" t="s">
        <v>31</v>
      </c>
    </row>
    <row r="96" spans="1:44" s="17" customFormat="1" ht="20.25" thickBot="1">
      <c r="D96" s="24"/>
      <c r="AF96" s="85"/>
      <c r="AL96" s="18"/>
      <c r="AM96" s="19"/>
    </row>
    <row r="97" spans="2:39">
      <c r="B97" s="1055" t="s">
        <v>126</v>
      </c>
      <c r="C97" s="1056"/>
      <c r="D97" s="1056"/>
      <c r="E97" s="1056"/>
      <c r="F97" s="1056"/>
      <c r="G97" s="1056"/>
      <c r="H97" s="1056"/>
      <c r="I97" s="1056"/>
      <c r="J97" s="1056"/>
      <c r="K97" s="1056"/>
      <c r="L97" s="1056"/>
      <c r="M97" s="1056"/>
      <c r="N97" s="1056"/>
      <c r="O97" s="1056"/>
      <c r="P97" s="1057"/>
      <c r="Q97" s="86"/>
      <c r="R97" s="1058" t="s">
        <v>128</v>
      </c>
      <c r="S97" s="1059"/>
      <c r="T97" s="1059"/>
      <c r="U97" s="1059"/>
      <c r="V97" s="1059"/>
      <c r="W97" s="1059"/>
      <c r="X97" s="1059"/>
      <c r="Y97" s="1060"/>
      <c r="Z97" s="1061" t="s">
        <v>130</v>
      </c>
      <c r="AA97" s="1059"/>
      <c r="AB97" s="1059"/>
      <c r="AC97" s="1059"/>
      <c r="AD97" s="1059"/>
      <c r="AE97" s="1060"/>
      <c r="AF97" s="1061" t="s">
        <v>132</v>
      </c>
      <c r="AG97" s="1059"/>
      <c r="AH97" s="1059"/>
      <c r="AI97" s="1059"/>
      <c r="AJ97" s="1059"/>
      <c r="AK97" s="1059"/>
      <c r="AL97" s="1062"/>
    </row>
    <row r="98" spans="2:39" ht="20.25" thickBot="1">
      <c r="B98" s="87" t="s">
        <v>133</v>
      </c>
      <c r="C98" s="88"/>
      <c r="D98" s="89"/>
      <c r="E98" s="90"/>
      <c r="F98" s="90"/>
      <c r="G98" s="90"/>
      <c r="H98" s="90"/>
      <c r="I98" s="90"/>
      <c r="J98" s="90"/>
      <c r="K98" s="90"/>
      <c r="L98" s="1074"/>
      <c r="M98" s="1074"/>
      <c r="N98" s="1074"/>
      <c r="O98" s="1074"/>
      <c r="P98" s="91"/>
      <c r="Q98" s="17"/>
      <c r="R98" s="92" t="s">
        <v>127</v>
      </c>
      <c r="S98" s="1075"/>
      <c r="T98" s="1076"/>
      <c r="U98" s="1076"/>
      <c r="V98" s="1076"/>
      <c r="W98" s="1076"/>
      <c r="X98" s="1076"/>
      <c r="Y98" s="1077"/>
      <c r="Z98" s="93" t="s">
        <v>129</v>
      </c>
      <c r="AA98" s="1004"/>
      <c r="AB98" s="1004"/>
      <c r="AC98" s="1004"/>
      <c r="AD98" s="1004"/>
      <c r="AE98" s="1004"/>
      <c r="AF98" s="93" t="s">
        <v>131</v>
      </c>
      <c r="AG98" s="1005"/>
      <c r="AH98" s="1006"/>
      <c r="AI98" s="1006"/>
      <c r="AJ98" s="1006"/>
      <c r="AK98" s="1006"/>
      <c r="AL98" s="1007"/>
    </row>
    <row r="99" spans="2:39" s="17" customFormat="1" ht="20.25" thickBot="1">
      <c r="D99" s="24"/>
      <c r="AA99" s="63"/>
      <c r="AB99" s="63"/>
      <c r="AC99" s="63"/>
      <c r="AD99" s="63"/>
      <c r="AE99" s="63"/>
      <c r="AF99" s="63"/>
      <c r="AG99" s="63"/>
      <c r="AH99" s="63"/>
      <c r="AI99" s="63"/>
      <c r="AJ99" s="63"/>
      <c r="AK99" s="63"/>
      <c r="AL99" s="18"/>
      <c r="AM99" s="19"/>
    </row>
    <row r="100" spans="2:39" ht="27" customHeight="1">
      <c r="B100" s="1031" t="s">
        <v>134</v>
      </c>
      <c r="C100" s="94">
        <v>89</v>
      </c>
      <c r="D100" s="1034" t="s">
        <v>135</v>
      </c>
      <c r="E100" s="1034"/>
      <c r="F100" s="1034"/>
      <c r="G100" s="1034"/>
      <c r="H100" s="1034"/>
      <c r="I100" s="1034"/>
      <c r="J100" s="1034"/>
      <c r="K100" s="1034"/>
      <c r="L100" s="1034"/>
      <c r="M100" s="1034"/>
      <c r="N100" s="1034"/>
      <c r="O100" s="1034"/>
      <c r="P100" s="94">
        <v>85</v>
      </c>
      <c r="Q100" s="1035">
        <f>-AG95</f>
        <v>91298</v>
      </c>
      <c r="R100" s="1035"/>
      <c r="S100" s="1035"/>
      <c r="T100" s="1035"/>
      <c r="U100" s="95" t="s">
        <v>10</v>
      </c>
      <c r="V100" s="1036" t="s">
        <v>136</v>
      </c>
      <c r="W100" s="1037"/>
      <c r="X100" s="1037"/>
      <c r="Y100" s="1038"/>
      <c r="Z100" s="94">
        <v>92</v>
      </c>
      <c r="AA100" s="1045" t="s">
        <v>137</v>
      </c>
      <c r="AB100" s="1045"/>
      <c r="AC100" s="1045"/>
      <c r="AD100" s="1045"/>
      <c r="AE100" s="1045"/>
      <c r="AF100" s="96">
        <v>90</v>
      </c>
      <c r="AG100" s="1046"/>
      <c r="AH100" s="1046"/>
      <c r="AI100" s="1046"/>
      <c r="AJ100" s="1046"/>
      <c r="AK100" s="1046"/>
      <c r="AL100" s="97" t="s">
        <v>10</v>
      </c>
    </row>
    <row r="101" spans="2:39" ht="27" customHeight="1">
      <c r="B101" s="1032"/>
      <c r="C101" s="98">
        <v>90</v>
      </c>
      <c r="D101" s="1066" t="s">
        <v>138</v>
      </c>
      <c r="E101" s="1067"/>
      <c r="F101" s="1067"/>
      <c r="G101" s="1067"/>
      <c r="H101" s="1067"/>
      <c r="I101" s="1067"/>
      <c r="J101" s="1067"/>
      <c r="K101" s="1067"/>
      <c r="L101" s="1067"/>
      <c r="M101" s="1067"/>
      <c r="N101" s="1067"/>
      <c r="O101" s="1068"/>
      <c r="P101" s="98">
        <v>86</v>
      </c>
      <c r="Q101" s="1069"/>
      <c r="R101" s="1069"/>
      <c r="S101" s="1069"/>
      <c r="T101" s="1069"/>
      <c r="U101" s="99" t="s">
        <v>420</v>
      </c>
      <c r="V101" s="1039"/>
      <c r="W101" s="1040"/>
      <c r="X101" s="1040"/>
      <c r="Y101" s="1041"/>
      <c r="Z101" s="98">
        <v>93</v>
      </c>
      <c r="AA101" s="1070" t="s">
        <v>139</v>
      </c>
      <c r="AB101" s="1070"/>
      <c r="AC101" s="1070"/>
      <c r="AD101" s="1070"/>
      <c r="AE101" s="1070"/>
      <c r="AF101" s="98">
        <v>39</v>
      </c>
      <c r="AG101" s="996"/>
      <c r="AH101" s="996"/>
      <c r="AI101" s="996"/>
      <c r="AJ101" s="996"/>
      <c r="AK101" s="996"/>
      <c r="AL101" s="100" t="s">
        <v>10</v>
      </c>
    </row>
    <row r="102" spans="2:39" ht="27" customHeight="1">
      <c r="B102" s="1032"/>
      <c r="C102" s="1071" t="s">
        <v>140</v>
      </c>
      <c r="D102" s="1072"/>
      <c r="E102" s="1072"/>
      <c r="F102" s="1072"/>
      <c r="G102" s="1072"/>
      <c r="H102" s="1072"/>
      <c r="I102" s="1072"/>
      <c r="J102" s="1072"/>
      <c r="K102" s="1072"/>
      <c r="L102" s="1072"/>
      <c r="M102" s="1072"/>
      <c r="N102" s="1072"/>
      <c r="O102" s="1072"/>
      <c r="P102" s="1072"/>
      <c r="Q102" s="1072"/>
      <c r="R102" s="1072"/>
      <c r="S102" s="1072"/>
      <c r="T102" s="1072"/>
      <c r="U102" s="1072"/>
      <c r="V102" s="1042"/>
      <c r="W102" s="1043"/>
      <c r="X102" s="1043"/>
      <c r="Y102" s="1044"/>
      <c r="Z102" s="101">
        <v>94</v>
      </c>
      <c r="AA102" s="1073" t="s">
        <v>423</v>
      </c>
      <c r="AB102" s="1073"/>
      <c r="AC102" s="1073"/>
      <c r="AD102" s="1073"/>
      <c r="AE102" s="1073"/>
      <c r="AF102" s="101">
        <v>91</v>
      </c>
      <c r="AG102" s="1003">
        <f>+AG100+AG101</f>
        <v>0</v>
      </c>
      <c r="AH102" s="1003"/>
      <c r="AI102" s="1003"/>
      <c r="AJ102" s="1003"/>
      <c r="AK102" s="1003"/>
      <c r="AL102" s="102" t="s">
        <v>31</v>
      </c>
    </row>
    <row r="103" spans="2:39" ht="27" customHeight="1">
      <c r="B103" s="1032"/>
      <c r="C103" s="101">
        <f>+C101+1</f>
        <v>91</v>
      </c>
      <c r="D103" s="1008" t="s">
        <v>141</v>
      </c>
      <c r="E103" s="1008"/>
      <c r="F103" s="1008"/>
      <c r="G103" s="1008"/>
      <c r="H103" s="1008"/>
      <c r="I103" s="1008"/>
      <c r="J103" s="1008"/>
      <c r="K103" s="1008"/>
      <c r="L103" s="1008"/>
      <c r="M103" s="1008"/>
      <c r="N103" s="1008"/>
      <c r="O103" s="1008"/>
      <c r="P103" s="101">
        <v>87</v>
      </c>
      <c r="Q103" s="1009">
        <f>+Q100-Q101</f>
        <v>91298</v>
      </c>
      <c r="R103" s="1009"/>
      <c r="S103" s="1009"/>
      <c r="T103" s="1009"/>
      <c r="U103" s="103" t="s">
        <v>31</v>
      </c>
      <c r="V103" s="1010" t="s">
        <v>142</v>
      </c>
      <c r="W103" s="1011"/>
      <c r="X103" s="1011"/>
      <c r="Y103" s="1012"/>
      <c r="Z103" s="104"/>
      <c r="AA103" s="1013"/>
      <c r="AB103" s="1014"/>
      <c r="AC103" s="1014"/>
      <c r="AD103" s="1014"/>
      <c r="AE103" s="1015"/>
      <c r="AF103" s="96"/>
      <c r="AG103" s="996"/>
      <c r="AH103" s="996"/>
      <c r="AI103" s="996"/>
      <c r="AJ103" s="996"/>
      <c r="AK103" s="996"/>
      <c r="AL103" s="100"/>
    </row>
    <row r="104" spans="2:39" ht="27" customHeight="1">
      <c r="B104" s="1032"/>
      <c r="C104" s="1016" t="s">
        <v>143</v>
      </c>
      <c r="D104" s="1017"/>
      <c r="E104" s="1017"/>
      <c r="F104" s="1017"/>
      <c r="G104" s="1017"/>
      <c r="H104" s="1017"/>
      <c r="I104" s="1017"/>
      <c r="J104" s="1017"/>
      <c r="K104" s="1017"/>
      <c r="L104" s="1017"/>
      <c r="M104" s="1017"/>
      <c r="N104" s="1017"/>
      <c r="O104" s="1017"/>
      <c r="P104" s="1017"/>
      <c r="Q104" s="1017"/>
      <c r="R104" s="1017"/>
      <c r="S104" s="1017"/>
      <c r="T104" s="1017"/>
      <c r="U104" s="1018"/>
      <c r="V104" s="1019" t="s">
        <v>144</v>
      </c>
      <c r="W104" s="1020"/>
      <c r="X104" s="1020"/>
      <c r="Y104" s="1021"/>
      <c r="Z104" s="98">
        <f>+Z102+1</f>
        <v>95</v>
      </c>
      <c r="AA104" s="995" t="s">
        <v>145</v>
      </c>
      <c r="AB104" s="995"/>
      <c r="AC104" s="995"/>
      <c r="AD104" s="995"/>
      <c r="AE104" s="995"/>
      <c r="AF104" s="98">
        <v>92</v>
      </c>
      <c r="AG104" s="996"/>
      <c r="AH104" s="996"/>
      <c r="AI104" s="996"/>
      <c r="AJ104" s="996"/>
      <c r="AK104" s="996"/>
      <c r="AL104" s="100" t="s">
        <v>10</v>
      </c>
    </row>
    <row r="105" spans="2:39" ht="27" customHeight="1">
      <c r="B105" s="1032"/>
      <c r="C105" s="98">
        <v>301</v>
      </c>
      <c r="D105" s="1028" t="s">
        <v>146</v>
      </c>
      <c r="E105" s="1029"/>
      <c r="F105" s="1029"/>
      <c r="G105" s="1029"/>
      <c r="H105" s="1029"/>
      <c r="I105" s="1029"/>
      <c r="J105" s="1029"/>
      <c r="K105" s="1029"/>
      <c r="L105" s="1029"/>
      <c r="M105" s="1029"/>
      <c r="N105" s="1029"/>
      <c r="O105" s="1030"/>
      <c r="P105" s="98">
        <v>306</v>
      </c>
      <c r="Q105" s="993"/>
      <c r="R105" s="994"/>
      <c r="S105" s="994"/>
      <c r="T105" s="994"/>
      <c r="U105" s="994"/>
      <c r="V105" s="1022"/>
      <c r="W105" s="1023"/>
      <c r="X105" s="1023"/>
      <c r="Y105" s="1024"/>
      <c r="Z105" s="98">
        <f>+Z104+1</f>
        <v>96</v>
      </c>
      <c r="AA105" s="995" t="s">
        <v>147</v>
      </c>
      <c r="AB105" s="995"/>
      <c r="AC105" s="995"/>
      <c r="AD105" s="995"/>
      <c r="AE105" s="995"/>
      <c r="AF105" s="98">
        <v>93</v>
      </c>
      <c r="AG105" s="996"/>
      <c r="AH105" s="996"/>
      <c r="AI105" s="996"/>
      <c r="AJ105" s="996"/>
      <c r="AK105" s="996"/>
      <c r="AL105" s="100" t="s">
        <v>10</v>
      </c>
    </row>
    <row r="106" spans="2:39" ht="27" customHeight="1" thickBot="1">
      <c r="B106" s="1032"/>
      <c r="C106" s="997" t="s">
        <v>148</v>
      </c>
      <c r="D106" s="998"/>
      <c r="E106" s="998"/>
      <c r="F106" s="998"/>
      <c r="G106" s="998"/>
      <c r="H106" s="998"/>
      <c r="I106" s="998"/>
      <c r="J106" s="998"/>
      <c r="K106" s="998"/>
      <c r="L106" s="998"/>
      <c r="M106" s="998"/>
      <c r="N106" s="998"/>
      <c r="O106" s="998"/>
      <c r="P106" s="998"/>
      <c r="Q106" s="998"/>
      <c r="R106" s="998"/>
      <c r="S106" s="998"/>
      <c r="T106" s="998"/>
      <c r="U106" s="999"/>
      <c r="V106" s="1025"/>
      <c r="W106" s="1026"/>
      <c r="X106" s="1026"/>
      <c r="Y106" s="1027"/>
      <c r="Z106" s="83">
        <f>+Z105+1</f>
        <v>97</v>
      </c>
      <c r="AA106" s="1000" t="s">
        <v>424</v>
      </c>
      <c r="AB106" s="1001"/>
      <c r="AC106" s="1001"/>
      <c r="AD106" s="1001"/>
      <c r="AE106" s="1002"/>
      <c r="AF106" s="83">
        <v>94</v>
      </c>
      <c r="AG106" s="1003"/>
      <c r="AH106" s="1003"/>
      <c r="AI106" s="1003"/>
      <c r="AJ106" s="1003"/>
      <c r="AK106" s="1003"/>
      <c r="AL106" s="84" t="s">
        <v>31</v>
      </c>
    </row>
    <row r="107" spans="2:39" ht="27" customHeight="1">
      <c r="B107" s="1032"/>
      <c r="C107" s="981">
        <v>780</v>
      </c>
      <c r="D107" s="984" t="s">
        <v>149</v>
      </c>
      <c r="E107" s="984"/>
      <c r="F107" s="984"/>
      <c r="G107" s="984"/>
      <c r="H107" s="984"/>
      <c r="I107" s="984"/>
      <c r="J107" s="984"/>
      <c r="K107" s="984"/>
      <c r="L107" s="984"/>
      <c r="M107" s="984"/>
      <c r="N107" s="984"/>
      <c r="O107" s="984"/>
      <c r="P107" s="105"/>
      <c r="Q107" s="986" t="s">
        <v>150</v>
      </c>
      <c r="R107" s="987"/>
      <c r="S107" s="987"/>
      <c r="T107" s="987"/>
      <c r="U107" s="988"/>
      <c r="V107" s="17"/>
      <c r="W107" s="17"/>
      <c r="X107" s="17"/>
      <c r="Y107" s="17"/>
      <c r="Z107" s="17"/>
      <c r="AA107" s="17"/>
      <c r="AB107" s="17"/>
      <c r="AC107" s="17"/>
      <c r="AD107" s="17"/>
      <c r="AE107" s="17"/>
      <c r="AF107" s="17"/>
      <c r="AG107" s="17"/>
      <c r="AH107" s="17"/>
      <c r="AI107" s="17"/>
      <c r="AJ107" s="17"/>
      <c r="AK107" s="17"/>
      <c r="AL107" s="18"/>
    </row>
    <row r="108" spans="2:39" ht="27" customHeight="1">
      <c r="B108" s="1032"/>
      <c r="C108" s="982"/>
      <c r="D108" s="984"/>
      <c r="E108" s="984"/>
      <c r="F108" s="984"/>
      <c r="G108" s="984"/>
      <c r="H108" s="984"/>
      <c r="I108" s="984"/>
      <c r="J108" s="984"/>
      <c r="K108" s="984"/>
      <c r="L108" s="984"/>
      <c r="M108" s="984"/>
      <c r="N108" s="984"/>
      <c r="O108" s="984"/>
      <c r="P108" s="105"/>
      <c r="Q108" s="986" t="s">
        <v>151</v>
      </c>
      <c r="R108" s="987"/>
      <c r="S108" s="987"/>
      <c r="T108" s="987"/>
      <c r="U108" s="988"/>
      <c r="V108" s="17"/>
      <c r="W108" s="989" t="s">
        <v>152</v>
      </c>
      <c r="X108" s="989"/>
      <c r="Y108" s="989"/>
      <c r="Z108" s="989"/>
      <c r="AA108" s="989"/>
      <c r="AB108" s="989"/>
      <c r="AC108" s="989"/>
      <c r="AD108" s="989"/>
      <c r="AE108" s="989"/>
      <c r="AF108" s="989"/>
      <c r="AG108" s="989"/>
      <c r="AH108" s="989"/>
      <c r="AI108" s="989"/>
      <c r="AJ108" s="17"/>
      <c r="AK108" s="17"/>
      <c r="AL108" s="18"/>
    </row>
    <row r="109" spans="2:39" ht="27" customHeight="1" thickBot="1">
      <c r="B109" s="1033"/>
      <c r="C109" s="983"/>
      <c r="D109" s="985"/>
      <c r="E109" s="985"/>
      <c r="F109" s="985"/>
      <c r="G109" s="985"/>
      <c r="H109" s="985"/>
      <c r="I109" s="985"/>
      <c r="J109" s="985"/>
      <c r="K109" s="985"/>
      <c r="L109" s="985"/>
      <c r="M109" s="985"/>
      <c r="N109" s="985"/>
      <c r="O109" s="985"/>
      <c r="P109" s="106"/>
      <c r="Q109" s="990" t="s">
        <v>153</v>
      </c>
      <c r="R109" s="991"/>
      <c r="S109" s="991"/>
      <c r="T109" s="991"/>
      <c r="U109" s="992"/>
      <c r="V109" s="17"/>
      <c r="W109" s="24" t="s">
        <v>154</v>
      </c>
      <c r="X109" s="86"/>
      <c r="Y109" s="86"/>
      <c r="Z109" s="86"/>
      <c r="AA109" s="86"/>
      <c r="AB109" s="86"/>
      <c r="AC109" s="86"/>
      <c r="AD109" s="86"/>
      <c r="AE109" s="86"/>
      <c r="AF109" s="86"/>
      <c r="AG109" s="86"/>
      <c r="AH109" s="86"/>
      <c r="AI109" s="86"/>
      <c r="AJ109" s="17"/>
      <c r="AK109" s="17"/>
      <c r="AL109" s="18"/>
    </row>
    <row r="110" spans="2:39" s="17" customFormat="1">
      <c r="D110" s="24"/>
      <c r="AL110" s="18"/>
      <c r="AM110" s="19"/>
    </row>
  </sheetData>
  <mergeCells count="408">
    <mergeCell ref="AN1:AP2"/>
    <mergeCell ref="B4:C6"/>
    <mergeCell ref="D4:S6"/>
    <mergeCell ref="T4:AE4"/>
    <mergeCell ref="AF4:AL6"/>
    <mergeCell ref="T5:Y5"/>
    <mergeCell ref="Z5:AE5"/>
    <mergeCell ref="T6:V6"/>
    <mergeCell ref="W6:Y6"/>
    <mergeCell ref="B7:B27"/>
    <mergeCell ref="C7:C20"/>
    <mergeCell ref="E7:S7"/>
    <mergeCell ref="U7:V7"/>
    <mergeCell ref="X7:Y7"/>
    <mergeCell ref="AA7:AB7"/>
    <mergeCell ref="AD7:AE7"/>
    <mergeCell ref="E9:S9"/>
    <mergeCell ref="B1:E1"/>
    <mergeCell ref="AA11:AB11"/>
    <mergeCell ref="AD11:AE11"/>
    <mergeCell ref="D12:D13"/>
    <mergeCell ref="E12:S13"/>
    <mergeCell ref="T12:T13"/>
    <mergeCell ref="U12:V13"/>
    <mergeCell ref="W12:W13"/>
    <mergeCell ref="X12:Y13"/>
    <mergeCell ref="T17:Y17"/>
    <mergeCell ref="AA17:AB17"/>
    <mergeCell ref="AD17:AE17"/>
    <mergeCell ref="E19:M19"/>
    <mergeCell ref="O19:S19"/>
    <mergeCell ref="T19:Y19"/>
    <mergeCell ref="AA19:AE19"/>
    <mergeCell ref="AG7:AK7"/>
    <mergeCell ref="E8:S8"/>
    <mergeCell ref="U8:V8"/>
    <mergeCell ref="X8:Y8"/>
    <mergeCell ref="AA8:AB8"/>
    <mergeCell ref="AD8:AE8"/>
    <mergeCell ref="AG8:AK8"/>
    <mergeCell ref="Z6:AB6"/>
    <mergeCell ref="AC6:AE6"/>
    <mergeCell ref="AG11:AK11"/>
    <mergeCell ref="T9:Y9"/>
    <mergeCell ref="Z9:AE9"/>
    <mergeCell ref="AG9:AK9"/>
    <mergeCell ref="E10:S10"/>
    <mergeCell ref="T10:Y10"/>
    <mergeCell ref="Z10:AB10"/>
    <mergeCell ref="AD10:AE10"/>
    <mergeCell ref="AG10:AK10"/>
    <mergeCell ref="E11:S11"/>
    <mergeCell ref="U11:V11"/>
    <mergeCell ref="X11:Y11"/>
    <mergeCell ref="AL12:AL13"/>
    <mergeCell ref="E14:S14"/>
    <mergeCell ref="T14:Y14"/>
    <mergeCell ref="Z14:AE14"/>
    <mergeCell ref="AG14:AK14"/>
    <mergeCell ref="E15:S15"/>
    <mergeCell ref="T15:Y15"/>
    <mergeCell ref="Z15:AB15"/>
    <mergeCell ref="AD15:AE15"/>
    <mergeCell ref="AG15:AK15"/>
    <mergeCell ref="Z12:Z13"/>
    <mergeCell ref="AA12:AB13"/>
    <mergeCell ref="AC12:AC13"/>
    <mergeCell ref="AD12:AE13"/>
    <mergeCell ref="AF12:AF13"/>
    <mergeCell ref="AG12:AK13"/>
    <mergeCell ref="AG17:AK17"/>
    <mergeCell ref="E18:AE18"/>
    <mergeCell ref="AG18:AK18"/>
    <mergeCell ref="E16:S16"/>
    <mergeCell ref="U16:V16"/>
    <mergeCell ref="X16:Y16"/>
    <mergeCell ref="AA16:AB16"/>
    <mergeCell ref="AD16:AE16"/>
    <mergeCell ref="AG16:AK16"/>
    <mergeCell ref="AG19:AK19"/>
    <mergeCell ref="E20:M20"/>
    <mergeCell ref="O20:S20"/>
    <mergeCell ref="T20:Y20"/>
    <mergeCell ref="AA20:AE20"/>
    <mergeCell ref="AG20:AK20"/>
    <mergeCell ref="C21:C26"/>
    <mergeCell ref="E21:M21"/>
    <mergeCell ref="O21:S21"/>
    <mergeCell ref="T21:Y21"/>
    <mergeCell ref="AA21:AE21"/>
    <mergeCell ref="AG21:AK21"/>
    <mergeCell ref="E22:AE22"/>
    <mergeCell ref="AG22:AK22"/>
    <mergeCell ref="E23:AE23"/>
    <mergeCell ref="AG23:AK23"/>
    <mergeCell ref="E26:M26"/>
    <mergeCell ref="O26:S26"/>
    <mergeCell ref="T26:Y26"/>
    <mergeCell ref="AA26:AE26"/>
    <mergeCell ref="AG26:AK26"/>
    <mergeCell ref="E27:AE27"/>
    <mergeCell ref="AG27:AK27"/>
    <mergeCell ref="E24:AE24"/>
    <mergeCell ref="AG24:AK24"/>
    <mergeCell ref="E25:M25"/>
    <mergeCell ref="O25:S25"/>
    <mergeCell ref="T25:Y25"/>
    <mergeCell ref="AA25:AE25"/>
    <mergeCell ref="AG25:AK25"/>
    <mergeCell ref="B28:B54"/>
    <mergeCell ref="E28:Y28"/>
    <mergeCell ref="AA28:AE28"/>
    <mergeCell ref="AG28:AH28"/>
    <mergeCell ref="AJ28:AK28"/>
    <mergeCell ref="E29:Y29"/>
    <mergeCell ref="AA29:AE29"/>
    <mergeCell ref="AG29:AH29"/>
    <mergeCell ref="E30:Y30"/>
    <mergeCell ref="AA30:AE30"/>
    <mergeCell ref="C34:C53"/>
    <mergeCell ref="E34:Y34"/>
    <mergeCell ref="AA34:AE34"/>
    <mergeCell ref="AG34:AH34"/>
    <mergeCell ref="E35:Y35"/>
    <mergeCell ref="AA35:AE35"/>
    <mergeCell ref="AG35:AH35"/>
    <mergeCell ref="AG30:AH30"/>
    <mergeCell ref="E31:Y31"/>
    <mergeCell ref="AA31:AE31"/>
    <mergeCell ref="AG31:AH31"/>
    <mergeCell ref="E32:Y32"/>
    <mergeCell ref="AA32:AE32"/>
    <mergeCell ref="AG32:AH32"/>
    <mergeCell ref="E36:Y36"/>
    <mergeCell ref="AA36:AE36"/>
    <mergeCell ref="AG36:AH36"/>
    <mergeCell ref="E37:Y37"/>
    <mergeCell ref="AA37:AE37"/>
    <mergeCell ref="AG37:AH37"/>
    <mergeCell ref="E33:Y33"/>
    <mergeCell ref="AA33:AE33"/>
    <mergeCell ref="AG33:AH33"/>
    <mergeCell ref="E40:Y40"/>
    <mergeCell ref="AA40:AE40"/>
    <mergeCell ref="AG40:AH40"/>
    <mergeCell ref="E41:Y41"/>
    <mergeCell ref="AA41:AE41"/>
    <mergeCell ref="AG41:AH41"/>
    <mergeCell ref="E38:Y38"/>
    <mergeCell ref="AA38:AE38"/>
    <mergeCell ref="AG38:AH38"/>
    <mergeCell ref="E39:Y39"/>
    <mergeCell ref="AA39:AE39"/>
    <mergeCell ref="AG39:AH39"/>
    <mergeCell ref="E44:Y44"/>
    <mergeCell ref="AA44:AE44"/>
    <mergeCell ref="AG44:AH44"/>
    <mergeCell ref="E45:Y45"/>
    <mergeCell ref="AA45:AE45"/>
    <mergeCell ref="AG45:AH45"/>
    <mergeCell ref="E42:Y42"/>
    <mergeCell ref="AA42:AE42"/>
    <mergeCell ref="AG42:AH42"/>
    <mergeCell ref="E43:Y43"/>
    <mergeCell ref="AA43:AE43"/>
    <mergeCell ref="AG43:AH43"/>
    <mergeCell ref="E48:Y48"/>
    <mergeCell ref="AA48:AE48"/>
    <mergeCell ref="AG48:AH48"/>
    <mergeCell ref="E49:Y49"/>
    <mergeCell ref="AA49:AE49"/>
    <mergeCell ref="AG49:AH49"/>
    <mergeCell ref="E46:Y46"/>
    <mergeCell ref="AA46:AE46"/>
    <mergeCell ref="AG46:AH46"/>
    <mergeCell ref="E47:Y47"/>
    <mergeCell ref="AA47:AE47"/>
    <mergeCell ref="AG47:AH47"/>
    <mergeCell ref="E52:Y52"/>
    <mergeCell ref="AA52:AE52"/>
    <mergeCell ref="AG52:AH52"/>
    <mergeCell ref="E53:Y53"/>
    <mergeCell ref="AA53:AE53"/>
    <mergeCell ref="AG53:AH53"/>
    <mergeCell ref="E50:Y50"/>
    <mergeCell ref="AA50:AE50"/>
    <mergeCell ref="AG50:AH50"/>
    <mergeCell ref="E51:Y51"/>
    <mergeCell ref="AA51:AE51"/>
    <mergeCell ref="AG51:AH51"/>
    <mergeCell ref="V56:Y56"/>
    <mergeCell ref="AA56:AE56"/>
    <mergeCell ref="AG56:AK56"/>
    <mergeCell ref="E57:T57"/>
    <mergeCell ref="V57:Y57"/>
    <mergeCell ref="AA57:AE57"/>
    <mergeCell ref="AG57:AK57"/>
    <mergeCell ref="E54:Y54"/>
    <mergeCell ref="AA54:AE54"/>
    <mergeCell ref="AG54:AH54"/>
    <mergeCell ref="E55:T55"/>
    <mergeCell ref="V55:Y55"/>
    <mergeCell ref="AA55:AE55"/>
    <mergeCell ref="AG55:AK55"/>
    <mergeCell ref="E56:T56"/>
    <mergeCell ref="E60:T60"/>
    <mergeCell ref="V60:Y60"/>
    <mergeCell ref="AA60:AE60"/>
    <mergeCell ref="AG60:AK60"/>
    <mergeCell ref="E61:T61"/>
    <mergeCell ref="V61:Y61"/>
    <mergeCell ref="AA61:AE61"/>
    <mergeCell ref="AG61:AK61"/>
    <mergeCell ref="E58:T58"/>
    <mergeCell ref="V58:Y58"/>
    <mergeCell ref="AA58:AE58"/>
    <mergeCell ref="AG58:AK58"/>
    <mergeCell ref="E59:T59"/>
    <mergeCell ref="V59:Y59"/>
    <mergeCell ref="AA59:AE59"/>
    <mergeCell ref="AG59:AK59"/>
    <mergeCell ref="E64:T64"/>
    <mergeCell ref="V64:Y64"/>
    <mergeCell ref="AA64:AE64"/>
    <mergeCell ref="AG64:AK64"/>
    <mergeCell ref="E65:T65"/>
    <mergeCell ref="V65:Y65"/>
    <mergeCell ref="AA65:AE65"/>
    <mergeCell ref="AG65:AK65"/>
    <mergeCell ref="E62:T62"/>
    <mergeCell ref="V62:Y62"/>
    <mergeCell ref="AA62:AE62"/>
    <mergeCell ref="AG62:AK62"/>
    <mergeCell ref="E63:T63"/>
    <mergeCell ref="V63:Y63"/>
    <mergeCell ref="AA63:AE63"/>
    <mergeCell ref="AG63:AK63"/>
    <mergeCell ref="E68:T68"/>
    <mergeCell ref="V68:Y68"/>
    <mergeCell ref="AA68:AE68"/>
    <mergeCell ref="AG68:AK68"/>
    <mergeCell ref="E69:T69"/>
    <mergeCell ref="V69:Y69"/>
    <mergeCell ref="AA69:AE69"/>
    <mergeCell ref="AG69:AK69"/>
    <mergeCell ref="E66:T66"/>
    <mergeCell ref="V66:Y66"/>
    <mergeCell ref="AA66:AE66"/>
    <mergeCell ref="AG66:AK66"/>
    <mergeCell ref="E67:T67"/>
    <mergeCell ref="V67:Y67"/>
    <mergeCell ref="AA67:AE67"/>
    <mergeCell ref="AG67:AK67"/>
    <mergeCell ref="E72:T72"/>
    <mergeCell ref="V72:Y72"/>
    <mergeCell ref="AA72:AE72"/>
    <mergeCell ref="AG72:AK72"/>
    <mergeCell ref="E73:T73"/>
    <mergeCell ref="V73:Y73"/>
    <mergeCell ref="AA73:AE73"/>
    <mergeCell ref="AG73:AK73"/>
    <mergeCell ref="E70:T70"/>
    <mergeCell ref="V70:Y70"/>
    <mergeCell ref="AA70:AE70"/>
    <mergeCell ref="AG70:AK70"/>
    <mergeCell ref="E71:T71"/>
    <mergeCell ref="V71:Y71"/>
    <mergeCell ref="AA71:AE71"/>
    <mergeCell ref="AG71:AK71"/>
    <mergeCell ref="E76:O76"/>
    <mergeCell ref="Q76:U76"/>
    <mergeCell ref="V76:Y76"/>
    <mergeCell ref="AA76:AE76"/>
    <mergeCell ref="AG76:AK76"/>
    <mergeCell ref="E77:AE77"/>
    <mergeCell ref="AG77:AK77"/>
    <mergeCell ref="E74:T74"/>
    <mergeCell ref="V74:Y74"/>
    <mergeCell ref="AA74:AE74"/>
    <mergeCell ref="AG74:AK74"/>
    <mergeCell ref="E75:O75"/>
    <mergeCell ref="Q75:U75"/>
    <mergeCell ref="V75:Y75"/>
    <mergeCell ref="AA75:AE75"/>
    <mergeCell ref="AG75:AK75"/>
    <mergeCell ref="E78:O78"/>
    <mergeCell ref="Q78:U78"/>
    <mergeCell ref="V78:Y78"/>
    <mergeCell ref="AA78:AE78"/>
    <mergeCell ref="AG78:AK78"/>
    <mergeCell ref="E79:O79"/>
    <mergeCell ref="Q79:U79"/>
    <mergeCell ref="V79:Y79"/>
    <mergeCell ref="AA79:AE79"/>
    <mergeCell ref="AG79:AK79"/>
    <mergeCell ref="E80:O80"/>
    <mergeCell ref="Q80:U80"/>
    <mergeCell ref="V80:Y80"/>
    <mergeCell ref="AA80:AE80"/>
    <mergeCell ref="AG80:AK80"/>
    <mergeCell ref="C81:C92"/>
    <mergeCell ref="E81:T81"/>
    <mergeCell ref="V81:Y81"/>
    <mergeCell ref="AA81:AE81"/>
    <mergeCell ref="AG81:AK81"/>
    <mergeCell ref="C56:C80"/>
    <mergeCell ref="E82:O82"/>
    <mergeCell ref="Q82:U82"/>
    <mergeCell ref="V82:Y82"/>
    <mergeCell ref="AA82:AE82"/>
    <mergeCell ref="AG82:AK82"/>
    <mergeCell ref="E83:O83"/>
    <mergeCell ref="Q83:U83"/>
    <mergeCell ref="V83:Y83"/>
    <mergeCell ref="AA83:AE83"/>
    <mergeCell ref="AG83:AK83"/>
    <mergeCell ref="E84:O84"/>
    <mergeCell ref="Q84:U84"/>
    <mergeCell ref="V84:Y84"/>
    <mergeCell ref="AA84:AE84"/>
    <mergeCell ref="AG84:AK84"/>
    <mergeCell ref="E85:O85"/>
    <mergeCell ref="Q85:U85"/>
    <mergeCell ref="V85:Y85"/>
    <mergeCell ref="AA85:AE85"/>
    <mergeCell ref="AG85:AK85"/>
    <mergeCell ref="E86:O86"/>
    <mergeCell ref="Q86:U86"/>
    <mergeCell ref="V86:Y86"/>
    <mergeCell ref="AA86:AE86"/>
    <mergeCell ref="AG86:AK86"/>
    <mergeCell ref="E87:O87"/>
    <mergeCell ref="Q87:U87"/>
    <mergeCell ref="V87:Y87"/>
    <mergeCell ref="AA87:AE87"/>
    <mergeCell ref="AG87:AK87"/>
    <mergeCell ref="E88:O88"/>
    <mergeCell ref="Q88:U88"/>
    <mergeCell ref="V88:Y88"/>
    <mergeCell ref="AA88:AE88"/>
    <mergeCell ref="AG88:AK88"/>
    <mergeCell ref="E89:O89"/>
    <mergeCell ref="Q89:U89"/>
    <mergeCell ref="V89:Y89"/>
    <mergeCell ref="AA89:AE89"/>
    <mergeCell ref="AG89:AK89"/>
    <mergeCell ref="E92:O92"/>
    <mergeCell ref="Q92:U92"/>
    <mergeCell ref="V92:Y92"/>
    <mergeCell ref="AA92:AE92"/>
    <mergeCell ref="AG92:AK92"/>
    <mergeCell ref="E93:AE93"/>
    <mergeCell ref="AG93:AK93"/>
    <mergeCell ref="E90:AE90"/>
    <mergeCell ref="AG90:AK90"/>
    <mergeCell ref="E91:O91"/>
    <mergeCell ref="Q91:U91"/>
    <mergeCell ref="V91:Y91"/>
    <mergeCell ref="AA91:AE91"/>
    <mergeCell ref="AG91:AK91"/>
    <mergeCell ref="B100:B109"/>
    <mergeCell ref="D100:O100"/>
    <mergeCell ref="Q100:T100"/>
    <mergeCell ref="V100:Y102"/>
    <mergeCell ref="AA100:AE100"/>
    <mergeCell ref="AG100:AK100"/>
    <mergeCell ref="E94:AE94"/>
    <mergeCell ref="AG94:AK94"/>
    <mergeCell ref="E95:AE95"/>
    <mergeCell ref="AG95:AK95"/>
    <mergeCell ref="B97:P97"/>
    <mergeCell ref="R97:Y97"/>
    <mergeCell ref="Z97:AE97"/>
    <mergeCell ref="AF97:AL97"/>
    <mergeCell ref="B55:B95"/>
    <mergeCell ref="D101:O101"/>
    <mergeCell ref="Q101:T101"/>
    <mergeCell ref="AA101:AE101"/>
    <mergeCell ref="AG101:AK101"/>
    <mergeCell ref="C102:U102"/>
    <mergeCell ref="AA102:AE102"/>
    <mergeCell ref="AG102:AK102"/>
    <mergeCell ref="L98:O98"/>
    <mergeCell ref="S98:Y98"/>
    <mergeCell ref="AA98:AE98"/>
    <mergeCell ref="AG98:AL98"/>
    <mergeCell ref="D103:O103"/>
    <mergeCell ref="Q103:T103"/>
    <mergeCell ref="V103:Y103"/>
    <mergeCell ref="AA103:AE103"/>
    <mergeCell ref="AG103:AK103"/>
    <mergeCell ref="C104:U104"/>
    <mergeCell ref="V104:Y106"/>
    <mergeCell ref="AA104:AE104"/>
    <mergeCell ref="AG104:AK104"/>
    <mergeCell ref="D105:O105"/>
    <mergeCell ref="C107:C109"/>
    <mergeCell ref="D107:O109"/>
    <mergeCell ref="Q107:U107"/>
    <mergeCell ref="Q108:U108"/>
    <mergeCell ref="W108:AI108"/>
    <mergeCell ref="Q109:U109"/>
    <mergeCell ref="Q105:U105"/>
    <mergeCell ref="AA105:AE105"/>
    <mergeCell ref="AG105:AK105"/>
    <mergeCell ref="C106:U106"/>
    <mergeCell ref="AA106:AE106"/>
    <mergeCell ref="AG106:AK106"/>
  </mergeCells>
  <printOptions horizontalCentered="1" verticalCentered="1"/>
  <pageMargins left="0.31496062992125984" right="0.19685039370078741" top="0.35433070866141736" bottom="0.31496062992125984" header="0.31496062992125984" footer="0.31496062992125984"/>
  <pageSetup scale="40" fitToHeight="2" orientation="portrait" r:id="rId1"/>
  <rowBreaks count="1" manualBreakCount="1">
    <brk id="54" min="1" max="3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S34"/>
  <sheetViews>
    <sheetView showGridLines="0" topLeftCell="A7" zoomScale="73" zoomScaleNormal="73" workbookViewId="0">
      <selection activeCell="D1" sqref="D1:S34"/>
    </sheetView>
  </sheetViews>
  <sheetFormatPr baseColWidth="10" defaultColWidth="11.5703125" defaultRowHeight="16.5"/>
  <cols>
    <col min="1" max="1" width="1.85546875" style="60" customWidth="1"/>
    <col min="2" max="2" width="9.42578125" style="60" customWidth="1"/>
    <col min="3" max="3" width="8.42578125" style="60" customWidth="1"/>
    <col min="4" max="4" width="8.5703125" style="195" customWidth="1"/>
    <col min="5" max="5" width="8.140625" style="60" customWidth="1"/>
    <col min="6" max="7" width="4.5703125" style="60" customWidth="1"/>
    <col min="8" max="8" width="7.140625" style="60" customWidth="1"/>
    <col min="9" max="9" width="7.85546875" style="60" customWidth="1"/>
    <col min="10" max="10" width="4.5703125" style="60" customWidth="1"/>
    <col min="11" max="11" width="8.140625" style="60" customWidth="1"/>
    <col min="12" max="12" width="9.42578125" style="60" customWidth="1"/>
    <col min="13" max="13" width="7.140625" style="60" customWidth="1"/>
    <col min="14" max="15" width="8.5703125" style="60" customWidth="1"/>
    <col min="16" max="16" width="4.5703125" style="60" customWidth="1"/>
    <col min="17" max="17" width="7.42578125" style="60" customWidth="1"/>
    <col min="18" max="19" width="4.5703125" style="60" customWidth="1"/>
    <col min="20" max="20" width="7" style="60" customWidth="1"/>
    <col min="21" max="21" width="8.140625" style="60" customWidth="1"/>
    <col min="22" max="22" width="8" style="60" customWidth="1"/>
    <col min="23" max="23" width="7.140625" style="60" customWidth="1"/>
    <col min="24" max="24" width="6.5703125" style="60" customWidth="1"/>
    <col min="25" max="25" width="4.5703125" style="60" customWidth="1"/>
    <col min="26" max="26" width="7.85546875" style="60" customWidth="1"/>
    <col min="27" max="27" width="8.140625" style="60" customWidth="1"/>
    <col min="28" max="31" width="4.5703125" style="60" customWidth="1"/>
    <col min="32" max="32" width="11.5703125" style="60"/>
    <col min="33" max="33" width="8.42578125" style="60" customWidth="1"/>
    <col min="34" max="34" width="5.42578125" style="60" customWidth="1"/>
    <col min="35" max="36" width="5.140625" style="60" customWidth="1"/>
    <col min="37" max="37" width="6.42578125" style="60" customWidth="1"/>
    <col min="38" max="38" width="11.5703125" style="60"/>
    <col min="39" max="39" width="8.42578125" style="60" customWidth="1"/>
    <col min="40" max="40" width="3.140625" style="60" customWidth="1"/>
    <col min="41" max="41" width="5.140625" style="60" customWidth="1"/>
    <col min="42" max="42" width="7.42578125" style="60" customWidth="1"/>
    <col min="43" max="43" width="4.5703125" style="60" customWidth="1"/>
    <col min="44" max="256" width="11.5703125" style="60"/>
    <col min="257" max="257" width="1.85546875" style="60" customWidth="1"/>
    <col min="258" max="258" width="9.42578125" style="60" customWidth="1"/>
    <col min="259" max="259" width="8.42578125" style="60" customWidth="1"/>
    <col min="260" max="260" width="8.5703125" style="60" customWidth="1"/>
    <col min="261" max="261" width="8.140625" style="60" customWidth="1"/>
    <col min="262" max="263" width="4.5703125" style="60" customWidth="1"/>
    <col min="264" max="264" width="7.140625" style="60" customWidth="1"/>
    <col min="265" max="265" width="7.85546875" style="60" customWidth="1"/>
    <col min="266" max="266" width="4.5703125" style="60" customWidth="1"/>
    <col min="267" max="267" width="8.140625" style="60" customWidth="1"/>
    <col min="268" max="268" width="9.42578125" style="60" customWidth="1"/>
    <col min="269" max="269" width="7.140625" style="60" customWidth="1"/>
    <col min="270" max="271" width="8.5703125" style="60" customWidth="1"/>
    <col min="272" max="272" width="4.5703125" style="60" customWidth="1"/>
    <col min="273" max="273" width="7.42578125" style="60" customWidth="1"/>
    <col min="274" max="275" width="4.5703125" style="60" customWidth="1"/>
    <col min="276" max="276" width="7" style="60" customWidth="1"/>
    <col min="277" max="277" width="8.140625" style="60" customWidth="1"/>
    <col min="278" max="278" width="8" style="60" customWidth="1"/>
    <col min="279" max="279" width="7.140625" style="60" customWidth="1"/>
    <col min="280" max="280" width="6.5703125" style="60" customWidth="1"/>
    <col min="281" max="281" width="4.5703125" style="60" customWidth="1"/>
    <col min="282" max="282" width="7.85546875" style="60" customWidth="1"/>
    <col min="283" max="283" width="8.140625" style="60" customWidth="1"/>
    <col min="284" max="287" width="4.5703125" style="60" customWidth="1"/>
    <col min="288" max="288" width="11.5703125" style="60"/>
    <col min="289" max="289" width="8.42578125" style="60" customWidth="1"/>
    <col min="290" max="290" width="5.42578125" style="60" customWidth="1"/>
    <col min="291" max="292" width="5.140625" style="60" customWidth="1"/>
    <col min="293" max="293" width="6.42578125" style="60" customWidth="1"/>
    <col min="294" max="294" width="11.5703125" style="60"/>
    <col min="295" max="295" width="8.42578125" style="60" customWidth="1"/>
    <col min="296" max="296" width="3.140625" style="60" customWidth="1"/>
    <col min="297" max="297" width="5.140625" style="60" customWidth="1"/>
    <col min="298" max="298" width="7.42578125" style="60" customWidth="1"/>
    <col min="299" max="299" width="4.5703125" style="60" customWidth="1"/>
    <col min="300" max="512" width="11.5703125" style="60"/>
    <col min="513" max="513" width="1.85546875" style="60" customWidth="1"/>
    <col min="514" max="514" width="9.42578125" style="60" customWidth="1"/>
    <col min="515" max="515" width="8.42578125" style="60" customWidth="1"/>
    <col min="516" max="516" width="8.5703125" style="60" customWidth="1"/>
    <col min="517" max="517" width="8.140625" style="60" customWidth="1"/>
    <col min="518" max="519" width="4.5703125" style="60" customWidth="1"/>
    <col min="520" max="520" width="7.140625" style="60" customWidth="1"/>
    <col min="521" max="521" width="7.85546875" style="60" customWidth="1"/>
    <col min="522" max="522" width="4.5703125" style="60" customWidth="1"/>
    <col min="523" max="523" width="8.140625" style="60" customWidth="1"/>
    <col min="524" max="524" width="9.42578125" style="60" customWidth="1"/>
    <col min="525" max="525" width="7.140625" style="60" customWidth="1"/>
    <col min="526" max="527" width="8.5703125" style="60" customWidth="1"/>
    <col min="528" max="528" width="4.5703125" style="60" customWidth="1"/>
    <col min="529" max="529" width="7.42578125" style="60" customWidth="1"/>
    <col min="530" max="531" width="4.5703125" style="60" customWidth="1"/>
    <col min="532" max="532" width="7" style="60" customWidth="1"/>
    <col min="533" max="533" width="8.140625" style="60" customWidth="1"/>
    <col min="534" max="534" width="8" style="60" customWidth="1"/>
    <col min="535" max="535" width="7.140625" style="60" customWidth="1"/>
    <col min="536" max="536" width="6.5703125" style="60" customWidth="1"/>
    <col min="537" max="537" width="4.5703125" style="60" customWidth="1"/>
    <col min="538" max="538" width="7.85546875" style="60" customWidth="1"/>
    <col min="539" max="539" width="8.140625" style="60" customWidth="1"/>
    <col min="540" max="543" width="4.5703125" style="60" customWidth="1"/>
    <col min="544" max="544" width="11.5703125" style="60"/>
    <col min="545" max="545" width="8.42578125" style="60" customWidth="1"/>
    <col min="546" max="546" width="5.42578125" style="60" customWidth="1"/>
    <col min="547" max="548" width="5.140625" style="60" customWidth="1"/>
    <col min="549" max="549" width="6.42578125" style="60" customWidth="1"/>
    <col min="550" max="550" width="11.5703125" style="60"/>
    <col min="551" max="551" width="8.42578125" style="60" customWidth="1"/>
    <col min="552" max="552" width="3.140625" style="60" customWidth="1"/>
    <col min="553" max="553" width="5.140625" style="60" customWidth="1"/>
    <col min="554" max="554" width="7.42578125" style="60" customWidth="1"/>
    <col min="555" max="555" width="4.5703125" style="60" customWidth="1"/>
    <col min="556" max="768" width="11.5703125" style="60"/>
    <col min="769" max="769" width="1.85546875" style="60" customWidth="1"/>
    <col min="770" max="770" width="9.42578125" style="60" customWidth="1"/>
    <col min="771" max="771" width="8.42578125" style="60" customWidth="1"/>
    <col min="772" max="772" width="8.5703125" style="60" customWidth="1"/>
    <col min="773" max="773" width="8.140625" style="60" customWidth="1"/>
    <col min="774" max="775" width="4.5703125" style="60" customWidth="1"/>
    <col min="776" max="776" width="7.140625" style="60" customWidth="1"/>
    <col min="777" max="777" width="7.85546875" style="60" customWidth="1"/>
    <col min="778" max="778" width="4.5703125" style="60" customWidth="1"/>
    <col min="779" max="779" width="8.140625" style="60" customWidth="1"/>
    <col min="780" max="780" width="9.42578125" style="60" customWidth="1"/>
    <col min="781" max="781" width="7.140625" style="60" customWidth="1"/>
    <col min="782" max="783" width="8.5703125" style="60" customWidth="1"/>
    <col min="784" max="784" width="4.5703125" style="60" customWidth="1"/>
    <col min="785" max="785" width="7.42578125" style="60" customWidth="1"/>
    <col min="786" max="787" width="4.5703125" style="60" customWidth="1"/>
    <col min="788" max="788" width="7" style="60" customWidth="1"/>
    <col min="789" max="789" width="8.140625" style="60" customWidth="1"/>
    <col min="790" max="790" width="8" style="60" customWidth="1"/>
    <col min="791" max="791" width="7.140625" style="60" customWidth="1"/>
    <col min="792" max="792" width="6.5703125" style="60" customWidth="1"/>
    <col min="793" max="793" width="4.5703125" style="60" customWidth="1"/>
    <col min="794" max="794" width="7.85546875" style="60" customWidth="1"/>
    <col min="795" max="795" width="8.140625" style="60" customWidth="1"/>
    <col min="796" max="799" width="4.5703125" style="60" customWidth="1"/>
    <col min="800" max="800" width="11.5703125" style="60"/>
    <col min="801" max="801" width="8.42578125" style="60" customWidth="1"/>
    <col min="802" max="802" width="5.42578125" style="60" customWidth="1"/>
    <col min="803" max="804" width="5.140625" style="60" customWidth="1"/>
    <col min="805" max="805" width="6.42578125" style="60" customWidth="1"/>
    <col min="806" max="806" width="11.5703125" style="60"/>
    <col min="807" max="807" width="8.42578125" style="60" customWidth="1"/>
    <col min="808" max="808" width="3.140625" style="60" customWidth="1"/>
    <col min="809" max="809" width="5.140625" style="60" customWidth="1"/>
    <col min="810" max="810" width="7.42578125" style="60" customWidth="1"/>
    <col min="811" max="811" width="4.5703125" style="60" customWidth="1"/>
    <col min="812" max="1024" width="11.5703125" style="60"/>
    <col min="1025" max="1025" width="1.85546875" style="60" customWidth="1"/>
    <col min="1026" max="1026" width="9.42578125" style="60" customWidth="1"/>
    <col min="1027" max="1027" width="8.42578125" style="60" customWidth="1"/>
    <col min="1028" max="1028" width="8.5703125" style="60" customWidth="1"/>
    <col min="1029" max="1029" width="8.140625" style="60" customWidth="1"/>
    <col min="1030" max="1031" width="4.5703125" style="60" customWidth="1"/>
    <col min="1032" max="1032" width="7.140625" style="60" customWidth="1"/>
    <col min="1033" max="1033" width="7.85546875" style="60" customWidth="1"/>
    <col min="1034" max="1034" width="4.5703125" style="60" customWidth="1"/>
    <col min="1035" max="1035" width="8.140625" style="60" customWidth="1"/>
    <col min="1036" max="1036" width="9.42578125" style="60" customWidth="1"/>
    <col min="1037" max="1037" width="7.140625" style="60" customWidth="1"/>
    <col min="1038" max="1039" width="8.5703125" style="60" customWidth="1"/>
    <col min="1040" max="1040" width="4.5703125" style="60" customWidth="1"/>
    <col min="1041" max="1041" width="7.42578125" style="60" customWidth="1"/>
    <col min="1042" max="1043" width="4.5703125" style="60" customWidth="1"/>
    <col min="1044" max="1044" width="7" style="60" customWidth="1"/>
    <col min="1045" max="1045" width="8.140625" style="60" customWidth="1"/>
    <col min="1046" max="1046" width="8" style="60" customWidth="1"/>
    <col min="1047" max="1047" width="7.140625" style="60" customWidth="1"/>
    <col min="1048" max="1048" width="6.5703125" style="60" customWidth="1"/>
    <col min="1049" max="1049" width="4.5703125" style="60" customWidth="1"/>
    <col min="1050" max="1050" width="7.85546875" style="60" customWidth="1"/>
    <col min="1051" max="1051" width="8.140625" style="60" customWidth="1"/>
    <col min="1052" max="1055" width="4.5703125" style="60" customWidth="1"/>
    <col min="1056" max="1056" width="11.5703125" style="60"/>
    <col min="1057" max="1057" width="8.42578125" style="60" customWidth="1"/>
    <col min="1058" max="1058" width="5.42578125" style="60" customWidth="1"/>
    <col min="1059" max="1060" width="5.140625" style="60" customWidth="1"/>
    <col min="1061" max="1061" width="6.42578125" style="60" customWidth="1"/>
    <col min="1062" max="1062" width="11.5703125" style="60"/>
    <col min="1063" max="1063" width="8.42578125" style="60" customWidth="1"/>
    <col min="1064" max="1064" width="3.140625" style="60" customWidth="1"/>
    <col min="1065" max="1065" width="5.140625" style="60" customWidth="1"/>
    <col min="1066" max="1066" width="7.42578125" style="60" customWidth="1"/>
    <col min="1067" max="1067" width="4.5703125" style="60" customWidth="1"/>
    <col min="1068" max="1280" width="11.5703125" style="60"/>
    <col min="1281" max="1281" width="1.85546875" style="60" customWidth="1"/>
    <col min="1282" max="1282" width="9.42578125" style="60" customWidth="1"/>
    <col min="1283" max="1283" width="8.42578125" style="60" customWidth="1"/>
    <col min="1284" max="1284" width="8.5703125" style="60" customWidth="1"/>
    <col min="1285" max="1285" width="8.140625" style="60" customWidth="1"/>
    <col min="1286" max="1287" width="4.5703125" style="60" customWidth="1"/>
    <col min="1288" max="1288" width="7.140625" style="60" customWidth="1"/>
    <col min="1289" max="1289" width="7.85546875" style="60" customWidth="1"/>
    <col min="1290" max="1290" width="4.5703125" style="60" customWidth="1"/>
    <col min="1291" max="1291" width="8.140625" style="60" customWidth="1"/>
    <col min="1292" max="1292" width="9.42578125" style="60" customWidth="1"/>
    <col min="1293" max="1293" width="7.140625" style="60" customWidth="1"/>
    <col min="1294" max="1295" width="8.5703125" style="60" customWidth="1"/>
    <col min="1296" max="1296" width="4.5703125" style="60" customWidth="1"/>
    <col min="1297" max="1297" width="7.42578125" style="60" customWidth="1"/>
    <col min="1298" max="1299" width="4.5703125" style="60" customWidth="1"/>
    <col min="1300" max="1300" width="7" style="60" customWidth="1"/>
    <col min="1301" max="1301" width="8.140625" style="60" customWidth="1"/>
    <col min="1302" max="1302" width="8" style="60" customWidth="1"/>
    <col min="1303" max="1303" width="7.140625" style="60" customWidth="1"/>
    <col min="1304" max="1304" width="6.5703125" style="60" customWidth="1"/>
    <col min="1305" max="1305" width="4.5703125" style="60" customWidth="1"/>
    <col min="1306" max="1306" width="7.85546875" style="60" customWidth="1"/>
    <col min="1307" max="1307" width="8.140625" style="60" customWidth="1"/>
    <col min="1308" max="1311" width="4.5703125" style="60" customWidth="1"/>
    <col min="1312" max="1312" width="11.5703125" style="60"/>
    <col min="1313" max="1313" width="8.42578125" style="60" customWidth="1"/>
    <col min="1314" max="1314" width="5.42578125" style="60" customWidth="1"/>
    <col min="1315" max="1316" width="5.140625" style="60" customWidth="1"/>
    <col min="1317" max="1317" width="6.42578125" style="60" customWidth="1"/>
    <col min="1318" max="1318" width="11.5703125" style="60"/>
    <col min="1319" max="1319" width="8.42578125" style="60" customWidth="1"/>
    <col min="1320" max="1320" width="3.140625" style="60" customWidth="1"/>
    <col min="1321" max="1321" width="5.140625" style="60" customWidth="1"/>
    <col min="1322" max="1322" width="7.42578125" style="60" customWidth="1"/>
    <col min="1323" max="1323" width="4.5703125" style="60" customWidth="1"/>
    <col min="1324" max="1536" width="11.5703125" style="60"/>
    <col min="1537" max="1537" width="1.85546875" style="60" customWidth="1"/>
    <col min="1538" max="1538" width="9.42578125" style="60" customWidth="1"/>
    <col min="1539" max="1539" width="8.42578125" style="60" customWidth="1"/>
    <col min="1540" max="1540" width="8.5703125" style="60" customWidth="1"/>
    <col min="1541" max="1541" width="8.140625" style="60" customWidth="1"/>
    <col min="1542" max="1543" width="4.5703125" style="60" customWidth="1"/>
    <col min="1544" max="1544" width="7.140625" style="60" customWidth="1"/>
    <col min="1545" max="1545" width="7.85546875" style="60" customWidth="1"/>
    <col min="1546" max="1546" width="4.5703125" style="60" customWidth="1"/>
    <col min="1547" max="1547" width="8.140625" style="60" customWidth="1"/>
    <col min="1548" max="1548" width="9.42578125" style="60" customWidth="1"/>
    <col min="1549" max="1549" width="7.140625" style="60" customWidth="1"/>
    <col min="1550" max="1551" width="8.5703125" style="60" customWidth="1"/>
    <col min="1552" max="1552" width="4.5703125" style="60" customWidth="1"/>
    <col min="1553" max="1553" width="7.42578125" style="60" customWidth="1"/>
    <col min="1554" max="1555" width="4.5703125" style="60" customWidth="1"/>
    <col min="1556" max="1556" width="7" style="60" customWidth="1"/>
    <col min="1557" max="1557" width="8.140625" style="60" customWidth="1"/>
    <col min="1558" max="1558" width="8" style="60" customWidth="1"/>
    <col min="1559" max="1559" width="7.140625" style="60" customWidth="1"/>
    <col min="1560" max="1560" width="6.5703125" style="60" customWidth="1"/>
    <col min="1561" max="1561" width="4.5703125" style="60" customWidth="1"/>
    <col min="1562" max="1562" width="7.85546875" style="60" customWidth="1"/>
    <col min="1563" max="1563" width="8.140625" style="60" customWidth="1"/>
    <col min="1564" max="1567" width="4.5703125" style="60" customWidth="1"/>
    <col min="1568" max="1568" width="11.5703125" style="60"/>
    <col min="1569" max="1569" width="8.42578125" style="60" customWidth="1"/>
    <col min="1570" max="1570" width="5.42578125" style="60" customWidth="1"/>
    <col min="1571" max="1572" width="5.140625" style="60" customWidth="1"/>
    <col min="1573" max="1573" width="6.42578125" style="60" customWidth="1"/>
    <col min="1574" max="1574" width="11.5703125" style="60"/>
    <col min="1575" max="1575" width="8.42578125" style="60" customWidth="1"/>
    <col min="1576" max="1576" width="3.140625" style="60" customWidth="1"/>
    <col min="1577" max="1577" width="5.140625" style="60" customWidth="1"/>
    <col min="1578" max="1578" width="7.42578125" style="60" customWidth="1"/>
    <col min="1579" max="1579" width="4.5703125" style="60" customWidth="1"/>
    <col min="1580" max="1792" width="11.5703125" style="60"/>
    <col min="1793" max="1793" width="1.85546875" style="60" customWidth="1"/>
    <col min="1794" max="1794" width="9.42578125" style="60" customWidth="1"/>
    <col min="1795" max="1795" width="8.42578125" style="60" customWidth="1"/>
    <col min="1796" max="1796" width="8.5703125" style="60" customWidth="1"/>
    <col min="1797" max="1797" width="8.140625" style="60" customWidth="1"/>
    <col min="1798" max="1799" width="4.5703125" style="60" customWidth="1"/>
    <col min="1800" max="1800" width="7.140625" style="60" customWidth="1"/>
    <col min="1801" max="1801" width="7.85546875" style="60" customWidth="1"/>
    <col min="1802" max="1802" width="4.5703125" style="60" customWidth="1"/>
    <col min="1803" max="1803" width="8.140625" style="60" customWidth="1"/>
    <col min="1804" max="1804" width="9.42578125" style="60" customWidth="1"/>
    <col min="1805" max="1805" width="7.140625" style="60" customWidth="1"/>
    <col min="1806" max="1807" width="8.5703125" style="60" customWidth="1"/>
    <col min="1808" max="1808" width="4.5703125" style="60" customWidth="1"/>
    <col min="1809" max="1809" width="7.42578125" style="60" customWidth="1"/>
    <col min="1810" max="1811" width="4.5703125" style="60" customWidth="1"/>
    <col min="1812" max="1812" width="7" style="60" customWidth="1"/>
    <col min="1813" max="1813" width="8.140625" style="60" customWidth="1"/>
    <col min="1814" max="1814" width="8" style="60" customWidth="1"/>
    <col min="1815" max="1815" width="7.140625" style="60" customWidth="1"/>
    <col min="1816" max="1816" width="6.5703125" style="60" customWidth="1"/>
    <col min="1817" max="1817" width="4.5703125" style="60" customWidth="1"/>
    <col min="1818" max="1818" width="7.85546875" style="60" customWidth="1"/>
    <col min="1819" max="1819" width="8.140625" style="60" customWidth="1"/>
    <col min="1820" max="1823" width="4.5703125" style="60" customWidth="1"/>
    <col min="1824" max="1824" width="11.5703125" style="60"/>
    <col min="1825" max="1825" width="8.42578125" style="60" customWidth="1"/>
    <col min="1826" max="1826" width="5.42578125" style="60" customWidth="1"/>
    <col min="1827" max="1828" width="5.140625" style="60" customWidth="1"/>
    <col min="1829" max="1829" width="6.42578125" style="60" customWidth="1"/>
    <col min="1830" max="1830" width="11.5703125" style="60"/>
    <col min="1831" max="1831" width="8.42578125" style="60" customWidth="1"/>
    <col min="1832" max="1832" width="3.140625" style="60" customWidth="1"/>
    <col min="1833" max="1833" width="5.140625" style="60" customWidth="1"/>
    <col min="1834" max="1834" width="7.42578125" style="60" customWidth="1"/>
    <col min="1835" max="1835" width="4.5703125" style="60" customWidth="1"/>
    <col min="1836" max="2048" width="11.5703125" style="60"/>
    <col min="2049" max="2049" width="1.85546875" style="60" customWidth="1"/>
    <col min="2050" max="2050" width="9.42578125" style="60" customWidth="1"/>
    <col min="2051" max="2051" width="8.42578125" style="60" customWidth="1"/>
    <col min="2052" max="2052" width="8.5703125" style="60" customWidth="1"/>
    <col min="2053" max="2053" width="8.140625" style="60" customWidth="1"/>
    <col min="2054" max="2055" width="4.5703125" style="60" customWidth="1"/>
    <col min="2056" max="2056" width="7.140625" style="60" customWidth="1"/>
    <col min="2057" max="2057" width="7.85546875" style="60" customWidth="1"/>
    <col min="2058" max="2058" width="4.5703125" style="60" customWidth="1"/>
    <col min="2059" max="2059" width="8.140625" style="60" customWidth="1"/>
    <col min="2060" max="2060" width="9.42578125" style="60" customWidth="1"/>
    <col min="2061" max="2061" width="7.140625" style="60" customWidth="1"/>
    <col min="2062" max="2063" width="8.5703125" style="60" customWidth="1"/>
    <col min="2064" max="2064" width="4.5703125" style="60" customWidth="1"/>
    <col min="2065" max="2065" width="7.42578125" style="60" customWidth="1"/>
    <col min="2066" max="2067" width="4.5703125" style="60" customWidth="1"/>
    <col min="2068" max="2068" width="7" style="60" customWidth="1"/>
    <col min="2069" max="2069" width="8.140625" style="60" customWidth="1"/>
    <col min="2070" max="2070" width="8" style="60" customWidth="1"/>
    <col min="2071" max="2071" width="7.140625" style="60" customWidth="1"/>
    <col min="2072" max="2072" width="6.5703125" style="60" customWidth="1"/>
    <col min="2073" max="2073" width="4.5703125" style="60" customWidth="1"/>
    <col min="2074" max="2074" width="7.85546875" style="60" customWidth="1"/>
    <col min="2075" max="2075" width="8.140625" style="60" customWidth="1"/>
    <col min="2076" max="2079" width="4.5703125" style="60" customWidth="1"/>
    <col min="2080" max="2080" width="11.5703125" style="60"/>
    <col min="2081" max="2081" width="8.42578125" style="60" customWidth="1"/>
    <col min="2082" max="2082" width="5.42578125" style="60" customWidth="1"/>
    <col min="2083" max="2084" width="5.140625" style="60" customWidth="1"/>
    <col min="2085" max="2085" width="6.42578125" style="60" customWidth="1"/>
    <col min="2086" max="2086" width="11.5703125" style="60"/>
    <col min="2087" max="2087" width="8.42578125" style="60" customWidth="1"/>
    <col min="2088" max="2088" width="3.140625" style="60" customWidth="1"/>
    <col min="2089" max="2089" width="5.140625" style="60" customWidth="1"/>
    <col min="2090" max="2090" width="7.42578125" style="60" customWidth="1"/>
    <col min="2091" max="2091" width="4.5703125" style="60" customWidth="1"/>
    <col min="2092" max="2304" width="11.5703125" style="60"/>
    <col min="2305" max="2305" width="1.85546875" style="60" customWidth="1"/>
    <col min="2306" max="2306" width="9.42578125" style="60" customWidth="1"/>
    <col min="2307" max="2307" width="8.42578125" style="60" customWidth="1"/>
    <col min="2308" max="2308" width="8.5703125" style="60" customWidth="1"/>
    <col min="2309" max="2309" width="8.140625" style="60" customWidth="1"/>
    <col min="2310" max="2311" width="4.5703125" style="60" customWidth="1"/>
    <col min="2312" max="2312" width="7.140625" style="60" customWidth="1"/>
    <col min="2313" max="2313" width="7.85546875" style="60" customWidth="1"/>
    <col min="2314" max="2314" width="4.5703125" style="60" customWidth="1"/>
    <col min="2315" max="2315" width="8.140625" style="60" customWidth="1"/>
    <col min="2316" max="2316" width="9.42578125" style="60" customWidth="1"/>
    <col min="2317" max="2317" width="7.140625" style="60" customWidth="1"/>
    <col min="2318" max="2319" width="8.5703125" style="60" customWidth="1"/>
    <col min="2320" max="2320" width="4.5703125" style="60" customWidth="1"/>
    <col min="2321" max="2321" width="7.42578125" style="60" customWidth="1"/>
    <col min="2322" max="2323" width="4.5703125" style="60" customWidth="1"/>
    <col min="2324" max="2324" width="7" style="60" customWidth="1"/>
    <col min="2325" max="2325" width="8.140625" style="60" customWidth="1"/>
    <col min="2326" max="2326" width="8" style="60" customWidth="1"/>
    <col min="2327" max="2327" width="7.140625" style="60" customWidth="1"/>
    <col min="2328" max="2328" width="6.5703125" style="60" customWidth="1"/>
    <col min="2329" max="2329" width="4.5703125" style="60" customWidth="1"/>
    <col min="2330" max="2330" width="7.85546875" style="60" customWidth="1"/>
    <col min="2331" max="2331" width="8.140625" style="60" customWidth="1"/>
    <col min="2332" max="2335" width="4.5703125" style="60" customWidth="1"/>
    <col min="2336" max="2336" width="11.5703125" style="60"/>
    <col min="2337" max="2337" width="8.42578125" style="60" customWidth="1"/>
    <col min="2338" max="2338" width="5.42578125" style="60" customWidth="1"/>
    <col min="2339" max="2340" width="5.140625" style="60" customWidth="1"/>
    <col min="2341" max="2341" width="6.42578125" style="60" customWidth="1"/>
    <col min="2342" max="2342" width="11.5703125" style="60"/>
    <col min="2343" max="2343" width="8.42578125" style="60" customWidth="1"/>
    <col min="2344" max="2344" width="3.140625" style="60" customWidth="1"/>
    <col min="2345" max="2345" width="5.140625" style="60" customWidth="1"/>
    <col min="2346" max="2346" width="7.42578125" style="60" customWidth="1"/>
    <col min="2347" max="2347" width="4.5703125" style="60" customWidth="1"/>
    <col min="2348" max="2560" width="11.5703125" style="60"/>
    <col min="2561" max="2561" width="1.85546875" style="60" customWidth="1"/>
    <col min="2562" max="2562" width="9.42578125" style="60" customWidth="1"/>
    <col min="2563" max="2563" width="8.42578125" style="60" customWidth="1"/>
    <col min="2564" max="2564" width="8.5703125" style="60" customWidth="1"/>
    <col min="2565" max="2565" width="8.140625" style="60" customWidth="1"/>
    <col min="2566" max="2567" width="4.5703125" style="60" customWidth="1"/>
    <col min="2568" max="2568" width="7.140625" style="60" customWidth="1"/>
    <col min="2569" max="2569" width="7.85546875" style="60" customWidth="1"/>
    <col min="2570" max="2570" width="4.5703125" style="60" customWidth="1"/>
    <col min="2571" max="2571" width="8.140625" style="60" customWidth="1"/>
    <col min="2572" max="2572" width="9.42578125" style="60" customWidth="1"/>
    <col min="2573" max="2573" width="7.140625" style="60" customWidth="1"/>
    <col min="2574" max="2575" width="8.5703125" style="60" customWidth="1"/>
    <col min="2576" max="2576" width="4.5703125" style="60" customWidth="1"/>
    <col min="2577" max="2577" width="7.42578125" style="60" customWidth="1"/>
    <col min="2578" max="2579" width="4.5703125" style="60" customWidth="1"/>
    <col min="2580" max="2580" width="7" style="60" customWidth="1"/>
    <col min="2581" max="2581" width="8.140625" style="60" customWidth="1"/>
    <col min="2582" max="2582" width="8" style="60" customWidth="1"/>
    <col min="2583" max="2583" width="7.140625" style="60" customWidth="1"/>
    <col min="2584" max="2584" width="6.5703125" style="60" customWidth="1"/>
    <col min="2585" max="2585" width="4.5703125" style="60" customWidth="1"/>
    <col min="2586" max="2586" width="7.85546875" style="60" customWidth="1"/>
    <col min="2587" max="2587" width="8.140625" style="60" customWidth="1"/>
    <col min="2588" max="2591" width="4.5703125" style="60" customWidth="1"/>
    <col min="2592" max="2592" width="11.5703125" style="60"/>
    <col min="2593" max="2593" width="8.42578125" style="60" customWidth="1"/>
    <col min="2594" max="2594" width="5.42578125" style="60" customWidth="1"/>
    <col min="2595" max="2596" width="5.140625" style="60" customWidth="1"/>
    <col min="2597" max="2597" width="6.42578125" style="60" customWidth="1"/>
    <col min="2598" max="2598" width="11.5703125" style="60"/>
    <col min="2599" max="2599" width="8.42578125" style="60" customWidth="1"/>
    <col min="2600" max="2600" width="3.140625" style="60" customWidth="1"/>
    <col min="2601" max="2601" width="5.140625" style="60" customWidth="1"/>
    <col min="2602" max="2602" width="7.42578125" style="60" customWidth="1"/>
    <col min="2603" max="2603" width="4.5703125" style="60" customWidth="1"/>
    <col min="2604" max="2816" width="11.5703125" style="60"/>
    <col min="2817" max="2817" width="1.85546875" style="60" customWidth="1"/>
    <col min="2818" max="2818" width="9.42578125" style="60" customWidth="1"/>
    <col min="2819" max="2819" width="8.42578125" style="60" customWidth="1"/>
    <col min="2820" max="2820" width="8.5703125" style="60" customWidth="1"/>
    <col min="2821" max="2821" width="8.140625" style="60" customWidth="1"/>
    <col min="2822" max="2823" width="4.5703125" style="60" customWidth="1"/>
    <col min="2824" max="2824" width="7.140625" style="60" customWidth="1"/>
    <col min="2825" max="2825" width="7.85546875" style="60" customWidth="1"/>
    <col min="2826" max="2826" width="4.5703125" style="60" customWidth="1"/>
    <col min="2827" max="2827" width="8.140625" style="60" customWidth="1"/>
    <col min="2828" max="2828" width="9.42578125" style="60" customWidth="1"/>
    <col min="2829" max="2829" width="7.140625" style="60" customWidth="1"/>
    <col min="2830" max="2831" width="8.5703125" style="60" customWidth="1"/>
    <col min="2832" max="2832" width="4.5703125" style="60" customWidth="1"/>
    <col min="2833" max="2833" width="7.42578125" style="60" customWidth="1"/>
    <col min="2834" max="2835" width="4.5703125" style="60" customWidth="1"/>
    <col min="2836" max="2836" width="7" style="60" customWidth="1"/>
    <col min="2837" max="2837" width="8.140625" style="60" customWidth="1"/>
    <col min="2838" max="2838" width="8" style="60" customWidth="1"/>
    <col min="2839" max="2839" width="7.140625" style="60" customWidth="1"/>
    <col min="2840" max="2840" width="6.5703125" style="60" customWidth="1"/>
    <col min="2841" max="2841" width="4.5703125" style="60" customWidth="1"/>
    <col min="2842" max="2842" width="7.85546875" style="60" customWidth="1"/>
    <col min="2843" max="2843" width="8.140625" style="60" customWidth="1"/>
    <col min="2844" max="2847" width="4.5703125" style="60" customWidth="1"/>
    <col min="2848" max="2848" width="11.5703125" style="60"/>
    <col min="2849" max="2849" width="8.42578125" style="60" customWidth="1"/>
    <col min="2850" max="2850" width="5.42578125" style="60" customWidth="1"/>
    <col min="2851" max="2852" width="5.140625" style="60" customWidth="1"/>
    <col min="2853" max="2853" width="6.42578125" style="60" customWidth="1"/>
    <col min="2854" max="2854" width="11.5703125" style="60"/>
    <col min="2855" max="2855" width="8.42578125" style="60" customWidth="1"/>
    <col min="2856" max="2856" width="3.140625" style="60" customWidth="1"/>
    <col min="2857" max="2857" width="5.140625" style="60" customWidth="1"/>
    <col min="2858" max="2858" width="7.42578125" style="60" customWidth="1"/>
    <col min="2859" max="2859" width="4.5703125" style="60" customWidth="1"/>
    <col min="2860" max="3072" width="11.5703125" style="60"/>
    <col min="3073" max="3073" width="1.85546875" style="60" customWidth="1"/>
    <col min="3074" max="3074" width="9.42578125" style="60" customWidth="1"/>
    <col min="3075" max="3075" width="8.42578125" style="60" customWidth="1"/>
    <col min="3076" max="3076" width="8.5703125" style="60" customWidth="1"/>
    <col min="3077" max="3077" width="8.140625" style="60" customWidth="1"/>
    <col min="3078" max="3079" width="4.5703125" style="60" customWidth="1"/>
    <col min="3080" max="3080" width="7.140625" style="60" customWidth="1"/>
    <col min="3081" max="3081" width="7.85546875" style="60" customWidth="1"/>
    <col min="3082" max="3082" width="4.5703125" style="60" customWidth="1"/>
    <col min="3083" max="3083" width="8.140625" style="60" customWidth="1"/>
    <col min="3084" max="3084" width="9.42578125" style="60" customWidth="1"/>
    <col min="3085" max="3085" width="7.140625" style="60" customWidth="1"/>
    <col min="3086" max="3087" width="8.5703125" style="60" customWidth="1"/>
    <col min="3088" max="3088" width="4.5703125" style="60" customWidth="1"/>
    <col min="3089" max="3089" width="7.42578125" style="60" customWidth="1"/>
    <col min="3090" max="3091" width="4.5703125" style="60" customWidth="1"/>
    <col min="3092" max="3092" width="7" style="60" customWidth="1"/>
    <col min="3093" max="3093" width="8.140625" style="60" customWidth="1"/>
    <col min="3094" max="3094" width="8" style="60" customWidth="1"/>
    <col min="3095" max="3095" width="7.140625" style="60" customWidth="1"/>
    <col min="3096" max="3096" width="6.5703125" style="60" customWidth="1"/>
    <col min="3097" max="3097" width="4.5703125" style="60" customWidth="1"/>
    <col min="3098" max="3098" width="7.85546875" style="60" customWidth="1"/>
    <col min="3099" max="3099" width="8.140625" style="60" customWidth="1"/>
    <col min="3100" max="3103" width="4.5703125" style="60" customWidth="1"/>
    <col min="3104" max="3104" width="11.5703125" style="60"/>
    <col min="3105" max="3105" width="8.42578125" style="60" customWidth="1"/>
    <col min="3106" max="3106" width="5.42578125" style="60" customWidth="1"/>
    <col min="3107" max="3108" width="5.140625" style="60" customWidth="1"/>
    <col min="3109" max="3109" width="6.42578125" style="60" customWidth="1"/>
    <col min="3110" max="3110" width="11.5703125" style="60"/>
    <col min="3111" max="3111" width="8.42578125" style="60" customWidth="1"/>
    <col min="3112" max="3112" width="3.140625" style="60" customWidth="1"/>
    <col min="3113" max="3113" width="5.140625" style="60" customWidth="1"/>
    <col min="3114" max="3114" width="7.42578125" style="60" customWidth="1"/>
    <col min="3115" max="3115" width="4.5703125" style="60" customWidth="1"/>
    <col min="3116" max="3328" width="11.5703125" style="60"/>
    <col min="3329" max="3329" width="1.85546875" style="60" customWidth="1"/>
    <col min="3330" max="3330" width="9.42578125" style="60" customWidth="1"/>
    <col min="3331" max="3331" width="8.42578125" style="60" customWidth="1"/>
    <col min="3332" max="3332" width="8.5703125" style="60" customWidth="1"/>
    <col min="3333" max="3333" width="8.140625" style="60" customWidth="1"/>
    <col min="3334" max="3335" width="4.5703125" style="60" customWidth="1"/>
    <col min="3336" max="3336" width="7.140625" style="60" customWidth="1"/>
    <col min="3337" max="3337" width="7.85546875" style="60" customWidth="1"/>
    <col min="3338" max="3338" width="4.5703125" style="60" customWidth="1"/>
    <col min="3339" max="3339" width="8.140625" style="60" customWidth="1"/>
    <col min="3340" max="3340" width="9.42578125" style="60" customWidth="1"/>
    <col min="3341" max="3341" width="7.140625" style="60" customWidth="1"/>
    <col min="3342" max="3343" width="8.5703125" style="60" customWidth="1"/>
    <col min="3344" max="3344" width="4.5703125" style="60" customWidth="1"/>
    <col min="3345" max="3345" width="7.42578125" style="60" customWidth="1"/>
    <col min="3346" max="3347" width="4.5703125" style="60" customWidth="1"/>
    <col min="3348" max="3348" width="7" style="60" customWidth="1"/>
    <col min="3349" max="3349" width="8.140625" style="60" customWidth="1"/>
    <col min="3350" max="3350" width="8" style="60" customWidth="1"/>
    <col min="3351" max="3351" width="7.140625" style="60" customWidth="1"/>
    <col min="3352" max="3352" width="6.5703125" style="60" customWidth="1"/>
    <col min="3353" max="3353" width="4.5703125" style="60" customWidth="1"/>
    <col min="3354" max="3354" width="7.85546875" style="60" customWidth="1"/>
    <col min="3355" max="3355" width="8.140625" style="60" customWidth="1"/>
    <col min="3356" max="3359" width="4.5703125" style="60" customWidth="1"/>
    <col min="3360" max="3360" width="11.5703125" style="60"/>
    <col min="3361" max="3361" width="8.42578125" style="60" customWidth="1"/>
    <col min="3362" max="3362" width="5.42578125" style="60" customWidth="1"/>
    <col min="3363" max="3364" width="5.140625" style="60" customWidth="1"/>
    <col min="3365" max="3365" width="6.42578125" style="60" customWidth="1"/>
    <col min="3366" max="3366" width="11.5703125" style="60"/>
    <col min="3367" max="3367" width="8.42578125" style="60" customWidth="1"/>
    <col min="3368" max="3368" width="3.140625" style="60" customWidth="1"/>
    <col min="3369" max="3369" width="5.140625" style="60" customWidth="1"/>
    <col min="3370" max="3370" width="7.42578125" style="60" customWidth="1"/>
    <col min="3371" max="3371" width="4.5703125" style="60" customWidth="1"/>
    <col min="3372" max="3584" width="11.5703125" style="60"/>
    <col min="3585" max="3585" width="1.85546875" style="60" customWidth="1"/>
    <col min="3586" max="3586" width="9.42578125" style="60" customWidth="1"/>
    <col min="3587" max="3587" width="8.42578125" style="60" customWidth="1"/>
    <col min="3588" max="3588" width="8.5703125" style="60" customWidth="1"/>
    <col min="3589" max="3589" width="8.140625" style="60" customWidth="1"/>
    <col min="3590" max="3591" width="4.5703125" style="60" customWidth="1"/>
    <col min="3592" max="3592" width="7.140625" style="60" customWidth="1"/>
    <col min="3593" max="3593" width="7.85546875" style="60" customWidth="1"/>
    <col min="3594" max="3594" width="4.5703125" style="60" customWidth="1"/>
    <col min="3595" max="3595" width="8.140625" style="60" customWidth="1"/>
    <col min="3596" max="3596" width="9.42578125" style="60" customWidth="1"/>
    <col min="3597" max="3597" width="7.140625" style="60" customWidth="1"/>
    <col min="3598" max="3599" width="8.5703125" style="60" customWidth="1"/>
    <col min="3600" max="3600" width="4.5703125" style="60" customWidth="1"/>
    <col min="3601" max="3601" width="7.42578125" style="60" customWidth="1"/>
    <col min="3602" max="3603" width="4.5703125" style="60" customWidth="1"/>
    <col min="3604" max="3604" width="7" style="60" customWidth="1"/>
    <col min="3605" max="3605" width="8.140625" style="60" customWidth="1"/>
    <col min="3606" max="3606" width="8" style="60" customWidth="1"/>
    <col min="3607" max="3607" width="7.140625" style="60" customWidth="1"/>
    <col min="3608" max="3608" width="6.5703125" style="60" customWidth="1"/>
    <col min="3609" max="3609" width="4.5703125" style="60" customWidth="1"/>
    <col min="3610" max="3610" width="7.85546875" style="60" customWidth="1"/>
    <col min="3611" max="3611" width="8.140625" style="60" customWidth="1"/>
    <col min="3612" max="3615" width="4.5703125" style="60" customWidth="1"/>
    <col min="3616" max="3616" width="11.5703125" style="60"/>
    <col min="3617" max="3617" width="8.42578125" style="60" customWidth="1"/>
    <col min="3618" max="3618" width="5.42578125" style="60" customWidth="1"/>
    <col min="3619" max="3620" width="5.140625" style="60" customWidth="1"/>
    <col min="3621" max="3621" width="6.42578125" style="60" customWidth="1"/>
    <col min="3622" max="3622" width="11.5703125" style="60"/>
    <col min="3623" max="3623" width="8.42578125" style="60" customWidth="1"/>
    <col min="3624" max="3624" width="3.140625" style="60" customWidth="1"/>
    <col min="3625" max="3625" width="5.140625" style="60" customWidth="1"/>
    <col min="3626" max="3626" width="7.42578125" style="60" customWidth="1"/>
    <col min="3627" max="3627" width="4.5703125" style="60" customWidth="1"/>
    <col min="3628" max="3840" width="11.5703125" style="60"/>
    <col min="3841" max="3841" width="1.85546875" style="60" customWidth="1"/>
    <col min="3842" max="3842" width="9.42578125" style="60" customWidth="1"/>
    <col min="3843" max="3843" width="8.42578125" style="60" customWidth="1"/>
    <col min="3844" max="3844" width="8.5703125" style="60" customWidth="1"/>
    <col min="3845" max="3845" width="8.140625" style="60" customWidth="1"/>
    <col min="3846" max="3847" width="4.5703125" style="60" customWidth="1"/>
    <col min="3848" max="3848" width="7.140625" style="60" customWidth="1"/>
    <col min="3849" max="3849" width="7.85546875" style="60" customWidth="1"/>
    <col min="3850" max="3850" width="4.5703125" style="60" customWidth="1"/>
    <col min="3851" max="3851" width="8.140625" style="60" customWidth="1"/>
    <col min="3852" max="3852" width="9.42578125" style="60" customWidth="1"/>
    <col min="3853" max="3853" width="7.140625" style="60" customWidth="1"/>
    <col min="3854" max="3855" width="8.5703125" style="60" customWidth="1"/>
    <col min="3856" max="3856" width="4.5703125" style="60" customWidth="1"/>
    <col min="3857" max="3857" width="7.42578125" style="60" customWidth="1"/>
    <col min="3858" max="3859" width="4.5703125" style="60" customWidth="1"/>
    <col min="3860" max="3860" width="7" style="60" customWidth="1"/>
    <col min="3861" max="3861" width="8.140625" style="60" customWidth="1"/>
    <col min="3862" max="3862" width="8" style="60" customWidth="1"/>
    <col min="3863" max="3863" width="7.140625" style="60" customWidth="1"/>
    <col min="3864" max="3864" width="6.5703125" style="60" customWidth="1"/>
    <col min="3865" max="3865" width="4.5703125" style="60" customWidth="1"/>
    <col min="3866" max="3866" width="7.85546875" style="60" customWidth="1"/>
    <col min="3867" max="3867" width="8.140625" style="60" customWidth="1"/>
    <col min="3868" max="3871" width="4.5703125" style="60" customWidth="1"/>
    <col min="3872" max="3872" width="11.5703125" style="60"/>
    <col min="3873" max="3873" width="8.42578125" style="60" customWidth="1"/>
    <col min="3874" max="3874" width="5.42578125" style="60" customWidth="1"/>
    <col min="3875" max="3876" width="5.140625" style="60" customWidth="1"/>
    <col min="3877" max="3877" width="6.42578125" style="60" customWidth="1"/>
    <col min="3878" max="3878" width="11.5703125" style="60"/>
    <col min="3879" max="3879" width="8.42578125" style="60" customWidth="1"/>
    <col min="3880" max="3880" width="3.140625" style="60" customWidth="1"/>
    <col min="3881" max="3881" width="5.140625" style="60" customWidth="1"/>
    <col min="3882" max="3882" width="7.42578125" style="60" customWidth="1"/>
    <col min="3883" max="3883" width="4.5703125" style="60" customWidth="1"/>
    <col min="3884" max="4096" width="11.5703125" style="60"/>
    <col min="4097" max="4097" width="1.85546875" style="60" customWidth="1"/>
    <col min="4098" max="4098" width="9.42578125" style="60" customWidth="1"/>
    <col min="4099" max="4099" width="8.42578125" style="60" customWidth="1"/>
    <col min="4100" max="4100" width="8.5703125" style="60" customWidth="1"/>
    <col min="4101" max="4101" width="8.140625" style="60" customWidth="1"/>
    <col min="4102" max="4103" width="4.5703125" style="60" customWidth="1"/>
    <col min="4104" max="4104" width="7.140625" style="60" customWidth="1"/>
    <col min="4105" max="4105" width="7.85546875" style="60" customWidth="1"/>
    <col min="4106" max="4106" width="4.5703125" style="60" customWidth="1"/>
    <col min="4107" max="4107" width="8.140625" style="60" customWidth="1"/>
    <col min="4108" max="4108" width="9.42578125" style="60" customWidth="1"/>
    <col min="4109" max="4109" width="7.140625" style="60" customWidth="1"/>
    <col min="4110" max="4111" width="8.5703125" style="60" customWidth="1"/>
    <col min="4112" max="4112" width="4.5703125" style="60" customWidth="1"/>
    <col min="4113" max="4113" width="7.42578125" style="60" customWidth="1"/>
    <col min="4114" max="4115" width="4.5703125" style="60" customWidth="1"/>
    <col min="4116" max="4116" width="7" style="60" customWidth="1"/>
    <col min="4117" max="4117" width="8.140625" style="60" customWidth="1"/>
    <col min="4118" max="4118" width="8" style="60" customWidth="1"/>
    <col min="4119" max="4119" width="7.140625" style="60" customWidth="1"/>
    <col min="4120" max="4120" width="6.5703125" style="60" customWidth="1"/>
    <col min="4121" max="4121" width="4.5703125" style="60" customWidth="1"/>
    <col min="4122" max="4122" width="7.85546875" style="60" customWidth="1"/>
    <col min="4123" max="4123" width="8.140625" style="60" customWidth="1"/>
    <col min="4124" max="4127" width="4.5703125" style="60" customWidth="1"/>
    <col min="4128" max="4128" width="11.5703125" style="60"/>
    <col min="4129" max="4129" width="8.42578125" style="60" customWidth="1"/>
    <col min="4130" max="4130" width="5.42578125" style="60" customWidth="1"/>
    <col min="4131" max="4132" width="5.140625" style="60" customWidth="1"/>
    <col min="4133" max="4133" width="6.42578125" style="60" customWidth="1"/>
    <col min="4134" max="4134" width="11.5703125" style="60"/>
    <col min="4135" max="4135" width="8.42578125" style="60" customWidth="1"/>
    <col min="4136" max="4136" width="3.140625" style="60" customWidth="1"/>
    <col min="4137" max="4137" width="5.140625" style="60" customWidth="1"/>
    <col min="4138" max="4138" width="7.42578125" style="60" customWidth="1"/>
    <col min="4139" max="4139" width="4.5703125" style="60" customWidth="1"/>
    <col min="4140" max="4352" width="11.5703125" style="60"/>
    <col min="4353" max="4353" width="1.85546875" style="60" customWidth="1"/>
    <col min="4354" max="4354" width="9.42578125" style="60" customWidth="1"/>
    <col min="4355" max="4355" width="8.42578125" style="60" customWidth="1"/>
    <col min="4356" max="4356" width="8.5703125" style="60" customWidth="1"/>
    <col min="4357" max="4357" width="8.140625" style="60" customWidth="1"/>
    <col min="4358" max="4359" width="4.5703125" style="60" customWidth="1"/>
    <col min="4360" max="4360" width="7.140625" style="60" customWidth="1"/>
    <col min="4361" max="4361" width="7.85546875" style="60" customWidth="1"/>
    <col min="4362" max="4362" width="4.5703125" style="60" customWidth="1"/>
    <col min="4363" max="4363" width="8.140625" style="60" customWidth="1"/>
    <col min="4364" max="4364" width="9.42578125" style="60" customWidth="1"/>
    <col min="4365" max="4365" width="7.140625" style="60" customWidth="1"/>
    <col min="4366" max="4367" width="8.5703125" style="60" customWidth="1"/>
    <col min="4368" max="4368" width="4.5703125" style="60" customWidth="1"/>
    <col min="4369" max="4369" width="7.42578125" style="60" customWidth="1"/>
    <col min="4370" max="4371" width="4.5703125" style="60" customWidth="1"/>
    <col min="4372" max="4372" width="7" style="60" customWidth="1"/>
    <col min="4373" max="4373" width="8.140625" style="60" customWidth="1"/>
    <col min="4374" max="4374" width="8" style="60" customWidth="1"/>
    <col min="4375" max="4375" width="7.140625" style="60" customWidth="1"/>
    <col min="4376" max="4376" width="6.5703125" style="60" customWidth="1"/>
    <col min="4377" max="4377" width="4.5703125" style="60" customWidth="1"/>
    <col min="4378" max="4378" width="7.85546875" style="60" customWidth="1"/>
    <col min="4379" max="4379" width="8.140625" style="60" customWidth="1"/>
    <col min="4380" max="4383" width="4.5703125" style="60" customWidth="1"/>
    <col min="4384" max="4384" width="11.5703125" style="60"/>
    <col min="4385" max="4385" width="8.42578125" style="60" customWidth="1"/>
    <col min="4386" max="4386" width="5.42578125" style="60" customWidth="1"/>
    <col min="4387" max="4388" width="5.140625" style="60" customWidth="1"/>
    <col min="4389" max="4389" width="6.42578125" style="60" customWidth="1"/>
    <col min="4390" max="4390" width="11.5703125" style="60"/>
    <col min="4391" max="4391" width="8.42578125" style="60" customWidth="1"/>
    <col min="4392" max="4392" width="3.140625" style="60" customWidth="1"/>
    <col min="4393" max="4393" width="5.140625" style="60" customWidth="1"/>
    <col min="4394" max="4394" width="7.42578125" style="60" customWidth="1"/>
    <col min="4395" max="4395" width="4.5703125" style="60" customWidth="1"/>
    <col min="4396" max="4608" width="11.5703125" style="60"/>
    <col min="4609" max="4609" width="1.85546875" style="60" customWidth="1"/>
    <col min="4610" max="4610" width="9.42578125" style="60" customWidth="1"/>
    <col min="4611" max="4611" width="8.42578125" style="60" customWidth="1"/>
    <col min="4612" max="4612" width="8.5703125" style="60" customWidth="1"/>
    <col min="4613" max="4613" width="8.140625" style="60" customWidth="1"/>
    <col min="4614" max="4615" width="4.5703125" style="60" customWidth="1"/>
    <col min="4616" max="4616" width="7.140625" style="60" customWidth="1"/>
    <col min="4617" max="4617" width="7.85546875" style="60" customWidth="1"/>
    <col min="4618" max="4618" width="4.5703125" style="60" customWidth="1"/>
    <col min="4619" max="4619" width="8.140625" style="60" customWidth="1"/>
    <col min="4620" max="4620" width="9.42578125" style="60" customWidth="1"/>
    <col min="4621" max="4621" width="7.140625" style="60" customWidth="1"/>
    <col min="4622" max="4623" width="8.5703125" style="60" customWidth="1"/>
    <col min="4624" max="4624" width="4.5703125" style="60" customWidth="1"/>
    <col min="4625" max="4625" width="7.42578125" style="60" customWidth="1"/>
    <col min="4626" max="4627" width="4.5703125" style="60" customWidth="1"/>
    <col min="4628" max="4628" width="7" style="60" customWidth="1"/>
    <col min="4629" max="4629" width="8.140625" style="60" customWidth="1"/>
    <col min="4630" max="4630" width="8" style="60" customWidth="1"/>
    <col min="4631" max="4631" width="7.140625" style="60" customWidth="1"/>
    <col min="4632" max="4632" width="6.5703125" style="60" customWidth="1"/>
    <col min="4633" max="4633" width="4.5703125" style="60" customWidth="1"/>
    <col min="4634" max="4634" width="7.85546875" style="60" customWidth="1"/>
    <col min="4635" max="4635" width="8.140625" style="60" customWidth="1"/>
    <col min="4636" max="4639" width="4.5703125" style="60" customWidth="1"/>
    <col min="4640" max="4640" width="11.5703125" style="60"/>
    <col min="4641" max="4641" width="8.42578125" style="60" customWidth="1"/>
    <col min="4642" max="4642" width="5.42578125" style="60" customWidth="1"/>
    <col min="4643" max="4644" width="5.140625" style="60" customWidth="1"/>
    <col min="4645" max="4645" width="6.42578125" style="60" customWidth="1"/>
    <col min="4646" max="4646" width="11.5703125" style="60"/>
    <col min="4647" max="4647" width="8.42578125" style="60" customWidth="1"/>
    <col min="4648" max="4648" width="3.140625" style="60" customWidth="1"/>
    <col min="4649" max="4649" width="5.140625" style="60" customWidth="1"/>
    <col min="4650" max="4650" width="7.42578125" style="60" customWidth="1"/>
    <col min="4651" max="4651" width="4.5703125" style="60" customWidth="1"/>
    <col min="4652" max="4864" width="11.5703125" style="60"/>
    <col min="4865" max="4865" width="1.85546875" style="60" customWidth="1"/>
    <col min="4866" max="4866" width="9.42578125" style="60" customWidth="1"/>
    <col min="4867" max="4867" width="8.42578125" style="60" customWidth="1"/>
    <col min="4868" max="4868" width="8.5703125" style="60" customWidth="1"/>
    <col min="4869" max="4869" width="8.140625" style="60" customWidth="1"/>
    <col min="4870" max="4871" width="4.5703125" style="60" customWidth="1"/>
    <col min="4872" max="4872" width="7.140625" style="60" customWidth="1"/>
    <col min="4873" max="4873" width="7.85546875" style="60" customWidth="1"/>
    <col min="4874" max="4874" width="4.5703125" style="60" customWidth="1"/>
    <col min="4875" max="4875" width="8.140625" style="60" customWidth="1"/>
    <col min="4876" max="4876" width="9.42578125" style="60" customWidth="1"/>
    <col min="4877" max="4877" width="7.140625" style="60" customWidth="1"/>
    <col min="4878" max="4879" width="8.5703125" style="60" customWidth="1"/>
    <col min="4880" max="4880" width="4.5703125" style="60" customWidth="1"/>
    <col min="4881" max="4881" width="7.42578125" style="60" customWidth="1"/>
    <col min="4882" max="4883" width="4.5703125" style="60" customWidth="1"/>
    <col min="4884" max="4884" width="7" style="60" customWidth="1"/>
    <col min="4885" max="4885" width="8.140625" style="60" customWidth="1"/>
    <col min="4886" max="4886" width="8" style="60" customWidth="1"/>
    <col min="4887" max="4887" width="7.140625" style="60" customWidth="1"/>
    <col min="4888" max="4888" width="6.5703125" style="60" customWidth="1"/>
    <col min="4889" max="4889" width="4.5703125" style="60" customWidth="1"/>
    <col min="4890" max="4890" width="7.85546875" style="60" customWidth="1"/>
    <col min="4891" max="4891" width="8.140625" style="60" customWidth="1"/>
    <col min="4892" max="4895" width="4.5703125" style="60" customWidth="1"/>
    <col min="4896" max="4896" width="11.5703125" style="60"/>
    <col min="4897" max="4897" width="8.42578125" style="60" customWidth="1"/>
    <col min="4898" max="4898" width="5.42578125" style="60" customWidth="1"/>
    <col min="4899" max="4900" width="5.140625" style="60" customWidth="1"/>
    <col min="4901" max="4901" width="6.42578125" style="60" customWidth="1"/>
    <col min="4902" max="4902" width="11.5703125" style="60"/>
    <col min="4903" max="4903" width="8.42578125" style="60" customWidth="1"/>
    <col min="4904" max="4904" width="3.140625" style="60" customWidth="1"/>
    <col min="4905" max="4905" width="5.140625" style="60" customWidth="1"/>
    <col min="4906" max="4906" width="7.42578125" style="60" customWidth="1"/>
    <col min="4907" max="4907" width="4.5703125" style="60" customWidth="1"/>
    <col min="4908" max="5120" width="11.5703125" style="60"/>
    <col min="5121" max="5121" width="1.85546875" style="60" customWidth="1"/>
    <col min="5122" max="5122" width="9.42578125" style="60" customWidth="1"/>
    <col min="5123" max="5123" width="8.42578125" style="60" customWidth="1"/>
    <col min="5124" max="5124" width="8.5703125" style="60" customWidth="1"/>
    <col min="5125" max="5125" width="8.140625" style="60" customWidth="1"/>
    <col min="5126" max="5127" width="4.5703125" style="60" customWidth="1"/>
    <col min="5128" max="5128" width="7.140625" style="60" customWidth="1"/>
    <col min="5129" max="5129" width="7.85546875" style="60" customWidth="1"/>
    <col min="5130" max="5130" width="4.5703125" style="60" customWidth="1"/>
    <col min="5131" max="5131" width="8.140625" style="60" customWidth="1"/>
    <col min="5132" max="5132" width="9.42578125" style="60" customWidth="1"/>
    <col min="5133" max="5133" width="7.140625" style="60" customWidth="1"/>
    <col min="5134" max="5135" width="8.5703125" style="60" customWidth="1"/>
    <col min="5136" max="5136" width="4.5703125" style="60" customWidth="1"/>
    <col min="5137" max="5137" width="7.42578125" style="60" customWidth="1"/>
    <col min="5138" max="5139" width="4.5703125" style="60" customWidth="1"/>
    <col min="5140" max="5140" width="7" style="60" customWidth="1"/>
    <col min="5141" max="5141" width="8.140625" style="60" customWidth="1"/>
    <col min="5142" max="5142" width="8" style="60" customWidth="1"/>
    <col min="5143" max="5143" width="7.140625" style="60" customWidth="1"/>
    <col min="5144" max="5144" width="6.5703125" style="60" customWidth="1"/>
    <col min="5145" max="5145" width="4.5703125" style="60" customWidth="1"/>
    <col min="5146" max="5146" width="7.85546875" style="60" customWidth="1"/>
    <col min="5147" max="5147" width="8.140625" style="60" customWidth="1"/>
    <col min="5148" max="5151" width="4.5703125" style="60" customWidth="1"/>
    <col min="5152" max="5152" width="11.5703125" style="60"/>
    <col min="5153" max="5153" width="8.42578125" style="60" customWidth="1"/>
    <col min="5154" max="5154" width="5.42578125" style="60" customWidth="1"/>
    <col min="5155" max="5156" width="5.140625" style="60" customWidth="1"/>
    <col min="5157" max="5157" width="6.42578125" style="60" customWidth="1"/>
    <col min="5158" max="5158" width="11.5703125" style="60"/>
    <col min="5159" max="5159" width="8.42578125" style="60" customWidth="1"/>
    <col min="5160" max="5160" width="3.140625" style="60" customWidth="1"/>
    <col min="5161" max="5161" width="5.140625" style="60" customWidth="1"/>
    <col min="5162" max="5162" width="7.42578125" style="60" customWidth="1"/>
    <col min="5163" max="5163" width="4.5703125" style="60" customWidth="1"/>
    <col min="5164" max="5376" width="11.5703125" style="60"/>
    <col min="5377" max="5377" width="1.85546875" style="60" customWidth="1"/>
    <col min="5378" max="5378" width="9.42578125" style="60" customWidth="1"/>
    <col min="5379" max="5379" width="8.42578125" style="60" customWidth="1"/>
    <col min="5380" max="5380" width="8.5703125" style="60" customWidth="1"/>
    <col min="5381" max="5381" width="8.140625" style="60" customWidth="1"/>
    <col min="5382" max="5383" width="4.5703125" style="60" customWidth="1"/>
    <col min="5384" max="5384" width="7.140625" style="60" customWidth="1"/>
    <col min="5385" max="5385" width="7.85546875" style="60" customWidth="1"/>
    <col min="5386" max="5386" width="4.5703125" style="60" customWidth="1"/>
    <col min="5387" max="5387" width="8.140625" style="60" customWidth="1"/>
    <col min="5388" max="5388" width="9.42578125" style="60" customWidth="1"/>
    <col min="5389" max="5389" width="7.140625" style="60" customWidth="1"/>
    <col min="5390" max="5391" width="8.5703125" style="60" customWidth="1"/>
    <col min="5392" max="5392" width="4.5703125" style="60" customWidth="1"/>
    <col min="5393" max="5393" width="7.42578125" style="60" customWidth="1"/>
    <col min="5394" max="5395" width="4.5703125" style="60" customWidth="1"/>
    <col min="5396" max="5396" width="7" style="60" customWidth="1"/>
    <col min="5397" max="5397" width="8.140625" style="60" customWidth="1"/>
    <col min="5398" max="5398" width="8" style="60" customWidth="1"/>
    <col min="5399" max="5399" width="7.140625" style="60" customWidth="1"/>
    <col min="5400" max="5400" width="6.5703125" style="60" customWidth="1"/>
    <col min="5401" max="5401" width="4.5703125" style="60" customWidth="1"/>
    <col min="5402" max="5402" width="7.85546875" style="60" customWidth="1"/>
    <col min="5403" max="5403" width="8.140625" style="60" customWidth="1"/>
    <col min="5404" max="5407" width="4.5703125" style="60" customWidth="1"/>
    <col min="5408" max="5408" width="11.5703125" style="60"/>
    <col min="5409" max="5409" width="8.42578125" style="60" customWidth="1"/>
    <col min="5410" max="5410" width="5.42578125" style="60" customWidth="1"/>
    <col min="5411" max="5412" width="5.140625" style="60" customWidth="1"/>
    <col min="5413" max="5413" width="6.42578125" style="60" customWidth="1"/>
    <col min="5414" max="5414" width="11.5703125" style="60"/>
    <col min="5415" max="5415" width="8.42578125" style="60" customWidth="1"/>
    <col min="5416" max="5416" width="3.140625" style="60" customWidth="1"/>
    <col min="5417" max="5417" width="5.140625" style="60" customWidth="1"/>
    <col min="5418" max="5418" width="7.42578125" style="60" customWidth="1"/>
    <col min="5419" max="5419" width="4.5703125" style="60" customWidth="1"/>
    <col min="5420" max="5632" width="11.5703125" style="60"/>
    <col min="5633" max="5633" width="1.85546875" style="60" customWidth="1"/>
    <col min="5634" max="5634" width="9.42578125" style="60" customWidth="1"/>
    <col min="5635" max="5635" width="8.42578125" style="60" customWidth="1"/>
    <col min="5636" max="5636" width="8.5703125" style="60" customWidth="1"/>
    <col min="5637" max="5637" width="8.140625" style="60" customWidth="1"/>
    <col min="5638" max="5639" width="4.5703125" style="60" customWidth="1"/>
    <col min="5640" max="5640" width="7.140625" style="60" customWidth="1"/>
    <col min="5641" max="5641" width="7.85546875" style="60" customWidth="1"/>
    <col min="5642" max="5642" width="4.5703125" style="60" customWidth="1"/>
    <col min="5643" max="5643" width="8.140625" style="60" customWidth="1"/>
    <col min="5644" max="5644" width="9.42578125" style="60" customWidth="1"/>
    <col min="5645" max="5645" width="7.140625" style="60" customWidth="1"/>
    <col min="5646" max="5647" width="8.5703125" style="60" customWidth="1"/>
    <col min="5648" max="5648" width="4.5703125" style="60" customWidth="1"/>
    <col min="5649" max="5649" width="7.42578125" style="60" customWidth="1"/>
    <col min="5650" max="5651" width="4.5703125" style="60" customWidth="1"/>
    <col min="5652" max="5652" width="7" style="60" customWidth="1"/>
    <col min="5653" max="5653" width="8.140625" style="60" customWidth="1"/>
    <col min="5654" max="5654" width="8" style="60" customWidth="1"/>
    <col min="5655" max="5655" width="7.140625" style="60" customWidth="1"/>
    <col min="5656" max="5656" width="6.5703125" style="60" customWidth="1"/>
    <col min="5657" max="5657" width="4.5703125" style="60" customWidth="1"/>
    <col min="5658" max="5658" width="7.85546875" style="60" customWidth="1"/>
    <col min="5659" max="5659" width="8.140625" style="60" customWidth="1"/>
    <col min="5660" max="5663" width="4.5703125" style="60" customWidth="1"/>
    <col min="5664" max="5664" width="11.5703125" style="60"/>
    <col min="5665" max="5665" width="8.42578125" style="60" customWidth="1"/>
    <col min="5666" max="5666" width="5.42578125" style="60" customWidth="1"/>
    <col min="5667" max="5668" width="5.140625" style="60" customWidth="1"/>
    <col min="5669" max="5669" width="6.42578125" style="60" customWidth="1"/>
    <col min="5670" max="5670" width="11.5703125" style="60"/>
    <col min="5671" max="5671" width="8.42578125" style="60" customWidth="1"/>
    <col min="5672" max="5672" width="3.140625" style="60" customWidth="1"/>
    <col min="5673" max="5673" width="5.140625" style="60" customWidth="1"/>
    <col min="5674" max="5674" width="7.42578125" style="60" customWidth="1"/>
    <col min="5675" max="5675" width="4.5703125" style="60" customWidth="1"/>
    <col min="5676" max="5888" width="11.5703125" style="60"/>
    <col min="5889" max="5889" width="1.85546875" style="60" customWidth="1"/>
    <col min="5890" max="5890" width="9.42578125" style="60" customWidth="1"/>
    <col min="5891" max="5891" width="8.42578125" style="60" customWidth="1"/>
    <col min="5892" max="5892" width="8.5703125" style="60" customWidth="1"/>
    <col min="5893" max="5893" width="8.140625" style="60" customWidth="1"/>
    <col min="5894" max="5895" width="4.5703125" style="60" customWidth="1"/>
    <col min="5896" max="5896" width="7.140625" style="60" customWidth="1"/>
    <col min="5897" max="5897" width="7.85546875" style="60" customWidth="1"/>
    <col min="5898" max="5898" width="4.5703125" style="60" customWidth="1"/>
    <col min="5899" max="5899" width="8.140625" style="60" customWidth="1"/>
    <col min="5900" max="5900" width="9.42578125" style="60" customWidth="1"/>
    <col min="5901" max="5901" width="7.140625" style="60" customWidth="1"/>
    <col min="5902" max="5903" width="8.5703125" style="60" customWidth="1"/>
    <col min="5904" max="5904" width="4.5703125" style="60" customWidth="1"/>
    <col min="5905" max="5905" width="7.42578125" style="60" customWidth="1"/>
    <col min="5906" max="5907" width="4.5703125" style="60" customWidth="1"/>
    <col min="5908" max="5908" width="7" style="60" customWidth="1"/>
    <col min="5909" max="5909" width="8.140625" style="60" customWidth="1"/>
    <col min="5910" max="5910" width="8" style="60" customWidth="1"/>
    <col min="5911" max="5911" width="7.140625" style="60" customWidth="1"/>
    <col min="5912" max="5912" width="6.5703125" style="60" customWidth="1"/>
    <col min="5913" max="5913" width="4.5703125" style="60" customWidth="1"/>
    <col min="5914" max="5914" width="7.85546875" style="60" customWidth="1"/>
    <col min="5915" max="5915" width="8.140625" style="60" customWidth="1"/>
    <col min="5916" max="5919" width="4.5703125" style="60" customWidth="1"/>
    <col min="5920" max="5920" width="11.5703125" style="60"/>
    <col min="5921" max="5921" width="8.42578125" style="60" customWidth="1"/>
    <col min="5922" max="5922" width="5.42578125" style="60" customWidth="1"/>
    <col min="5923" max="5924" width="5.140625" style="60" customWidth="1"/>
    <col min="5925" max="5925" width="6.42578125" style="60" customWidth="1"/>
    <col min="5926" max="5926" width="11.5703125" style="60"/>
    <col min="5927" max="5927" width="8.42578125" style="60" customWidth="1"/>
    <col min="5928" max="5928" width="3.140625" style="60" customWidth="1"/>
    <col min="5929" max="5929" width="5.140625" style="60" customWidth="1"/>
    <col min="5930" max="5930" width="7.42578125" style="60" customWidth="1"/>
    <col min="5931" max="5931" width="4.5703125" style="60" customWidth="1"/>
    <col min="5932" max="6144" width="11.5703125" style="60"/>
    <col min="6145" max="6145" width="1.85546875" style="60" customWidth="1"/>
    <col min="6146" max="6146" width="9.42578125" style="60" customWidth="1"/>
    <col min="6147" max="6147" width="8.42578125" style="60" customWidth="1"/>
    <col min="6148" max="6148" width="8.5703125" style="60" customWidth="1"/>
    <col min="6149" max="6149" width="8.140625" style="60" customWidth="1"/>
    <col min="6150" max="6151" width="4.5703125" style="60" customWidth="1"/>
    <col min="6152" max="6152" width="7.140625" style="60" customWidth="1"/>
    <col min="6153" max="6153" width="7.85546875" style="60" customWidth="1"/>
    <col min="6154" max="6154" width="4.5703125" style="60" customWidth="1"/>
    <col min="6155" max="6155" width="8.140625" style="60" customWidth="1"/>
    <col min="6156" max="6156" width="9.42578125" style="60" customWidth="1"/>
    <col min="6157" max="6157" width="7.140625" style="60" customWidth="1"/>
    <col min="6158" max="6159" width="8.5703125" style="60" customWidth="1"/>
    <col min="6160" max="6160" width="4.5703125" style="60" customWidth="1"/>
    <col min="6161" max="6161" width="7.42578125" style="60" customWidth="1"/>
    <col min="6162" max="6163" width="4.5703125" style="60" customWidth="1"/>
    <col min="6164" max="6164" width="7" style="60" customWidth="1"/>
    <col min="6165" max="6165" width="8.140625" style="60" customWidth="1"/>
    <col min="6166" max="6166" width="8" style="60" customWidth="1"/>
    <col min="6167" max="6167" width="7.140625" style="60" customWidth="1"/>
    <col min="6168" max="6168" width="6.5703125" style="60" customWidth="1"/>
    <col min="6169" max="6169" width="4.5703125" style="60" customWidth="1"/>
    <col min="6170" max="6170" width="7.85546875" style="60" customWidth="1"/>
    <col min="6171" max="6171" width="8.140625" style="60" customWidth="1"/>
    <col min="6172" max="6175" width="4.5703125" style="60" customWidth="1"/>
    <col min="6176" max="6176" width="11.5703125" style="60"/>
    <col min="6177" max="6177" width="8.42578125" style="60" customWidth="1"/>
    <col min="6178" max="6178" width="5.42578125" style="60" customWidth="1"/>
    <col min="6179" max="6180" width="5.140625" style="60" customWidth="1"/>
    <col min="6181" max="6181" width="6.42578125" style="60" customWidth="1"/>
    <col min="6182" max="6182" width="11.5703125" style="60"/>
    <col min="6183" max="6183" width="8.42578125" style="60" customWidth="1"/>
    <col min="6184" max="6184" width="3.140625" style="60" customWidth="1"/>
    <col min="6185" max="6185" width="5.140625" style="60" customWidth="1"/>
    <col min="6186" max="6186" width="7.42578125" style="60" customWidth="1"/>
    <col min="6187" max="6187" width="4.5703125" style="60" customWidth="1"/>
    <col min="6188" max="6400" width="11.5703125" style="60"/>
    <col min="6401" max="6401" width="1.85546875" style="60" customWidth="1"/>
    <col min="6402" max="6402" width="9.42578125" style="60" customWidth="1"/>
    <col min="6403" max="6403" width="8.42578125" style="60" customWidth="1"/>
    <col min="6404" max="6404" width="8.5703125" style="60" customWidth="1"/>
    <col min="6405" max="6405" width="8.140625" style="60" customWidth="1"/>
    <col min="6406" max="6407" width="4.5703125" style="60" customWidth="1"/>
    <col min="6408" max="6408" width="7.140625" style="60" customWidth="1"/>
    <col min="6409" max="6409" width="7.85546875" style="60" customWidth="1"/>
    <col min="6410" max="6410" width="4.5703125" style="60" customWidth="1"/>
    <col min="6411" max="6411" width="8.140625" style="60" customWidth="1"/>
    <col min="6412" max="6412" width="9.42578125" style="60" customWidth="1"/>
    <col min="6413" max="6413" width="7.140625" style="60" customWidth="1"/>
    <col min="6414" max="6415" width="8.5703125" style="60" customWidth="1"/>
    <col min="6416" max="6416" width="4.5703125" style="60" customWidth="1"/>
    <col min="6417" max="6417" width="7.42578125" style="60" customWidth="1"/>
    <col min="6418" max="6419" width="4.5703125" style="60" customWidth="1"/>
    <col min="6420" max="6420" width="7" style="60" customWidth="1"/>
    <col min="6421" max="6421" width="8.140625" style="60" customWidth="1"/>
    <col min="6422" max="6422" width="8" style="60" customWidth="1"/>
    <col min="6423" max="6423" width="7.140625" style="60" customWidth="1"/>
    <col min="6424" max="6424" width="6.5703125" style="60" customWidth="1"/>
    <col min="6425" max="6425" width="4.5703125" style="60" customWidth="1"/>
    <col min="6426" max="6426" width="7.85546875" style="60" customWidth="1"/>
    <col min="6427" max="6427" width="8.140625" style="60" customWidth="1"/>
    <col min="6428" max="6431" width="4.5703125" style="60" customWidth="1"/>
    <col min="6432" max="6432" width="11.5703125" style="60"/>
    <col min="6433" max="6433" width="8.42578125" style="60" customWidth="1"/>
    <col min="6434" max="6434" width="5.42578125" style="60" customWidth="1"/>
    <col min="6435" max="6436" width="5.140625" style="60" customWidth="1"/>
    <col min="6437" max="6437" width="6.42578125" style="60" customWidth="1"/>
    <col min="6438" max="6438" width="11.5703125" style="60"/>
    <col min="6439" max="6439" width="8.42578125" style="60" customWidth="1"/>
    <col min="6440" max="6440" width="3.140625" style="60" customWidth="1"/>
    <col min="6441" max="6441" width="5.140625" style="60" customWidth="1"/>
    <col min="6442" max="6442" width="7.42578125" style="60" customWidth="1"/>
    <col min="6443" max="6443" width="4.5703125" style="60" customWidth="1"/>
    <col min="6444" max="6656" width="11.5703125" style="60"/>
    <col min="6657" max="6657" width="1.85546875" style="60" customWidth="1"/>
    <col min="6658" max="6658" width="9.42578125" style="60" customWidth="1"/>
    <col min="6659" max="6659" width="8.42578125" style="60" customWidth="1"/>
    <col min="6660" max="6660" width="8.5703125" style="60" customWidth="1"/>
    <col min="6661" max="6661" width="8.140625" style="60" customWidth="1"/>
    <col min="6662" max="6663" width="4.5703125" style="60" customWidth="1"/>
    <col min="6664" max="6664" width="7.140625" style="60" customWidth="1"/>
    <col min="6665" max="6665" width="7.85546875" style="60" customWidth="1"/>
    <col min="6666" max="6666" width="4.5703125" style="60" customWidth="1"/>
    <col min="6667" max="6667" width="8.140625" style="60" customWidth="1"/>
    <col min="6668" max="6668" width="9.42578125" style="60" customWidth="1"/>
    <col min="6669" max="6669" width="7.140625" style="60" customWidth="1"/>
    <col min="6670" max="6671" width="8.5703125" style="60" customWidth="1"/>
    <col min="6672" max="6672" width="4.5703125" style="60" customWidth="1"/>
    <col min="6673" max="6673" width="7.42578125" style="60" customWidth="1"/>
    <col min="6674" max="6675" width="4.5703125" style="60" customWidth="1"/>
    <col min="6676" max="6676" width="7" style="60" customWidth="1"/>
    <col min="6677" max="6677" width="8.140625" style="60" customWidth="1"/>
    <col min="6678" max="6678" width="8" style="60" customWidth="1"/>
    <col min="6679" max="6679" width="7.140625" style="60" customWidth="1"/>
    <col min="6680" max="6680" width="6.5703125" style="60" customWidth="1"/>
    <col min="6681" max="6681" width="4.5703125" style="60" customWidth="1"/>
    <col min="6682" max="6682" width="7.85546875" style="60" customWidth="1"/>
    <col min="6683" max="6683" width="8.140625" style="60" customWidth="1"/>
    <col min="6684" max="6687" width="4.5703125" style="60" customWidth="1"/>
    <col min="6688" max="6688" width="11.5703125" style="60"/>
    <col min="6689" max="6689" width="8.42578125" style="60" customWidth="1"/>
    <col min="6690" max="6690" width="5.42578125" style="60" customWidth="1"/>
    <col min="6691" max="6692" width="5.140625" style="60" customWidth="1"/>
    <col min="6693" max="6693" width="6.42578125" style="60" customWidth="1"/>
    <col min="6694" max="6694" width="11.5703125" style="60"/>
    <col min="6695" max="6695" width="8.42578125" style="60" customWidth="1"/>
    <col min="6696" max="6696" width="3.140625" style="60" customWidth="1"/>
    <col min="6697" max="6697" width="5.140625" style="60" customWidth="1"/>
    <col min="6698" max="6698" width="7.42578125" style="60" customWidth="1"/>
    <col min="6699" max="6699" width="4.5703125" style="60" customWidth="1"/>
    <col min="6700" max="6912" width="11.5703125" style="60"/>
    <col min="6913" max="6913" width="1.85546875" style="60" customWidth="1"/>
    <col min="6914" max="6914" width="9.42578125" style="60" customWidth="1"/>
    <col min="6915" max="6915" width="8.42578125" style="60" customWidth="1"/>
    <col min="6916" max="6916" width="8.5703125" style="60" customWidth="1"/>
    <col min="6917" max="6917" width="8.140625" style="60" customWidth="1"/>
    <col min="6918" max="6919" width="4.5703125" style="60" customWidth="1"/>
    <col min="6920" max="6920" width="7.140625" style="60" customWidth="1"/>
    <col min="6921" max="6921" width="7.85546875" style="60" customWidth="1"/>
    <col min="6922" max="6922" width="4.5703125" style="60" customWidth="1"/>
    <col min="6923" max="6923" width="8.140625" style="60" customWidth="1"/>
    <col min="6924" max="6924" width="9.42578125" style="60" customWidth="1"/>
    <col min="6925" max="6925" width="7.140625" style="60" customWidth="1"/>
    <col min="6926" max="6927" width="8.5703125" style="60" customWidth="1"/>
    <col min="6928" max="6928" width="4.5703125" style="60" customWidth="1"/>
    <col min="6929" max="6929" width="7.42578125" style="60" customWidth="1"/>
    <col min="6930" max="6931" width="4.5703125" style="60" customWidth="1"/>
    <col min="6932" max="6932" width="7" style="60" customWidth="1"/>
    <col min="6933" max="6933" width="8.140625" style="60" customWidth="1"/>
    <col min="6934" max="6934" width="8" style="60" customWidth="1"/>
    <col min="6935" max="6935" width="7.140625" style="60" customWidth="1"/>
    <col min="6936" max="6936" width="6.5703125" style="60" customWidth="1"/>
    <col min="6937" max="6937" width="4.5703125" style="60" customWidth="1"/>
    <col min="6938" max="6938" width="7.85546875" style="60" customWidth="1"/>
    <col min="6939" max="6939" width="8.140625" style="60" customWidth="1"/>
    <col min="6940" max="6943" width="4.5703125" style="60" customWidth="1"/>
    <col min="6944" max="6944" width="11.5703125" style="60"/>
    <col min="6945" max="6945" width="8.42578125" style="60" customWidth="1"/>
    <col min="6946" max="6946" width="5.42578125" style="60" customWidth="1"/>
    <col min="6947" max="6948" width="5.140625" style="60" customWidth="1"/>
    <col min="6949" max="6949" width="6.42578125" style="60" customWidth="1"/>
    <col min="6950" max="6950" width="11.5703125" style="60"/>
    <col min="6951" max="6951" width="8.42578125" style="60" customWidth="1"/>
    <col min="6952" max="6952" width="3.140625" style="60" customWidth="1"/>
    <col min="6953" max="6953" width="5.140625" style="60" customWidth="1"/>
    <col min="6954" max="6954" width="7.42578125" style="60" customWidth="1"/>
    <col min="6955" max="6955" width="4.5703125" style="60" customWidth="1"/>
    <col min="6956" max="7168" width="11.5703125" style="60"/>
    <col min="7169" max="7169" width="1.85546875" style="60" customWidth="1"/>
    <col min="7170" max="7170" width="9.42578125" style="60" customWidth="1"/>
    <col min="7171" max="7171" width="8.42578125" style="60" customWidth="1"/>
    <col min="7172" max="7172" width="8.5703125" style="60" customWidth="1"/>
    <col min="7173" max="7173" width="8.140625" style="60" customWidth="1"/>
    <col min="7174" max="7175" width="4.5703125" style="60" customWidth="1"/>
    <col min="7176" max="7176" width="7.140625" style="60" customWidth="1"/>
    <col min="7177" max="7177" width="7.85546875" style="60" customWidth="1"/>
    <col min="7178" max="7178" width="4.5703125" style="60" customWidth="1"/>
    <col min="7179" max="7179" width="8.140625" style="60" customWidth="1"/>
    <col min="7180" max="7180" width="9.42578125" style="60" customWidth="1"/>
    <col min="7181" max="7181" width="7.140625" style="60" customWidth="1"/>
    <col min="7182" max="7183" width="8.5703125" style="60" customWidth="1"/>
    <col min="7184" max="7184" width="4.5703125" style="60" customWidth="1"/>
    <col min="7185" max="7185" width="7.42578125" style="60" customWidth="1"/>
    <col min="7186" max="7187" width="4.5703125" style="60" customWidth="1"/>
    <col min="7188" max="7188" width="7" style="60" customWidth="1"/>
    <col min="7189" max="7189" width="8.140625" style="60" customWidth="1"/>
    <col min="7190" max="7190" width="8" style="60" customWidth="1"/>
    <col min="7191" max="7191" width="7.140625" style="60" customWidth="1"/>
    <col min="7192" max="7192" width="6.5703125" style="60" customWidth="1"/>
    <col min="7193" max="7193" width="4.5703125" style="60" customWidth="1"/>
    <col min="7194" max="7194" width="7.85546875" style="60" customWidth="1"/>
    <col min="7195" max="7195" width="8.140625" style="60" customWidth="1"/>
    <col min="7196" max="7199" width="4.5703125" style="60" customWidth="1"/>
    <col min="7200" max="7200" width="11.5703125" style="60"/>
    <col min="7201" max="7201" width="8.42578125" style="60" customWidth="1"/>
    <col min="7202" max="7202" width="5.42578125" style="60" customWidth="1"/>
    <col min="7203" max="7204" width="5.140625" style="60" customWidth="1"/>
    <col min="7205" max="7205" width="6.42578125" style="60" customWidth="1"/>
    <col min="7206" max="7206" width="11.5703125" style="60"/>
    <col min="7207" max="7207" width="8.42578125" style="60" customWidth="1"/>
    <col min="7208" max="7208" width="3.140625" style="60" customWidth="1"/>
    <col min="7209" max="7209" width="5.140625" style="60" customWidth="1"/>
    <col min="7210" max="7210" width="7.42578125" style="60" customWidth="1"/>
    <col min="7211" max="7211" width="4.5703125" style="60" customWidth="1"/>
    <col min="7212" max="7424" width="11.5703125" style="60"/>
    <col min="7425" max="7425" width="1.85546875" style="60" customWidth="1"/>
    <col min="7426" max="7426" width="9.42578125" style="60" customWidth="1"/>
    <col min="7427" max="7427" width="8.42578125" style="60" customWidth="1"/>
    <col min="7428" max="7428" width="8.5703125" style="60" customWidth="1"/>
    <col min="7429" max="7429" width="8.140625" style="60" customWidth="1"/>
    <col min="7430" max="7431" width="4.5703125" style="60" customWidth="1"/>
    <col min="7432" max="7432" width="7.140625" style="60" customWidth="1"/>
    <col min="7433" max="7433" width="7.85546875" style="60" customWidth="1"/>
    <col min="7434" max="7434" width="4.5703125" style="60" customWidth="1"/>
    <col min="7435" max="7435" width="8.140625" style="60" customWidth="1"/>
    <col min="7436" max="7436" width="9.42578125" style="60" customWidth="1"/>
    <col min="7437" max="7437" width="7.140625" style="60" customWidth="1"/>
    <col min="7438" max="7439" width="8.5703125" style="60" customWidth="1"/>
    <col min="7440" max="7440" width="4.5703125" style="60" customWidth="1"/>
    <col min="7441" max="7441" width="7.42578125" style="60" customWidth="1"/>
    <col min="7442" max="7443" width="4.5703125" style="60" customWidth="1"/>
    <col min="7444" max="7444" width="7" style="60" customWidth="1"/>
    <col min="7445" max="7445" width="8.140625" style="60" customWidth="1"/>
    <col min="7446" max="7446" width="8" style="60" customWidth="1"/>
    <col min="7447" max="7447" width="7.140625" style="60" customWidth="1"/>
    <col min="7448" max="7448" width="6.5703125" style="60" customWidth="1"/>
    <col min="7449" max="7449" width="4.5703125" style="60" customWidth="1"/>
    <col min="7450" max="7450" width="7.85546875" style="60" customWidth="1"/>
    <col min="7451" max="7451" width="8.140625" style="60" customWidth="1"/>
    <col min="7452" max="7455" width="4.5703125" style="60" customWidth="1"/>
    <col min="7456" max="7456" width="11.5703125" style="60"/>
    <col min="7457" max="7457" width="8.42578125" style="60" customWidth="1"/>
    <col min="7458" max="7458" width="5.42578125" style="60" customWidth="1"/>
    <col min="7459" max="7460" width="5.140625" style="60" customWidth="1"/>
    <col min="7461" max="7461" width="6.42578125" style="60" customWidth="1"/>
    <col min="7462" max="7462" width="11.5703125" style="60"/>
    <col min="7463" max="7463" width="8.42578125" style="60" customWidth="1"/>
    <col min="7464" max="7464" width="3.140625" style="60" customWidth="1"/>
    <col min="7465" max="7465" width="5.140625" style="60" customWidth="1"/>
    <col min="7466" max="7466" width="7.42578125" style="60" customWidth="1"/>
    <col min="7467" max="7467" width="4.5703125" style="60" customWidth="1"/>
    <col min="7468" max="7680" width="11.5703125" style="60"/>
    <col min="7681" max="7681" width="1.85546875" style="60" customWidth="1"/>
    <col min="7682" max="7682" width="9.42578125" style="60" customWidth="1"/>
    <col min="7683" max="7683" width="8.42578125" style="60" customWidth="1"/>
    <col min="7684" max="7684" width="8.5703125" style="60" customWidth="1"/>
    <col min="7685" max="7685" width="8.140625" style="60" customWidth="1"/>
    <col min="7686" max="7687" width="4.5703125" style="60" customWidth="1"/>
    <col min="7688" max="7688" width="7.140625" style="60" customWidth="1"/>
    <col min="7689" max="7689" width="7.85546875" style="60" customWidth="1"/>
    <col min="7690" max="7690" width="4.5703125" style="60" customWidth="1"/>
    <col min="7691" max="7691" width="8.140625" style="60" customWidth="1"/>
    <col min="7692" max="7692" width="9.42578125" style="60" customWidth="1"/>
    <col min="7693" max="7693" width="7.140625" style="60" customWidth="1"/>
    <col min="7694" max="7695" width="8.5703125" style="60" customWidth="1"/>
    <col min="7696" max="7696" width="4.5703125" style="60" customWidth="1"/>
    <col min="7697" max="7697" width="7.42578125" style="60" customWidth="1"/>
    <col min="7698" max="7699" width="4.5703125" style="60" customWidth="1"/>
    <col min="7700" max="7700" width="7" style="60" customWidth="1"/>
    <col min="7701" max="7701" width="8.140625" style="60" customWidth="1"/>
    <col min="7702" max="7702" width="8" style="60" customWidth="1"/>
    <col min="7703" max="7703" width="7.140625" style="60" customWidth="1"/>
    <col min="7704" max="7704" width="6.5703125" style="60" customWidth="1"/>
    <col min="7705" max="7705" width="4.5703125" style="60" customWidth="1"/>
    <col min="7706" max="7706" width="7.85546875" style="60" customWidth="1"/>
    <col min="7707" max="7707" width="8.140625" style="60" customWidth="1"/>
    <col min="7708" max="7711" width="4.5703125" style="60" customWidth="1"/>
    <col min="7712" max="7712" width="11.5703125" style="60"/>
    <col min="7713" max="7713" width="8.42578125" style="60" customWidth="1"/>
    <col min="7714" max="7714" width="5.42578125" style="60" customWidth="1"/>
    <col min="7715" max="7716" width="5.140625" style="60" customWidth="1"/>
    <col min="7717" max="7717" width="6.42578125" style="60" customWidth="1"/>
    <col min="7718" max="7718" width="11.5703125" style="60"/>
    <col min="7719" max="7719" width="8.42578125" style="60" customWidth="1"/>
    <col min="7720" max="7720" width="3.140625" style="60" customWidth="1"/>
    <col min="7721" max="7721" width="5.140625" style="60" customWidth="1"/>
    <col min="7722" max="7722" width="7.42578125" style="60" customWidth="1"/>
    <col min="7723" max="7723" width="4.5703125" style="60" customWidth="1"/>
    <col min="7724" max="7936" width="11.5703125" style="60"/>
    <col min="7937" max="7937" width="1.85546875" style="60" customWidth="1"/>
    <col min="7938" max="7938" width="9.42578125" style="60" customWidth="1"/>
    <col min="7939" max="7939" width="8.42578125" style="60" customWidth="1"/>
    <col min="7940" max="7940" width="8.5703125" style="60" customWidth="1"/>
    <col min="7941" max="7941" width="8.140625" style="60" customWidth="1"/>
    <col min="7942" max="7943" width="4.5703125" style="60" customWidth="1"/>
    <col min="7944" max="7944" width="7.140625" style="60" customWidth="1"/>
    <col min="7945" max="7945" width="7.85546875" style="60" customWidth="1"/>
    <col min="7946" max="7946" width="4.5703125" style="60" customWidth="1"/>
    <col min="7947" max="7947" width="8.140625" style="60" customWidth="1"/>
    <col min="7948" max="7948" width="9.42578125" style="60" customWidth="1"/>
    <col min="7949" max="7949" width="7.140625" style="60" customWidth="1"/>
    <col min="7950" max="7951" width="8.5703125" style="60" customWidth="1"/>
    <col min="7952" max="7952" width="4.5703125" style="60" customWidth="1"/>
    <col min="7953" max="7953" width="7.42578125" style="60" customWidth="1"/>
    <col min="7954" max="7955" width="4.5703125" style="60" customWidth="1"/>
    <col min="7956" max="7956" width="7" style="60" customWidth="1"/>
    <col min="7957" max="7957" width="8.140625" style="60" customWidth="1"/>
    <col min="7958" max="7958" width="8" style="60" customWidth="1"/>
    <col min="7959" max="7959" width="7.140625" style="60" customWidth="1"/>
    <col min="7960" max="7960" width="6.5703125" style="60" customWidth="1"/>
    <col min="7961" max="7961" width="4.5703125" style="60" customWidth="1"/>
    <col min="7962" max="7962" width="7.85546875" style="60" customWidth="1"/>
    <col min="7963" max="7963" width="8.140625" style="60" customWidth="1"/>
    <col min="7964" max="7967" width="4.5703125" style="60" customWidth="1"/>
    <col min="7968" max="7968" width="11.5703125" style="60"/>
    <col min="7969" max="7969" width="8.42578125" style="60" customWidth="1"/>
    <col min="7970" max="7970" width="5.42578125" style="60" customWidth="1"/>
    <col min="7971" max="7972" width="5.140625" style="60" customWidth="1"/>
    <col min="7973" max="7973" width="6.42578125" style="60" customWidth="1"/>
    <col min="7974" max="7974" width="11.5703125" style="60"/>
    <col min="7975" max="7975" width="8.42578125" style="60" customWidth="1"/>
    <col min="7976" max="7976" width="3.140625" style="60" customWidth="1"/>
    <col min="7977" max="7977" width="5.140625" style="60" customWidth="1"/>
    <col min="7978" max="7978" width="7.42578125" style="60" customWidth="1"/>
    <col min="7979" max="7979" width="4.5703125" style="60" customWidth="1"/>
    <col min="7980" max="8192" width="11.5703125" style="60"/>
    <col min="8193" max="8193" width="1.85546875" style="60" customWidth="1"/>
    <col min="8194" max="8194" width="9.42578125" style="60" customWidth="1"/>
    <col min="8195" max="8195" width="8.42578125" style="60" customWidth="1"/>
    <col min="8196" max="8196" width="8.5703125" style="60" customWidth="1"/>
    <col min="8197" max="8197" width="8.140625" style="60" customWidth="1"/>
    <col min="8198" max="8199" width="4.5703125" style="60" customWidth="1"/>
    <col min="8200" max="8200" width="7.140625" style="60" customWidth="1"/>
    <col min="8201" max="8201" width="7.85546875" style="60" customWidth="1"/>
    <col min="8202" max="8202" width="4.5703125" style="60" customWidth="1"/>
    <col min="8203" max="8203" width="8.140625" style="60" customWidth="1"/>
    <col min="8204" max="8204" width="9.42578125" style="60" customWidth="1"/>
    <col min="8205" max="8205" width="7.140625" style="60" customWidth="1"/>
    <col min="8206" max="8207" width="8.5703125" style="60" customWidth="1"/>
    <col min="8208" max="8208" width="4.5703125" style="60" customWidth="1"/>
    <col min="8209" max="8209" width="7.42578125" style="60" customWidth="1"/>
    <col min="8210" max="8211" width="4.5703125" style="60" customWidth="1"/>
    <col min="8212" max="8212" width="7" style="60" customWidth="1"/>
    <col min="8213" max="8213" width="8.140625" style="60" customWidth="1"/>
    <col min="8214" max="8214" width="8" style="60" customWidth="1"/>
    <col min="8215" max="8215" width="7.140625" style="60" customWidth="1"/>
    <col min="8216" max="8216" width="6.5703125" style="60" customWidth="1"/>
    <col min="8217" max="8217" width="4.5703125" style="60" customWidth="1"/>
    <col min="8218" max="8218" width="7.85546875" style="60" customWidth="1"/>
    <col min="8219" max="8219" width="8.140625" style="60" customWidth="1"/>
    <col min="8220" max="8223" width="4.5703125" style="60" customWidth="1"/>
    <col min="8224" max="8224" width="11.5703125" style="60"/>
    <col min="8225" max="8225" width="8.42578125" style="60" customWidth="1"/>
    <col min="8226" max="8226" width="5.42578125" style="60" customWidth="1"/>
    <col min="8227" max="8228" width="5.140625" style="60" customWidth="1"/>
    <col min="8229" max="8229" width="6.42578125" style="60" customWidth="1"/>
    <col min="8230" max="8230" width="11.5703125" style="60"/>
    <col min="8231" max="8231" width="8.42578125" style="60" customWidth="1"/>
    <col min="8232" max="8232" width="3.140625" style="60" customWidth="1"/>
    <col min="8233" max="8233" width="5.140625" style="60" customWidth="1"/>
    <col min="8234" max="8234" width="7.42578125" style="60" customWidth="1"/>
    <col min="8235" max="8235" width="4.5703125" style="60" customWidth="1"/>
    <col min="8236" max="8448" width="11.5703125" style="60"/>
    <col min="8449" max="8449" width="1.85546875" style="60" customWidth="1"/>
    <col min="8450" max="8450" width="9.42578125" style="60" customWidth="1"/>
    <col min="8451" max="8451" width="8.42578125" style="60" customWidth="1"/>
    <col min="8452" max="8452" width="8.5703125" style="60" customWidth="1"/>
    <col min="8453" max="8453" width="8.140625" style="60" customWidth="1"/>
    <col min="8454" max="8455" width="4.5703125" style="60" customWidth="1"/>
    <col min="8456" max="8456" width="7.140625" style="60" customWidth="1"/>
    <col min="8457" max="8457" width="7.85546875" style="60" customWidth="1"/>
    <col min="8458" max="8458" width="4.5703125" style="60" customWidth="1"/>
    <col min="8459" max="8459" width="8.140625" style="60" customWidth="1"/>
    <col min="8460" max="8460" width="9.42578125" style="60" customWidth="1"/>
    <col min="8461" max="8461" width="7.140625" style="60" customWidth="1"/>
    <col min="8462" max="8463" width="8.5703125" style="60" customWidth="1"/>
    <col min="8464" max="8464" width="4.5703125" style="60" customWidth="1"/>
    <col min="8465" max="8465" width="7.42578125" style="60" customWidth="1"/>
    <col min="8466" max="8467" width="4.5703125" style="60" customWidth="1"/>
    <col min="8468" max="8468" width="7" style="60" customWidth="1"/>
    <col min="8469" max="8469" width="8.140625" style="60" customWidth="1"/>
    <col min="8470" max="8470" width="8" style="60" customWidth="1"/>
    <col min="8471" max="8471" width="7.140625" style="60" customWidth="1"/>
    <col min="8472" max="8472" width="6.5703125" style="60" customWidth="1"/>
    <col min="8473" max="8473" width="4.5703125" style="60" customWidth="1"/>
    <col min="8474" max="8474" width="7.85546875" style="60" customWidth="1"/>
    <col min="8475" max="8475" width="8.140625" style="60" customWidth="1"/>
    <col min="8476" max="8479" width="4.5703125" style="60" customWidth="1"/>
    <col min="8480" max="8480" width="11.5703125" style="60"/>
    <col min="8481" max="8481" width="8.42578125" style="60" customWidth="1"/>
    <col min="8482" max="8482" width="5.42578125" style="60" customWidth="1"/>
    <col min="8483" max="8484" width="5.140625" style="60" customWidth="1"/>
    <col min="8485" max="8485" width="6.42578125" style="60" customWidth="1"/>
    <col min="8486" max="8486" width="11.5703125" style="60"/>
    <col min="8487" max="8487" width="8.42578125" style="60" customWidth="1"/>
    <col min="8488" max="8488" width="3.140625" style="60" customWidth="1"/>
    <col min="8489" max="8489" width="5.140625" style="60" customWidth="1"/>
    <col min="8490" max="8490" width="7.42578125" style="60" customWidth="1"/>
    <col min="8491" max="8491" width="4.5703125" style="60" customWidth="1"/>
    <col min="8492" max="8704" width="11.5703125" style="60"/>
    <col min="8705" max="8705" width="1.85546875" style="60" customWidth="1"/>
    <col min="8706" max="8706" width="9.42578125" style="60" customWidth="1"/>
    <col min="8707" max="8707" width="8.42578125" style="60" customWidth="1"/>
    <col min="8708" max="8708" width="8.5703125" style="60" customWidth="1"/>
    <col min="8709" max="8709" width="8.140625" style="60" customWidth="1"/>
    <col min="8710" max="8711" width="4.5703125" style="60" customWidth="1"/>
    <col min="8712" max="8712" width="7.140625" style="60" customWidth="1"/>
    <col min="8713" max="8713" width="7.85546875" style="60" customWidth="1"/>
    <col min="8714" max="8714" width="4.5703125" style="60" customWidth="1"/>
    <col min="8715" max="8715" width="8.140625" style="60" customWidth="1"/>
    <col min="8716" max="8716" width="9.42578125" style="60" customWidth="1"/>
    <col min="8717" max="8717" width="7.140625" style="60" customWidth="1"/>
    <col min="8718" max="8719" width="8.5703125" style="60" customWidth="1"/>
    <col min="8720" max="8720" width="4.5703125" style="60" customWidth="1"/>
    <col min="8721" max="8721" width="7.42578125" style="60" customWidth="1"/>
    <col min="8722" max="8723" width="4.5703125" style="60" customWidth="1"/>
    <col min="8724" max="8724" width="7" style="60" customWidth="1"/>
    <col min="8725" max="8725" width="8.140625" style="60" customWidth="1"/>
    <col min="8726" max="8726" width="8" style="60" customWidth="1"/>
    <col min="8727" max="8727" width="7.140625" style="60" customWidth="1"/>
    <col min="8728" max="8728" width="6.5703125" style="60" customWidth="1"/>
    <col min="8729" max="8729" width="4.5703125" style="60" customWidth="1"/>
    <col min="8730" max="8730" width="7.85546875" style="60" customWidth="1"/>
    <col min="8731" max="8731" width="8.140625" style="60" customWidth="1"/>
    <col min="8732" max="8735" width="4.5703125" style="60" customWidth="1"/>
    <col min="8736" max="8736" width="11.5703125" style="60"/>
    <col min="8737" max="8737" width="8.42578125" style="60" customWidth="1"/>
    <col min="8738" max="8738" width="5.42578125" style="60" customWidth="1"/>
    <col min="8739" max="8740" width="5.140625" style="60" customWidth="1"/>
    <col min="8741" max="8741" width="6.42578125" style="60" customWidth="1"/>
    <col min="8742" max="8742" width="11.5703125" style="60"/>
    <col min="8743" max="8743" width="8.42578125" style="60" customWidth="1"/>
    <col min="8744" max="8744" width="3.140625" style="60" customWidth="1"/>
    <col min="8745" max="8745" width="5.140625" style="60" customWidth="1"/>
    <col min="8746" max="8746" width="7.42578125" style="60" customWidth="1"/>
    <col min="8747" max="8747" width="4.5703125" style="60" customWidth="1"/>
    <col min="8748" max="8960" width="11.5703125" style="60"/>
    <col min="8961" max="8961" width="1.85546875" style="60" customWidth="1"/>
    <col min="8962" max="8962" width="9.42578125" style="60" customWidth="1"/>
    <col min="8963" max="8963" width="8.42578125" style="60" customWidth="1"/>
    <col min="8964" max="8964" width="8.5703125" style="60" customWidth="1"/>
    <col min="8965" max="8965" width="8.140625" style="60" customWidth="1"/>
    <col min="8966" max="8967" width="4.5703125" style="60" customWidth="1"/>
    <col min="8968" max="8968" width="7.140625" style="60" customWidth="1"/>
    <col min="8969" max="8969" width="7.85546875" style="60" customWidth="1"/>
    <col min="8970" max="8970" width="4.5703125" style="60" customWidth="1"/>
    <col min="8971" max="8971" width="8.140625" style="60" customWidth="1"/>
    <col min="8972" max="8972" width="9.42578125" style="60" customWidth="1"/>
    <col min="8973" max="8973" width="7.140625" style="60" customWidth="1"/>
    <col min="8974" max="8975" width="8.5703125" style="60" customWidth="1"/>
    <col min="8976" max="8976" width="4.5703125" style="60" customWidth="1"/>
    <col min="8977" max="8977" width="7.42578125" style="60" customWidth="1"/>
    <col min="8978" max="8979" width="4.5703125" style="60" customWidth="1"/>
    <col min="8980" max="8980" width="7" style="60" customWidth="1"/>
    <col min="8981" max="8981" width="8.140625" style="60" customWidth="1"/>
    <col min="8982" max="8982" width="8" style="60" customWidth="1"/>
    <col min="8983" max="8983" width="7.140625" style="60" customWidth="1"/>
    <col min="8984" max="8984" width="6.5703125" style="60" customWidth="1"/>
    <col min="8985" max="8985" width="4.5703125" style="60" customWidth="1"/>
    <col min="8986" max="8986" width="7.85546875" style="60" customWidth="1"/>
    <col min="8987" max="8987" width="8.140625" style="60" customWidth="1"/>
    <col min="8988" max="8991" width="4.5703125" style="60" customWidth="1"/>
    <col min="8992" max="8992" width="11.5703125" style="60"/>
    <col min="8993" max="8993" width="8.42578125" style="60" customWidth="1"/>
    <col min="8994" max="8994" width="5.42578125" style="60" customWidth="1"/>
    <col min="8995" max="8996" width="5.140625" style="60" customWidth="1"/>
    <col min="8997" max="8997" width="6.42578125" style="60" customWidth="1"/>
    <col min="8998" max="8998" width="11.5703125" style="60"/>
    <col min="8999" max="8999" width="8.42578125" style="60" customWidth="1"/>
    <col min="9000" max="9000" width="3.140625" style="60" customWidth="1"/>
    <col min="9001" max="9001" width="5.140625" style="60" customWidth="1"/>
    <col min="9002" max="9002" width="7.42578125" style="60" customWidth="1"/>
    <col min="9003" max="9003" width="4.5703125" style="60" customWidth="1"/>
    <col min="9004" max="9216" width="11.5703125" style="60"/>
    <col min="9217" max="9217" width="1.85546875" style="60" customWidth="1"/>
    <col min="9218" max="9218" width="9.42578125" style="60" customWidth="1"/>
    <col min="9219" max="9219" width="8.42578125" style="60" customWidth="1"/>
    <col min="9220" max="9220" width="8.5703125" style="60" customWidth="1"/>
    <col min="9221" max="9221" width="8.140625" style="60" customWidth="1"/>
    <col min="9222" max="9223" width="4.5703125" style="60" customWidth="1"/>
    <col min="9224" max="9224" width="7.140625" style="60" customWidth="1"/>
    <col min="9225" max="9225" width="7.85546875" style="60" customWidth="1"/>
    <col min="9226" max="9226" width="4.5703125" style="60" customWidth="1"/>
    <col min="9227" max="9227" width="8.140625" style="60" customWidth="1"/>
    <col min="9228" max="9228" width="9.42578125" style="60" customWidth="1"/>
    <col min="9229" max="9229" width="7.140625" style="60" customWidth="1"/>
    <col min="9230" max="9231" width="8.5703125" style="60" customWidth="1"/>
    <col min="9232" max="9232" width="4.5703125" style="60" customWidth="1"/>
    <col min="9233" max="9233" width="7.42578125" style="60" customWidth="1"/>
    <col min="9234" max="9235" width="4.5703125" style="60" customWidth="1"/>
    <col min="9236" max="9236" width="7" style="60" customWidth="1"/>
    <col min="9237" max="9237" width="8.140625" style="60" customWidth="1"/>
    <col min="9238" max="9238" width="8" style="60" customWidth="1"/>
    <col min="9239" max="9239" width="7.140625" style="60" customWidth="1"/>
    <col min="9240" max="9240" width="6.5703125" style="60" customWidth="1"/>
    <col min="9241" max="9241" width="4.5703125" style="60" customWidth="1"/>
    <col min="9242" max="9242" width="7.85546875" style="60" customWidth="1"/>
    <col min="9243" max="9243" width="8.140625" style="60" customWidth="1"/>
    <col min="9244" max="9247" width="4.5703125" style="60" customWidth="1"/>
    <col min="9248" max="9248" width="11.5703125" style="60"/>
    <col min="9249" max="9249" width="8.42578125" style="60" customWidth="1"/>
    <col min="9250" max="9250" width="5.42578125" style="60" customWidth="1"/>
    <col min="9251" max="9252" width="5.140625" style="60" customWidth="1"/>
    <col min="9253" max="9253" width="6.42578125" style="60" customWidth="1"/>
    <col min="9254" max="9254" width="11.5703125" style="60"/>
    <col min="9255" max="9255" width="8.42578125" style="60" customWidth="1"/>
    <col min="9256" max="9256" width="3.140625" style="60" customWidth="1"/>
    <col min="9257" max="9257" width="5.140625" style="60" customWidth="1"/>
    <col min="9258" max="9258" width="7.42578125" style="60" customWidth="1"/>
    <col min="9259" max="9259" width="4.5703125" style="60" customWidth="1"/>
    <col min="9260" max="9472" width="11.5703125" style="60"/>
    <col min="9473" max="9473" width="1.85546875" style="60" customWidth="1"/>
    <col min="9474" max="9474" width="9.42578125" style="60" customWidth="1"/>
    <col min="9475" max="9475" width="8.42578125" style="60" customWidth="1"/>
    <col min="9476" max="9476" width="8.5703125" style="60" customWidth="1"/>
    <col min="9477" max="9477" width="8.140625" style="60" customWidth="1"/>
    <col min="9478" max="9479" width="4.5703125" style="60" customWidth="1"/>
    <col min="9480" max="9480" width="7.140625" style="60" customWidth="1"/>
    <col min="9481" max="9481" width="7.85546875" style="60" customWidth="1"/>
    <col min="9482" max="9482" width="4.5703125" style="60" customWidth="1"/>
    <col min="9483" max="9483" width="8.140625" style="60" customWidth="1"/>
    <col min="9484" max="9484" width="9.42578125" style="60" customWidth="1"/>
    <col min="9485" max="9485" width="7.140625" style="60" customWidth="1"/>
    <col min="9486" max="9487" width="8.5703125" style="60" customWidth="1"/>
    <col min="9488" max="9488" width="4.5703125" style="60" customWidth="1"/>
    <col min="9489" max="9489" width="7.42578125" style="60" customWidth="1"/>
    <col min="9490" max="9491" width="4.5703125" style="60" customWidth="1"/>
    <col min="9492" max="9492" width="7" style="60" customWidth="1"/>
    <col min="9493" max="9493" width="8.140625" style="60" customWidth="1"/>
    <col min="9494" max="9494" width="8" style="60" customWidth="1"/>
    <col min="9495" max="9495" width="7.140625" style="60" customWidth="1"/>
    <col min="9496" max="9496" width="6.5703125" style="60" customWidth="1"/>
    <col min="9497" max="9497" width="4.5703125" style="60" customWidth="1"/>
    <col min="9498" max="9498" width="7.85546875" style="60" customWidth="1"/>
    <col min="9499" max="9499" width="8.140625" style="60" customWidth="1"/>
    <col min="9500" max="9503" width="4.5703125" style="60" customWidth="1"/>
    <col min="9504" max="9504" width="11.5703125" style="60"/>
    <col min="9505" max="9505" width="8.42578125" style="60" customWidth="1"/>
    <col min="9506" max="9506" width="5.42578125" style="60" customWidth="1"/>
    <col min="9507" max="9508" width="5.140625" style="60" customWidth="1"/>
    <col min="9509" max="9509" width="6.42578125" style="60" customWidth="1"/>
    <col min="9510" max="9510" width="11.5703125" style="60"/>
    <col min="9511" max="9511" width="8.42578125" style="60" customWidth="1"/>
    <col min="9512" max="9512" width="3.140625" style="60" customWidth="1"/>
    <col min="9513" max="9513" width="5.140625" style="60" customWidth="1"/>
    <col min="9514" max="9514" width="7.42578125" style="60" customWidth="1"/>
    <col min="9515" max="9515" width="4.5703125" style="60" customWidth="1"/>
    <col min="9516" max="9728" width="11.5703125" style="60"/>
    <col min="9729" max="9729" width="1.85546875" style="60" customWidth="1"/>
    <col min="9730" max="9730" width="9.42578125" style="60" customWidth="1"/>
    <col min="9731" max="9731" width="8.42578125" style="60" customWidth="1"/>
    <col min="9732" max="9732" width="8.5703125" style="60" customWidth="1"/>
    <col min="9733" max="9733" width="8.140625" style="60" customWidth="1"/>
    <col min="9734" max="9735" width="4.5703125" style="60" customWidth="1"/>
    <col min="9736" max="9736" width="7.140625" style="60" customWidth="1"/>
    <col min="9737" max="9737" width="7.85546875" style="60" customWidth="1"/>
    <col min="9738" max="9738" width="4.5703125" style="60" customWidth="1"/>
    <col min="9739" max="9739" width="8.140625" style="60" customWidth="1"/>
    <col min="9740" max="9740" width="9.42578125" style="60" customWidth="1"/>
    <col min="9741" max="9741" width="7.140625" style="60" customWidth="1"/>
    <col min="9742" max="9743" width="8.5703125" style="60" customWidth="1"/>
    <col min="9744" max="9744" width="4.5703125" style="60" customWidth="1"/>
    <col min="9745" max="9745" width="7.42578125" style="60" customWidth="1"/>
    <col min="9746" max="9747" width="4.5703125" style="60" customWidth="1"/>
    <col min="9748" max="9748" width="7" style="60" customWidth="1"/>
    <col min="9749" max="9749" width="8.140625" style="60" customWidth="1"/>
    <col min="9750" max="9750" width="8" style="60" customWidth="1"/>
    <col min="9751" max="9751" width="7.140625" style="60" customWidth="1"/>
    <col min="9752" max="9752" width="6.5703125" style="60" customWidth="1"/>
    <col min="9753" max="9753" width="4.5703125" style="60" customWidth="1"/>
    <col min="9754" max="9754" width="7.85546875" style="60" customWidth="1"/>
    <col min="9755" max="9755" width="8.140625" style="60" customWidth="1"/>
    <col min="9756" max="9759" width="4.5703125" style="60" customWidth="1"/>
    <col min="9760" max="9760" width="11.5703125" style="60"/>
    <col min="9761" max="9761" width="8.42578125" style="60" customWidth="1"/>
    <col min="9762" max="9762" width="5.42578125" style="60" customWidth="1"/>
    <col min="9763" max="9764" width="5.140625" style="60" customWidth="1"/>
    <col min="9765" max="9765" width="6.42578125" style="60" customWidth="1"/>
    <col min="9766" max="9766" width="11.5703125" style="60"/>
    <col min="9767" max="9767" width="8.42578125" style="60" customWidth="1"/>
    <col min="9768" max="9768" width="3.140625" style="60" customWidth="1"/>
    <col min="9769" max="9769" width="5.140625" style="60" customWidth="1"/>
    <col min="9770" max="9770" width="7.42578125" style="60" customWidth="1"/>
    <col min="9771" max="9771" width="4.5703125" style="60" customWidth="1"/>
    <col min="9772" max="9984" width="11.5703125" style="60"/>
    <col min="9985" max="9985" width="1.85546875" style="60" customWidth="1"/>
    <col min="9986" max="9986" width="9.42578125" style="60" customWidth="1"/>
    <col min="9987" max="9987" width="8.42578125" style="60" customWidth="1"/>
    <col min="9988" max="9988" width="8.5703125" style="60" customWidth="1"/>
    <col min="9989" max="9989" width="8.140625" style="60" customWidth="1"/>
    <col min="9990" max="9991" width="4.5703125" style="60" customWidth="1"/>
    <col min="9992" max="9992" width="7.140625" style="60" customWidth="1"/>
    <col min="9993" max="9993" width="7.85546875" style="60" customWidth="1"/>
    <col min="9994" max="9994" width="4.5703125" style="60" customWidth="1"/>
    <col min="9995" max="9995" width="8.140625" style="60" customWidth="1"/>
    <col min="9996" max="9996" width="9.42578125" style="60" customWidth="1"/>
    <col min="9997" max="9997" width="7.140625" style="60" customWidth="1"/>
    <col min="9998" max="9999" width="8.5703125" style="60" customWidth="1"/>
    <col min="10000" max="10000" width="4.5703125" style="60" customWidth="1"/>
    <col min="10001" max="10001" width="7.42578125" style="60" customWidth="1"/>
    <col min="10002" max="10003" width="4.5703125" style="60" customWidth="1"/>
    <col min="10004" max="10004" width="7" style="60" customWidth="1"/>
    <col min="10005" max="10005" width="8.140625" style="60" customWidth="1"/>
    <col min="10006" max="10006" width="8" style="60" customWidth="1"/>
    <col min="10007" max="10007" width="7.140625" style="60" customWidth="1"/>
    <col min="10008" max="10008" width="6.5703125" style="60" customWidth="1"/>
    <col min="10009" max="10009" width="4.5703125" style="60" customWidth="1"/>
    <col min="10010" max="10010" width="7.85546875" style="60" customWidth="1"/>
    <col min="10011" max="10011" width="8.140625" style="60" customWidth="1"/>
    <col min="10012" max="10015" width="4.5703125" style="60" customWidth="1"/>
    <col min="10016" max="10016" width="11.5703125" style="60"/>
    <col min="10017" max="10017" width="8.42578125" style="60" customWidth="1"/>
    <col min="10018" max="10018" width="5.42578125" style="60" customWidth="1"/>
    <col min="10019" max="10020" width="5.140625" style="60" customWidth="1"/>
    <col min="10021" max="10021" width="6.42578125" style="60" customWidth="1"/>
    <col min="10022" max="10022" width="11.5703125" style="60"/>
    <col min="10023" max="10023" width="8.42578125" style="60" customWidth="1"/>
    <col min="10024" max="10024" width="3.140625" style="60" customWidth="1"/>
    <col min="10025" max="10025" width="5.140625" style="60" customWidth="1"/>
    <col min="10026" max="10026" width="7.42578125" style="60" customWidth="1"/>
    <col min="10027" max="10027" width="4.5703125" style="60" customWidth="1"/>
    <col min="10028" max="10240" width="11.5703125" style="60"/>
    <col min="10241" max="10241" width="1.85546875" style="60" customWidth="1"/>
    <col min="10242" max="10242" width="9.42578125" style="60" customWidth="1"/>
    <col min="10243" max="10243" width="8.42578125" style="60" customWidth="1"/>
    <col min="10244" max="10244" width="8.5703125" style="60" customWidth="1"/>
    <col min="10245" max="10245" width="8.140625" style="60" customWidth="1"/>
    <col min="10246" max="10247" width="4.5703125" style="60" customWidth="1"/>
    <col min="10248" max="10248" width="7.140625" style="60" customWidth="1"/>
    <col min="10249" max="10249" width="7.85546875" style="60" customWidth="1"/>
    <col min="10250" max="10250" width="4.5703125" style="60" customWidth="1"/>
    <col min="10251" max="10251" width="8.140625" style="60" customWidth="1"/>
    <col min="10252" max="10252" width="9.42578125" style="60" customWidth="1"/>
    <col min="10253" max="10253" width="7.140625" style="60" customWidth="1"/>
    <col min="10254" max="10255" width="8.5703125" style="60" customWidth="1"/>
    <col min="10256" max="10256" width="4.5703125" style="60" customWidth="1"/>
    <col min="10257" max="10257" width="7.42578125" style="60" customWidth="1"/>
    <col min="10258" max="10259" width="4.5703125" style="60" customWidth="1"/>
    <col min="10260" max="10260" width="7" style="60" customWidth="1"/>
    <col min="10261" max="10261" width="8.140625" style="60" customWidth="1"/>
    <col min="10262" max="10262" width="8" style="60" customWidth="1"/>
    <col min="10263" max="10263" width="7.140625" style="60" customWidth="1"/>
    <col min="10264" max="10264" width="6.5703125" style="60" customWidth="1"/>
    <col min="10265" max="10265" width="4.5703125" style="60" customWidth="1"/>
    <col min="10266" max="10266" width="7.85546875" style="60" customWidth="1"/>
    <col min="10267" max="10267" width="8.140625" style="60" customWidth="1"/>
    <col min="10268" max="10271" width="4.5703125" style="60" customWidth="1"/>
    <col min="10272" max="10272" width="11.5703125" style="60"/>
    <col min="10273" max="10273" width="8.42578125" style="60" customWidth="1"/>
    <col min="10274" max="10274" width="5.42578125" style="60" customWidth="1"/>
    <col min="10275" max="10276" width="5.140625" style="60" customWidth="1"/>
    <col min="10277" max="10277" width="6.42578125" style="60" customWidth="1"/>
    <col min="10278" max="10278" width="11.5703125" style="60"/>
    <col min="10279" max="10279" width="8.42578125" style="60" customWidth="1"/>
    <col min="10280" max="10280" width="3.140625" style="60" customWidth="1"/>
    <col min="10281" max="10281" width="5.140625" style="60" customWidth="1"/>
    <col min="10282" max="10282" width="7.42578125" style="60" customWidth="1"/>
    <col min="10283" max="10283" width="4.5703125" style="60" customWidth="1"/>
    <col min="10284" max="10496" width="11.5703125" style="60"/>
    <col min="10497" max="10497" width="1.85546875" style="60" customWidth="1"/>
    <col min="10498" max="10498" width="9.42578125" style="60" customWidth="1"/>
    <col min="10499" max="10499" width="8.42578125" style="60" customWidth="1"/>
    <col min="10500" max="10500" width="8.5703125" style="60" customWidth="1"/>
    <col min="10501" max="10501" width="8.140625" style="60" customWidth="1"/>
    <col min="10502" max="10503" width="4.5703125" style="60" customWidth="1"/>
    <col min="10504" max="10504" width="7.140625" style="60" customWidth="1"/>
    <col min="10505" max="10505" width="7.85546875" style="60" customWidth="1"/>
    <col min="10506" max="10506" width="4.5703125" style="60" customWidth="1"/>
    <col min="10507" max="10507" width="8.140625" style="60" customWidth="1"/>
    <col min="10508" max="10508" width="9.42578125" style="60" customWidth="1"/>
    <col min="10509" max="10509" width="7.140625" style="60" customWidth="1"/>
    <col min="10510" max="10511" width="8.5703125" style="60" customWidth="1"/>
    <col min="10512" max="10512" width="4.5703125" style="60" customWidth="1"/>
    <col min="10513" max="10513" width="7.42578125" style="60" customWidth="1"/>
    <col min="10514" max="10515" width="4.5703125" style="60" customWidth="1"/>
    <col min="10516" max="10516" width="7" style="60" customWidth="1"/>
    <col min="10517" max="10517" width="8.140625" style="60" customWidth="1"/>
    <col min="10518" max="10518" width="8" style="60" customWidth="1"/>
    <col min="10519" max="10519" width="7.140625" style="60" customWidth="1"/>
    <col min="10520" max="10520" width="6.5703125" style="60" customWidth="1"/>
    <col min="10521" max="10521" width="4.5703125" style="60" customWidth="1"/>
    <col min="10522" max="10522" width="7.85546875" style="60" customWidth="1"/>
    <col min="10523" max="10523" width="8.140625" style="60" customWidth="1"/>
    <col min="10524" max="10527" width="4.5703125" style="60" customWidth="1"/>
    <col min="10528" max="10528" width="11.5703125" style="60"/>
    <col min="10529" max="10529" width="8.42578125" style="60" customWidth="1"/>
    <col min="10530" max="10530" width="5.42578125" style="60" customWidth="1"/>
    <col min="10531" max="10532" width="5.140625" style="60" customWidth="1"/>
    <col min="10533" max="10533" width="6.42578125" style="60" customWidth="1"/>
    <col min="10534" max="10534" width="11.5703125" style="60"/>
    <col min="10535" max="10535" width="8.42578125" style="60" customWidth="1"/>
    <col min="10536" max="10536" width="3.140625" style="60" customWidth="1"/>
    <col min="10537" max="10537" width="5.140625" style="60" customWidth="1"/>
    <col min="10538" max="10538" width="7.42578125" style="60" customWidth="1"/>
    <col min="10539" max="10539" width="4.5703125" style="60" customWidth="1"/>
    <col min="10540" max="10752" width="11.5703125" style="60"/>
    <col min="10753" max="10753" width="1.85546875" style="60" customWidth="1"/>
    <col min="10754" max="10754" width="9.42578125" style="60" customWidth="1"/>
    <col min="10755" max="10755" width="8.42578125" style="60" customWidth="1"/>
    <col min="10756" max="10756" width="8.5703125" style="60" customWidth="1"/>
    <col min="10757" max="10757" width="8.140625" style="60" customWidth="1"/>
    <col min="10758" max="10759" width="4.5703125" style="60" customWidth="1"/>
    <col min="10760" max="10760" width="7.140625" style="60" customWidth="1"/>
    <col min="10761" max="10761" width="7.85546875" style="60" customWidth="1"/>
    <col min="10762" max="10762" width="4.5703125" style="60" customWidth="1"/>
    <col min="10763" max="10763" width="8.140625" style="60" customWidth="1"/>
    <col min="10764" max="10764" width="9.42578125" style="60" customWidth="1"/>
    <col min="10765" max="10765" width="7.140625" style="60" customWidth="1"/>
    <col min="10766" max="10767" width="8.5703125" style="60" customWidth="1"/>
    <col min="10768" max="10768" width="4.5703125" style="60" customWidth="1"/>
    <col min="10769" max="10769" width="7.42578125" style="60" customWidth="1"/>
    <col min="10770" max="10771" width="4.5703125" style="60" customWidth="1"/>
    <col min="10772" max="10772" width="7" style="60" customWidth="1"/>
    <col min="10773" max="10773" width="8.140625" style="60" customWidth="1"/>
    <col min="10774" max="10774" width="8" style="60" customWidth="1"/>
    <col min="10775" max="10775" width="7.140625" style="60" customWidth="1"/>
    <col min="10776" max="10776" width="6.5703125" style="60" customWidth="1"/>
    <col min="10777" max="10777" width="4.5703125" style="60" customWidth="1"/>
    <col min="10778" max="10778" width="7.85546875" style="60" customWidth="1"/>
    <col min="10779" max="10779" width="8.140625" style="60" customWidth="1"/>
    <col min="10780" max="10783" width="4.5703125" style="60" customWidth="1"/>
    <col min="10784" max="10784" width="11.5703125" style="60"/>
    <col min="10785" max="10785" width="8.42578125" style="60" customWidth="1"/>
    <col min="10786" max="10786" width="5.42578125" style="60" customWidth="1"/>
    <col min="10787" max="10788" width="5.140625" style="60" customWidth="1"/>
    <col min="10789" max="10789" width="6.42578125" style="60" customWidth="1"/>
    <col min="10790" max="10790" width="11.5703125" style="60"/>
    <col min="10791" max="10791" width="8.42578125" style="60" customWidth="1"/>
    <col min="10792" max="10792" width="3.140625" style="60" customWidth="1"/>
    <col min="10793" max="10793" width="5.140625" style="60" customWidth="1"/>
    <col min="10794" max="10794" width="7.42578125" style="60" customWidth="1"/>
    <col min="10795" max="10795" width="4.5703125" style="60" customWidth="1"/>
    <col min="10796" max="11008" width="11.5703125" style="60"/>
    <col min="11009" max="11009" width="1.85546875" style="60" customWidth="1"/>
    <col min="11010" max="11010" width="9.42578125" style="60" customWidth="1"/>
    <col min="11011" max="11011" width="8.42578125" style="60" customWidth="1"/>
    <col min="11012" max="11012" width="8.5703125" style="60" customWidth="1"/>
    <col min="11013" max="11013" width="8.140625" style="60" customWidth="1"/>
    <col min="11014" max="11015" width="4.5703125" style="60" customWidth="1"/>
    <col min="11016" max="11016" width="7.140625" style="60" customWidth="1"/>
    <col min="11017" max="11017" width="7.85546875" style="60" customWidth="1"/>
    <col min="11018" max="11018" width="4.5703125" style="60" customWidth="1"/>
    <col min="11019" max="11019" width="8.140625" style="60" customWidth="1"/>
    <col min="11020" max="11020" width="9.42578125" style="60" customWidth="1"/>
    <col min="11021" max="11021" width="7.140625" style="60" customWidth="1"/>
    <col min="11022" max="11023" width="8.5703125" style="60" customWidth="1"/>
    <col min="11024" max="11024" width="4.5703125" style="60" customWidth="1"/>
    <col min="11025" max="11025" width="7.42578125" style="60" customWidth="1"/>
    <col min="11026" max="11027" width="4.5703125" style="60" customWidth="1"/>
    <col min="11028" max="11028" width="7" style="60" customWidth="1"/>
    <col min="11029" max="11029" width="8.140625" style="60" customWidth="1"/>
    <col min="11030" max="11030" width="8" style="60" customWidth="1"/>
    <col min="11031" max="11031" width="7.140625" style="60" customWidth="1"/>
    <col min="11032" max="11032" width="6.5703125" style="60" customWidth="1"/>
    <col min="11033" max="11033" width="4.5703125" style="60" customWidth="1"/>
    <col min="11034" max="11034" width="7.85546875" style="60" customWidth="1"/>
    <col min="11035" max="11035" width="8.140625" style="60" customWidth="1"/>
    <col min="11036" max="11039" width="4.5703125" style="60" customWidth="1"/>
    <col min="11040" max="11040" width="11.5703125" style="60"/>
    <col min="11041" max="11041" width="8.42578125" style="60" customWidth="1"/>
    <col min="11042" max="11042" width="5.42578125" style="60" customWidth="1"/>
    <col min="11043" max="11044" width="5.140625" style="60" customWidth="1"/>
    <col min="11045" max="11045" width="6.42578125" style="60" customWidth="1"/>
    <col min="11046" max="11046" width="11.5703125" style="60"/>
    <col min="11047" max="11047" width="8.42578125" style="60" customWidth="1"/>
    <col min="11048" max="11048" width="3.140625" style="60" customWidth="1"/>
    <col min="11049" max="11049" width="5.140625" style="60" customWidth="1"/>
    <col min="11050" max="11050" width="7.42578125" style="60" customWidth="1"/>
    <col min="11051" max="11051" width="4.5703125" style="60" customWidth="1"/>
    <col min="11052" max="11264" width="11.5703125" style="60"/>
    <col min="11265" max="11265" width="1.85546875" style="60" customWidth="1"/>
    <col min="11266" max="11266" width="9.42578125" style="60" customWidth="1"/>
    <col min="11267" max="11267" width="8.42578125" style="60" customWidth="1"/>
    <col min="11268" max="11268" width="8.5703125" style="60" customWidth="1"/>
    <col min="11269" max="11269" width="8.140625" style="60" customWidth="1"/>
    <col min="11270" max="11271" width="4.5703125" style="60" customWidth="1"/>
    <col min="11272" max="11272" width="7.140625" style="60" customWidth="1"/>
    <col min="11273" max="11273" width="7.85546875" style="60" customWidth="1"/>
    <col min="11274" max="11274" width="4.5703125" style="60" customWidth="1"/>
    <col min="11275" max="11275" width="8.140625" style="60" customWidth="1"/>
    <col min="11276" max="11276" width="9.42578125" style="60" customWidth="1"/>
    <col min="11277" max="11277" width="7.140625" style="60" customWidth="1"/>
    <col min="11278" max="11279" width="8.5703125" style="60" customWidth="1"/>
    <col min="11280" max="11280" width="4.5703125" style="60" customWidth="1"/>
    <col min="11281" max="11281" width="7.42578125" style="60" customWidth="1"/>
    <col min="11282" max="11283" width="4.5703125" style="60" customWidth="1"/>
    <col min="11284" max="11284" width="7" style="60" customWidth="1"/>
    <col min="11285" max="11285" width="8.140625" style="60" customWidth="1"/>
    <col min="11286" max="11286" width="8" style="60" customWidth="1"/>
    <col min="11287" max="11287" width="7.140625" style="60" customWidth="1"/>
    <col min="11288" max="11288" width="6.5703125" style="60" customWidth="1"/>
    <col min="11289" max="11289" width="4.5703125" style="60" customWidth="1"/>
    <col min="11290" max="11290" width="7.85546875" style="60" customWidth="1"/>
    <col min="11291" max="11291" width="8.140625" style="60" customWidth="1"/>
    <col min="11292" max="11295" width="4.5703125" style="60" customWidth="1"/>
    <col min="11296" max="11296" width="11.5703125" style="60"/>
    <col min="11297" max="11297" width="8.42578125" style="60" customWidth="1"/>
    <col min="11298" max="11298" width="5.42578125" style="60" customWidth="1"/>
    <col min="11299" max="11300" width="5.140625" style="60" customWidth="1"/>
    <col min="11301" max="11301" width="6.42578125" style="60" customWidth="1"/>
    <col min="11302" max="11302" width="11.5703125" style="60"/>
    <col min="11303" max="11303" width="8.42578125" style="60" customWidth="1"/>
    <col min="11304" max="11304" width="3.140625" style="60" customWidth="1"/>
    <col min="11305" max="11305" width="5.140625" style="60" customWidth="1"/>
    <col min="11306" max="11306" width="7.42578125" style="60" customWidth="1"/>
    <col min="11307" max="11307" width="4.5703125" style="60" customWidth="1"/>
    <col min="11308" max="11520" width="11.5703125" style="60"/>
    <col min="11521" max="11521" width="1.85546875" style="60" customWidth="1"/>
    <col min="11522" max="11522" width="9.42578125" style="60" customWidth="1"/>
    <col min="11523" max="11523" width="8.42578125" style="60" customWidth="1"/>
    <col min="11524" max="11524" width="8.5703125" style="60" customWidth="1"/>
    <col min="11525" max="11525" width="8.140625" style="60" customWidth="1"/>
    <col min="11526" max="11527" width="4.5703125" style="60" customWidth="1"/>
    <col min="11528" max="11528" width="7.140625" style="60" customWidth="1"/>
    <col min="11529" max="11529" width="7.85546875" style="60" customWidth="1"/>
    <col min="11530" max="11530" width="4.5703125" style="60" customWidth="1"/>
    <col min="11531" max="11531" width="8.140625" style="60" customWidth="1"/>
    <col min="11532" max="11532" width="9.42578125" style="60" customWidth="1"/>
    <col min="11533" max="11533" width="7.140625" style="60" customWidth="1"/>
    <col min="11534" max="11535" width="8.5703125" style="60" customWidth="1"/>
    <col min="11536" max="11536" width="4.5703125" style="60" customWidth="1"/>
    <col min="11537" max="11537" width="7.42578125" style="60" customWidth="1"/>
    <col min="11538" max="11539" width="4.5703125" style="60" customWidth="1"/>
    <col min="11540" max="11540" width="7" style="60" customWidth="1"/>
    <col min="11541" max="11541" width="8.140625" style="60" customWidth="1"/>
    <col min="11542" max="11542" width="8" style="60" customWidth="1"/>
    <col min="11543" max="11543" width="7.140625" style="60" customWidth="1"/>
    <col min="11544" max="11544" width="6.5703125" style="60" customWidth="1"/>
    <col min="11545" max="11545" width="4.5703125" style="60" customWidth="1"/>
    <col min="11546" max="11546" width="7.85546875" style="60" customWidth="1"/>
    <col min="11547" max="11547" width="8.140625" style="60" customWidth="1"/>
    <col min="11548" max="11551" width="4.5703125" style="60" customWidth="1"/>
    <col min="11552" max="11552" width="11.5703125" style="60"/>
    <col min="11553" max="11553" width="8.42578125" style="60" customWidth="1"/>
    <col min="11554" max="11554" width="5.42578125" style="60" customWidth="1"/>
    <col min="11555" max="11556" width="5.140625" style="60" customWidth="1"/>
    <col min="11557" max="11557" width="6.42578125" style="60" customWidth="1"/>
    <col min="11558" max="11558" width="11.5703125" style="60"/>
    <col min="11559" max="11559" width="8.42578125" style="60" customWidth="1"/>
    <col min="11560" max="11560" width="3.140625" style="60" customWidth="1"/>
    <col min="11561" max="11561" width="5.140625" style="60" customWidth="1"/>
    <col min="11562" max="11562" width="7.42578125" style="60" customWidth="1"/>
    <col min="11563" max="11563" width="4.5703125" style="60" customWidth="1"/>
    <col min="11564" max="11776" width="11.5703125" style="60"/>
    <col min="11777" max="11777" width="1.85546875" style="60" customWidth="1"/>
    <col min="11778" max="11778" width="9.42578125" style="60" customWidth="1"/>
    <col min="11779" max="11779" width="8.42578125" style="60" customWidth="1"/>
    <col min="11780" max="11780" width="8.5703125" style="60" customWidth="1"/>
    <col min="11781" max="11781" width="8.140625" style="60" customWidth="1"/>
    <col min="11782" max="11783" width="4.5703125" style="60" customWidth="1"/>
    <col min="11784" max="11784" width="7.140625" style="60" customWidth="1"/>
    <col min="11785" max="11785" width="7.85546875" style="60" customWidth="1"/>
    <col min="11786" max="11786" width="4.5703125" style="60" customWidth="1"/>
    <col min="11787" max="11787" width="8.140625" style="60" customWidth="1"/>
    <col min="11788" max="11788" width="9.42578125" style="60" customWidth="1"/>
    <col min="11789" max="11789" width="7.140625" style="60" customWidth="1"/>
    <col min="11790" max="11791" width="8.5703125" style="60" customWidth="1"/>
    <col min="11792" max="11792" width="4.5703125" style="60" customWidth="1"/>
    <col min="11793" max="11793" width="7.42578125" style="60" customWidth="1"/>
    <col min="11794" max="11795" width="4.5703125" style="60" customWidth="1"/>
    <col min="11796" max="11796" width="7" style="60" customWidth="1"/>
    <col min="11797" max="11797" width="8.140625" style="60" customWidth="1"/>
    <col min="11798" max="11798" width="8" style="60" customWidth="1"/>
    <col min="11799" max="11799" width="7.140625" style="60" customWidth="1"/>
    <col min="11800" max="11800" width="6.5703125" style="60" customWidth="1"/>
    <col min="11801" max="11801" width="4.5703125" style="60" customWidth="1"/>
    <col min="11802" max="11802" width="7.85546875" style="60" customWidth="1"/>
    <col min="11803" max="11803" width="8.140625" style="60" customWidth="1"/>
    <col min="11804" max="11807" width="4.5703125" style="60" customWidth="1"/>
    <col min="11808" max="11808" width="11.5703125" style="60"/>
    <col min="11809" max="11809" width="8.42578125" style="60" customWidth="1"/>
    <col min="11810" max="11810" width="5.42578125" style="60" customWidth="1"/>
    <col min="11811" max="11812" width="5.140625" style="60" customWidth="1"/>
    <col min="11813" max="11813" width="6.42578125" style="60" customWidth="1"/>
    <col min="11814" max="11814" width="11.5703125" style="60"/>
    <col min="11815" max="11815" width="8.42578125" style="60" customWidth="1"/>
    <col min="11816" max="11816" width="3.140625" style="60" customWidth="1"/>
    <col min="11817" max="11817" width="5.140625" style="60" customWidth="1"/>
    <col min="11818" max="11818" width="7.42578125" style="60" customWidth="1"/>
    <col min="11819" max="11819" width="4.5703125" style="60" customWidth="1"/>
    <col min="11820" max="12032" width="11.5703125" style="60"/>
    <col min="12033" max="12033" width="1.85546875" style="60" customWidth="1"/>
    <col min="12034" max="12034" width="9.42578125" style="60" customWidth="1"/>
    <col min="12035" max="12035" width="8.42578125" style="60" customWidth="1"/>
    <col min="12036" max="12036" width="8.5703125" style="60" customWidth="1"/>
    <col min="12037" max="12037" width="8.140625" style="60" customWidth="1"/>
    <col min="12038" max="12039" width="4.5703125" style="60" customWidth="1"/>
    <col min="12040" max="12040" width="7.140625" style="60" customWidth="1"/>
    <col min="12041" max="12041" width="7.85546875" style="60" customWidth="1"/>
    <col min="12042" max="12042" width="4.5703125" style="60" customWidth="1"/>
    <col min="12043" max="12043" width="8.140625" style="60" customWidth="1"/>
    <col min="12044" max="12044" width="9.42578125" style="60" customWidth="1"/>
    <col min="12045" max="12045" width="7.140625" style="60" customWidth="1"/>
    <col min="12046" max="12047" width="8.5703125" style="60" customWidth="1"/>
    <col min="12048" max="12048" width="4.5703125" style="60" customWidth="1"/>
    <col min="12049" max="12049" width="7.42578125" style="60" customWidth="1"/>
    <col min="12050" max="12051" width="4.5703125" style="60" customWidth="1"/>
    <col min="12052" max="12052" width="7" style="60" customWidth="1"/>
    <col min="12053" max="12053" width="8.140625" style="60" customWidth="1"/>
    <col min="12054" max="12054" width="8" style="60" customWidth="1"/>
    <col min="12055" max="12055" width="7.140625" style="60" customWidth="1"/>
    <col min="12056" max="12056" width="6.5703125" style="60" customWidth="1"/>
    <col min="12057" max="12057" width="4.5703125" style="60" customWidth="1"/>
    <col min="12058" max="12058" width="7.85546875" style="60" customWidth="1"/>
    <col min="12059" max="12059" width="8.140625" style="60" customWidth="1"/>
    <col min="12060" max="12063" width="4.5703125" style="60" customWidth="1"/>
    <col min="12064" max="12064" width="11.5703125" style="60"/>
    <col min="12065" max="12065" width="8.42578125" style="60" customWidth="1"/>
    <col min="12066" max="12066" width="5.42578125" style="60" customWidth="1"/>
    <col min="12067" max="12068" width="5.140625" style="60" customWidth="1"/>
    <col min="12069" max="12069" width="6.42578125" style="60" customWidth="1"/>
    <col min="12070" max="12070" width="11.5703125" style="60"/>
    <col min="12071" max="12071" width="8.42578125" style="60" customWidth="1"/>
    <col min="12072" max="12072" width="3.140625" style="60" customWidth="1"/>
    <col min="12073" max="12073" width="5.140625" style="60" customWidth="1"/>
    <col min="12074" max="12074" width="7.42578125" style="60" customWidth="1"/>
    <col min="12075" max="12075" width="4.5703125" style="60" customWidth="1"/>
    <col min="12076" max="12288" width="11.5703125" style="60"/>
    <col min="12289" max="12289" width="1.85546875" style="60" customWidth="1"/>
    <col min="12290" max="12290" width="9.42578125" style="60" customWidth="1"/>
    <col min="12291" max="12291" width="8.42578125" style="60" customWidth="1"/>
    <col min="12292" max="12292" width="8.5703125" style="60" customWidth="1"/>
    <col min="12293" max="12293" width="8.140625" style="60" customWidth="1"/>
    <col min="12294" max="12295" width="4.5703125" style="60" customWidth="1"/>
    <col min="12296" max="12296" width="7.140625" style="60" customWidth="1"/>
    <col min="12297" max="12297" width="7.85546875" style="60" customWidth="1"/>
    <col min="12298" max="12298" width="4.5703125" style="60" customWidth="1"/>
    <col min="12299" max="12299" width="8.140625" style="60" customWidth="1"/>
    <col min="12300" max="12300" width="9.42578125" style="60" customWidth="1"/>
    <col min="12301" max="12301" width="7.140625" style="60" customWidth="1"/>
    <col min="12302" max="12303" width="8.5703125" style="60" customWidth="1"/>
    <col min="12304" max="12304" width="4.5703125" style="60" customWidth="1"/>
    <col min="12305" max="12305" width="7.42578125" style="60" customWidth="1"/>
    <col min="12306" max="12307" width="4.5703125" style="60" customWidth="1"/>
    <col min="12308" max="12308" width="7" style="60" customWidth="1"/>
    <col min="12309" max="12309" width="8.140625" style="60" customWidth="1"/>
    <col min="12310" max="12310" width="8" style="60" customWidth="1"/>
    <col min="12311" max="12311" width="7.140625" style="60" customWidth="1"/>
    <col min="12312" max="12312" width="6.5703125" style="60" customWidth="1"/>
    <col min="12313" max="12313" width="4.5703125" style="60" customWidth="1"/>
    <col min="12314" max="12314" width="7.85546875" style="60" customWidth="1"/>
    <col min="12315" max="12315" width="8.140625" style="60" customWidth="1"/>
    <col min="12316" max="12319" width="4.5703125" style="60" customWidth="1"/>
    <col min="12320" max="12320" width="11.5703125" style="60"/>
    <col min="12321" max="12321" width="8.42578125" style="60" customWidth="1"/>
    <col min="12322" max="12322" width="5.42578125" style="60" customWidth="1"/>
    <col min="12323" max="12324" width="5.140625" style="60" customWidth="1"/>
    <col min="12325" max="12325" width="6.42578125" style="60" customWidth="1"/>
    <col min="12326" max="12326" width="11.5703125" style="60"/>
    <col min="12327" max="12327" width="8.42578125" style="60" customWidth="1"/>
    <col min="12328" max="12328" width="3.140625" style="60" customWidth="1"/>
    <col min="12329" max="12329" width="5.140625" style="60" customWidth="1"/>
    <col min="12330" max="12330" width="7.42578125" style="60" customWidth="1"/>
    <col min="12331" max="12331" width="4.5703125" style="60" customWidth="1"/>
    <col min="12332" max="12544" width="11.5703125" style="60"/>
    <col min="12545" max="12545" width="1.85546875" style="60" customWidth="1"/>
    <col min="12546" max="12546" width="9.42578125" style="60" customWidth="1"/>
    <col min="12547" max="12547" width="8.42578125" style="60" customWidth="1"/>
    <col min="12548" max="12548" width="8.5703125" style="60" customWidth="1"/>
    <col min="12549" max="12549" width="8.140625" style="60" customWidth="1"/>
    <col min="12550" max="12551" width="4.5703125" style="60" customWidth="1"/>
    <col min="12552" max="12552" width="7.140625" style="60" customWidth="1"/>
    <col min="12553" max="12553" width="7.85546875" style="60" customWidth="1"/>
    <col min="12554" max="12554" width="4.5703125" style="60" customWidth="1"/>
    <col min="12555" max="12555" width="8.140625" style="60" customWidth="1"/>
    <col min="12556" max="12556" width="9.42578125" style="60" customWidth="1"/>
    <col min="12557" max="12557" width="7.140625" style="60" customWidth="1"/>
    <col min="12558" max="12559" width="8.5703125" style="60" customWidth="1"/>
    <col min="12560" max="12560" width="4.5703125" style="60" customWidth="1"/>
    <col min="12561" max="12561" width="7.42578125" style="60" customWidth="1"/>
    <col min="12562" max="12563" width="4.5703125" style="60" customWidth="1"/>
    <col min="12564" max="12564" width="7" style="60" customWidth="1"/>
    <col min="12565" max="12565" width="8.140625" style="60" customWidth="1"/>
    <col min="12566" max="12566" width="8" style="60" customWidth="1"/>
    <col min="12567" max="12567" width="7.140625" style="60" customWidth="1"/>
    <col min="12568" max="12568" width="6.5703125" style="60" customWidth="1"/>
    <col min="12569" max="12569" width="4.5703125" style="60" customWidth="1"/>
    <col min="12570" max="12570" width="7.85546875" style="60" customWidth="1"/>
    <col min="12571" max="12571" width="8.140625" style="60" customWidth="1"/>
    <col min="12572" max="12575" width="4.5703125" style="60" customWidth="1"/>
    <col min="12576" max="12576" width="11.5703125" style="60"/>
    <col min="12577" max="12577" width="8.42578125" style="60" customWidth="1"/>
    <col min="12578" max="12578" width="5.42578125" style="60" customWidth="1"/>
    <col min="12579" max="12580" width="5.140625" style="60" customWidth="1"/>
    <col min="12581" max="12581" width="6.42578125" style="60" customWidth="1"/>
    <col min="12582" max="12582" width="11.5703125" style="60"/>
    <col min="12583" max="12583" width="8.42578125" style="60" customWidth="1"/>
    <col min="12584" max="12584" width="3.140625" style="60" customWidth="1"/>
    <col min="12585" max="12585" width="5.140625" style="60" customWidth="1"/>
    <col min="12586" max="12586" width="7.42578125" style="60" customWidth="1"/>
    <col min="12587" max="12587" width="4.5703125" style="60" customWidth="1"/>
    <col min="12588" max="12800" width="11.5703125" style="60"/>
    <col min="12801" max="12801" width="1.85546875" style="60" customWidth="1"/>
    <col min="12802" max="12802" width="9.42578125" style="60" customWidth="1"/>
    <col min="12803" max="12803" width="8.42578125" style="60" customWidth="1"/>
    <col min="12804" max="12804" width="8.5703125" style="60" customWidth="1"/>
    <col min="12805" max="12805" width="8.140625" style="60" customWidth="1"/>
    <col min="12806" max="12807" width="4.5703125" style="60" customWidth="1"/>
    <col min="12808" max="12808" width="7.140625" style="60" customWidth="1"/>
    <col min="12809" max="12809" width="7.85546875" style="60" customWidth="1"/>
    <col min="12810" max="12810" width="4.5703125" style="60" customWidth="1"/>
    <col min="12811" max="12811" width="8.140625" style="60" customWidth="1"/>
    <col min="12812" max="12812" width="9.42578125" style="60" customWidth="1"/>
    <col min="12813" max="12813" width="7.140625" style="60" customWidth="1"/>
    <col min="12814" max="12815" width="8.5703125" style="60" customWidth="1"/>
    <col min="12816" max="12816" width="4.5703125" style="60" customWidth="1"/>
    <col min="12817" max="12817" width="7.42578125" style="60" customWidth="1"/>
    <col min="12818" max="12819" width="4.5703125" style="60" customWidth="1"/>
    <col min="12820" max="12820" width="7" style="60" customWidth="1"/>
    <col min="12821" max="12821" width="8.140625" style="60" customWidth="1"/>
    <col min="12822" max="12822" width="8" style="60" customWidth="1"/>
    <col min="12823" max="12823" width="7.140625" style="60" customWidth="1"/>
    <col min="12824" max="12824" width="6.5703125" style="60" customWidth="1"/>
    <col min="12825" max="12825" width="4.5703125" style="60" customWidth="1"/>
    <col min="12826" max="12826" width="7.85546875" style="60" customWidth="1"/>
    <col min="12827" max="12827" width="8.140625" style="60" customWidth="1"/>
    <col min="12828" max="12831" width="4.5703125" style="60" customWidth="1"/>
    <col min="12832" max="12832" width="11.5703125" style="60"/>
    <col min="12833" max="12833" width="8.42578125" style="60" customWidth="1"/>
    <col min="12834" max="12834" width="5.42578125" style="60" customWidth="1"/>
    <col min="12835" max="12836" width="5.140625" style="60" customWidth="1"/>
    <col min="12837" max="12837" width="6.42578125" style="60" customWidth="1"/>
    <col min="12838" max="12838" width="11.5703125" style="60"/>
    <col min="12839" max="12839" width="8.42578125" style="60" customWidth="1"/>
    <col min="12840" max="12840" width="3.140625" style="60" customWidth="1"/>
    <col min="12841" max="12841" width="5.140625" style="60" customWidth="1"/>
    <col min="12842" max="12842" width="7.42578125" style="60" customWidth="1"/>
    <col min="12843" max="12843" width="4.5703125" style="60" customWidth="1"/>
    <col min="12844" max="13056" width="11.5703125" style="60"/>
    <col min="13057" max="13057" width="1.85546875" style="60" customWidth="1"/>
    <col min="13058" max="13058" width="9.42578125" style="60" customWidth="1"/>
    <col min="13059" max="13059" width="8.42578125" style="60" customWidth="1"/>
    <col min="13060" max="13060" width="8.5703125" style="60" customWidth="1"/>
    <col min="13061" max="13061" width="8.140625" style="60" customWidth="1"/>
    <col min="13062" max="13063" width="4.5703125" style="60" customWidth="1"/>
    <col min="13064" max="13064" width="7.140625" style="60" customWidth="1"/>
    <col min="13065" max="13065" width="7.85546875" style="60" customWidth="1"/>
    <col min="13066" max="13066" width="4.5703125" style="60" customWidth="1"/>
    <col min="13067" max="13067" width="8.140625" style="60" customWidth="1"/>
    <col min="13068" max="13068" width="9.42578125" style="60" customWidth="1"/>
    <col min="13069" max="13069" width="7.140625" style="60" customWidth="1"/>
    <col min="13070" max="13071" width="8.5703125" style="60" customWidth="1"/>
    <col min="13072" max="13072" width="4.5703125" style="60" customWidth="1"/>
    <col min="13073" max="13073" width="7.42578125" style="60" customWidth="1"/>
    <col min="13074" max="13075" width="4.5703125" style="60" customWidth="1"/>
    <col min="13076" max="13076" width="7" style="60" customWidth="1"/>
    <col min="13077" max="13077" width="8.140625" style="60" customWidth="1"/>
    <col min="13078" max="13078" width="8" style="60" customWidth="1"/>
    <col min="13079" max="13079" width="7.140625" style="60" customWidth="1"/>
    <col min="13080" max="13080" width="6.5703125" style="60" customWidth="1"/>
    <col min="13081" max="13081" width="4.5703125" style="60" customWidth="1"/>
    <col min="13082" max="13082" width="7.85546875" style="60" customWidth="1"/>
    <col min="13083" max="13083" width="8.140625" style="60" customWidth="1"/>
    <col min="13084" max="13087" width="4.5703125" style="60" customWidth="1"/>
    <col min="13088" max="13088" width="11.5703125" style="60"/>
    <col min="13089" max="13089" width="8.42578125" style="60" customWidth="1"/>
    <col min="13090" max="13090" width="5.42578125" style="60" customWidth="1"/>
    <col min="13091" max="13092" width="5.140625" style="60" customWidth="1"/>
    <col min="13093" max="13093" width="6.42578125" style="60" customWidth="1"/>
    <col min="13094" max="13094" width="11.5703125" style="60"/>
    <col min="13095" max="13095" width="8.42578125" style="60" customWidth="1"/>
    <col min="13096" max="13096" width="3.140625" style="60" customWidth="1"/>
    <col min="13097" max="13097" width="5.140625" style="60" customWidth="1"/>
    <col min="13098" max="13098" width="7.42578125" style="60" customWidth="1"/>
    <col min="13099" max="13099" width="4.5703125" style="60" customWidth="1"/>
    <col min="13100" max="13312" width="11.5703125" style="60"/>
    <col min="13313" max="13313" width="1.85546875" style="60" customWidth="1"/>
    <col min="13314" max="13314" width="9.42578125" style="60" customWidth="1"/>
    <col min="13315" max="13315" width="8.42578125" style="60" customWidth="1"/>
    <col min="13316" max="13316" width="8.5703125" style="60" customWidth="1"/>
    <col min="13317" max="13317" width="8.140625" style="60" customWidth="1"/>
    <col min="13318" max="13319" width="4.5703125" style="60" customWidth="1"/>
    <col min="13320" max="13320" width="7.140625" style="60" customWidth="1"/>
    <col min="13321" max="13321" width="7.85546875" style="60" customWidth="1"/>
    <col min="13322" max="13322" width="4.5703125" style="60" customWidth="1"/>
    <col min="13323" max="13323" width="8.140625" style="60" customWidth="1"/>
    <col min="13324" max="13324" width="9.42578125" style="60" customWidth="1"/>
    <col min="13325" max="13325" width="7.140625" style="60" customWidth="1"/>
    <col min="13326" max="13327" width="8.5703125" style="60" customWidth="1"/>
    <col min="13328" max="13328" width="4.5703125" style="60" customWidth="1"/>
    <col min="13329" max="13329" width="7.42578125" style="60" customWidth="1"/>
    <col min="13330" max="13331" width="4.5703125" style="60" customWidth="1"/>
    <col min="13332" max="13332" width="7" style="60" customWidth="1"/>
    <col min="13333" max="13333" width="8.140625" style="60" customWidth="1"/>
    <col min="13334" max="13334" width="8" style="60" customWidth="1"/>
    <col min="13335" max="13335" width="7.140625" style="60" customWidth="1"/>
    <col min="13336" max="13336" width="6.5703125" style="60" customWidth="1"/>
    <col min="13337" max="13337" width="4.5703125" style="60" customWidth="1"/>
    <col min="13338" max="13338" width="7.85546875" style="60" customWidth="1"/>
    <col min="13339" max="13339" width="8.140625" style="60" customWidth="1"/>
    <col min="13340" max="13343" width="4.5703125" style="60" customWidth="1"/>
    <col min="13344" max="13344" width="11.5703125" style="60"/>
    <col min="13345" max="13345" width="8.42578125" style="60" customWidth="1"/>
    <col min="13346" max="13346" width="5.42578125" style="60" customWidth="1"/>
    <col min="13347" max="13348" width="5.140625" style="60" customWidth="1"/>
    <col min="13349" max="13349" width="6.42578125" style="60" customWidth="1"/>
    <col min="13350" max="13350" width="11.5703125" style="60"/>
    <col min="13351" max="13351" width="8.42578125" style="60" customWidth="1"/>
    <col min="13352" max="13352" width="3.140625" style="60" customWidth="1"/>
    <col min="13353" max="13353" width="5.140625" style="60" customWidth="1"/>
    <col min="13354" max="13354" width="7.42578125" style="60" customWidth="1"/>
    <col min="13355" max="13355" width="4.5703125" style="60" customWidth="1"/>
    <col min="13356" max="13568" width="11.5703125" style="60"/>
    <col min="13569" max="13569" width="1.85546875" style="60" customWidth="1"/>
    <col min="13570" max="13570" width="9.42578125" style="60" customWidth="1"/>
    <col min="13571" max="13571" width="8.42578125" style="60" customWidth="1"/>
    <col min="13572" max="13572" width="8.5703125" style="60" customWidth="1"/>
    <col min="13573" max="13573" width="8.140625" style="60" customWidth="1"/>
    <col min="13574" max="13575" width="4.5703125" style="60" customWidth="1"/>
    <col min="13576" max="13576" width="7.140625" style="60" customWidth="1"/>
    <col min="13577" max="13577" width="7.85546875" style="60" customWidth="1"/>
    <col min="13578" max="13578" width="4.5703125" style="60" customWidth="1"/>
    <col min="13579" max="13579" width="8.140625" style="60" customWidth="1"/>
    <col min="13580" max="13580" width="9.42578125" style="60" customWidth="1"/>
    <col min="13581" max="13581" width="7.140625" style="60" customWidth="1"/>
    <col min="13582" max="13583" width="8.5703125" style="60" customWidth="1"/>
    <col min="13584" max="13584" width="4.5703125" style="60" customWidth="1"/>
    <col min="13585" max="13585" width="7.42578125" style="60" customWidth="1"/>
    <col min="13586" max="13587" width="4.5703125" style="60" customWidth="1"/>
    <col min="13588" max="13588" width="7" style="60" customWidth="1"/>
    <col min="13589" max="13589" width="8.140625" style="60" customWidth="1"/>
    <col min="13590" max="13590" width="8" style="60" customWidth="1"/>
    <col min="13591" max="13591" width="7.140625" style="60" customWidth="1"/>
    <col min="13592" max="13592" width="6.5703125" style="60" customWidth="1"/>
    <col min="13593" max="13593" width="4.5703125" style="60" customWidth="1"/>
    <col min="13594" max="13594" width="7.85546875" style="60" customWidth="1"/>
    <col min="13595" max="13595" width="8.140625" style="60" customWidth="1"/>
    <col min="13596" max="13599" width="4.5703125" style="60" customWidth="1"/>
    <col min="13600" max="13600" width="11.5703125" style="60"/>
    <col min="13601" max="13601" width="8.42578125" style="60" customWidth="1"/>
    <col min="13602" max="13602" width="5.42578125" style="60" customWidth="1"/>
    <col min="13603" max="13604" width="5.140625" style="60" customWidth="1"/>
    <col min="13605" max="13605" width="6.42578125" style="60" customWidth="1"/>
    <col min="13606" max="13606" width="11.5703125" style="60"/>
    <col min="13607" max="13607" width="8.42578125" style="60" customWidth="1"/>
    <col min="13608" max="13608" width="3.140625" style="60" customWidth="1"/>
    <col min="13609" max="13609" width="5.140625" style="60" customWidth="1"/>
    <col min="13610" max="13610" width="7.42578125" style="60" customWidth="1"/>
    <col min="13611" max="13611" width="4.5703125" style="60" customWidth="1"/>
    <col min="13612" max="13824" width="11.5703125" style="60"/>
    <col min="13825" max="13825" width="1.85546875" style="60" customWidth="1"/>
    <col min="13826" max="13826" width="9.42578125" style="60" customWidth="1"/>
    <col min="13827" max="13827" width="8.42578125" style="60" customWidth="1"/>
    <col min="13828" max="13828" width="8.5703125" style="60" customWidth="1"/>
    <col min="13829" max="13829" width="8.140625" style="60" customWidth="1"/>
    <col min="13830" max="13831" width="4.5703125" style="60" customWidth="1"/>
    <col min="13832" max="13832" width="7.140625" style="60" customWidth="1"/>
    <col min="13833" max="13833" width="7.85546875" style="60" customWidth="1"/>
    <col min="13834" max="13834" width="4.5703125" style="60" customWidth="1"/>
    <col min="13835" max="13835" width="8.140625" style="60" customWidth="1"/>
    <col min="13836" max="13836" width="9.42578125" style="60" customWidth="1"/>
    <col min="13837" max="13837" width="7.140625" style="60" customWidth="1"/>
    <col min="13838" max="13839" width="8.5703125" style="60" customWidth="1"/>
    <col min="13840" max="13840" width="4.5703125" style="60" customWidth="1"/>
    <col min="13841" max="13841" width="7.42578125" style="60" customWidth="1"/>
    <col min="13842" max="13843" width="4.5703125" style="60" customWidth="1"/>
    <col min="13844" max="13844" width="7" style="60" customWidth="1"/>
    <col min="13845" max="13845" width="8.140625" style="60" customWidth="1"/>
    <col min="13846" max="13846" width="8" style="60" customWidth="1"/>
    <col min="13847" max="13847" width="7.140625" style="60" customWidth="1"/>
    <col min="13848" max="13848" width="6.5703125" style="60" customWidth="1"/>
    <col min="13849" max="13849" width="4.5703125" style="60" customWidth="1"/>
    <col min="13850" max="13850" width="7.85546875" style="60" customWidth="1"/>
    <col min="13851" max="13851" width="8.140625" style="60" customWidth="1"/>
    <col min="13852" max="13855" width="4.5703125" style="60" customWidth="1"/>
    <col min="13856" max="13856" width="11.5703125" style="60"/>
    <col min="13857" max="13857" width="8.42578125" style="60" customWidth="1"/>
    <col min="13858" max="13858" width="5.42578125" style="60" customWidth="1"/>
    <col min="13859" max="13860" width="5.140625" style="60" customWidth="1"/>
    <col min="13861" max="13861" width="6.42578125" style="60" customWidth="1"/>
    <col min="13862" max="13862" width="11.5703125" style="60"/>
    <col min="13863" max="13863" width="8.42578125" style="60" customWidth="1"/>
    <col min="13864" max="13864" width="3.140625" style="60" customWidth="1"/>
    <col min="13865" max="13865" width="5.140625" style="60" customWidth="1"/>
    <col min="13866" max="13866" width="7.42578125" style="60" customWidth="1"/>
    <col min="13867" max="13867" width="4.5703125" style="60" customWidth="1"/>
    <col min="13868" max="14080" width="11.5703125" style="60"/>
    <col min="14081" max="14081" width="1.85546875" style="60" customWidth="1"/>
    <col min="14082" max="14082" width="9.42578125" style="60" customWidth="1"/>
    <col min="14083" max="14083" width="8.42578125" style="60" customWidth="1"/>
    <col min="14084" max="14084" width="8.5703125" style="60" customWidth="1"/>
    <col min="14085" max="14085" width="8.140625" style="60" customWidth="1"/>
    <col min="14086" max="14087" width="4.5703125" style="60" customWidth="1"/>
    <col min="14088" max="14088" width="7.140625" style="60" customWidth="1"/>
    <col min="14089" max="14089" width="7.85546875" style="60" customWidth="1"/>
    <col min="14090" max="14090" width="4.5703125" style="60" customWidth="1"/>
    <col min="14091" max="14091" width="8.140625" style="60" customWidth="1"/>
    <col min="14092" max="14092" width="9.42578125" style="60" customWidth="1"/>
    <col min="14093" max="14093" width="7.140625" style="60" customWidth="1"/>
    <col min="14094" max="14095" width="8.5703125" style="60" customWidth="1"/>
    <col min="14096" max="14096" width="4.5703125" style="60" customWidth="1"/>
    <col min="14097" max="14097" width="7.42578125" style="60" customWidth="1"/>
    <col min="14098" max="14099" width="4.5703125" style="60" customWidth="1"/>
    <col min="14100" max="14100" width="7" style="60" customWidth="1"/>
    <col min="14101" max="14101" width="8.140625" style="60" customWidth="1"/>
    <col min="14102" max="14102" width="8" style="60" customWidth="1"/>
    <col min="14103" max="14103" width="7.140625" style="60" customWidth="1"/>
    <col min="14104" max="14104" width="6.5703125" style="60" customWidth="1"/>
    <col min="14105" max="14105" width="4.5703125" style="60" customWidth="1"/>
    <col min="14106" max="14106" width="7.85546875" style="60" customWidth="1"/>
    <col min="14107" max="14107" width="8.140625" style="60" customWidth="1"/>
    <col min="14108" max="14111" width="4.5703125" style="60" customWidth="1"/>
    <col min="14112" max="14112" width="11.5703125" style="60"/>
    <col min="14113" max="14113" width="8.42578125" style="60" customWidth="1"/>
    <col min="14114" max="14114" width="5.42578125" style="60" customWidth="1"/>
    <col min="14115" max="14116" width="5.140625" style="60" customWidth="1"/>
    <col min="14117" max="14117" width="6.42578125" style="60" customWidth="1"/>
    <col min="14118" max="14118" width="11.5703125" style="60"/>
    <col min="14119" max="14119" width="8.42578125" style="60" customWidth="1"/>
    <col min="14120" max="14120" width="3.140625" style="60" customWidth="1"/>
    <col min="14121" max="14121" width="5.140625" style="60" customWidth="1"/>
    <col min="14122" max="14122" width="7.42578125" style="60" customWidth="1"/>
    <col min="14123" max="14123" width="4.5703125" style="60" customWidth="1"/>
    <col min="14124" max="14336" width="11.5703125" style="60"/>
    <col min="14337" max="14337" width="1.85546875" style="60" customWidth="1"/>
    <col min="14338" max="14338" width="9.42578125" style="60" customWidth="1"/>
    <col min="14339" max="14339" width="8.42578125" style="60" customWidth="1"/>
    <col min="14340" max="14340" width="8.5703125" style="60" customWidth="1"/>
    <col min="14341" max="14341" width="8.140625" style="60" customWidth="1"/>
    <col min="14342" max="14343" width="4.5703125" style="60" customWidth="1"/>
    <col min="14344" max="14344" width="7.140625" style="60" customWidth="1"/>
    <col min="14345" max="14345" width="7.85546875" style="60" customWidth="1"/>
    <col min="14346" max="14346" width="4.5703125" style="60" customWidth="1"/>
    <col min="14347" max="14347" width="8.140625" style="60" customWidth="1"/>
    <col min="14348" max="14348" width="9.42578125" style="60" customWidth="1"/>
    <col min="14349" max="14349" width="7.140625" style="60" customWidth="1"/>
    <col min="14350" max="14351" width="8.5703125" style="60" customWidth="1"/>
    <col min="14352" max="14352" width="4.5703125" style="60" customWidth="1"/>
    <col min="14353" max="14353" width="7.42578125" style="60" customWidth="1"/>
    <col min="14354" max="14355" width="4.5703125" style="60" customWidth="1"/>
    <col min="14356" max="14356" width="7" style="60" customWidth="1"/>
    <col min="14357" max="14357" width="8.140625" style="60" customWidth="1"/>
    <col min="14358" max="14358" width="8" style="60" customWidth="1"/>
    <col min="14359" max="14359" width="7.140625" style="60" customWidth="1"/>
    <col min="14360" max="14360" width="6.5703125" style="60" customWidth="1"/>
    <col min="14361" max="14361" width="4.5703125" style="60" customWidth="1"/>
    <col min="14362" max="14362" width="7.85546875" style="60" customWidth="1"/>
    <col min="14363" max="14363" width="8.140625" style="60" customWidth="1"/>
    <col min="14364" max="14367" width="4.5703125" style="60" customWidth="1"/>
    <col min="14368" max="14368" width="11.5703125" style="60"/>
    <col min="14369" max="14369" width="8.42578125" style="60" customWidth="1"/>
    <col min="14370" max="14370" width="5.42578125" style="60" customWidth="1"/>
    <col min="14371" max="14372" width="5.140625" style="60" customWidth="1"/>
    <col min="14373" max="14373" width="6.42578125" style="60" customWidth="1"/>
    <col min="14374" max="14374" width="11.5703125" style="60"/>
    <col min="14375" max="14375" width="8.42578125" style="60" customWidth="1"/>
    <col min="14376" max="14376" width="3.140625" style="60" customWidth="1"/>
    <col min="14377" max="14377" width="5.140625" style="60" customWidth="1"/>
    <col min="14378" max="14378" width="7.42578125" style="60" customWidth="1"/>
    <col min="14379" max="14379" width="4.5703125" style="60" customWidth="1"/>
    <col min="14380" max="14592" width="11.5703125" style="60"/>
    <col min="14593" max="14593" width="1.85546875" style="60" customWidth="1"/>
    <col min="14594" max="14594" width="9.42578125" style="60" customWidth="1"/>
    <col min="14595" max="14595" width="8.42578125" style="60" customWidth="1"/>
    <col min="14596" max="14596" width="8.5703125" style="60" customWidth="1"/>
    <col min="14597" max="14597" width="8.140625" style="60" customWidth="1"/>
    <col min="14598" max="14599" width="4.5703125" style="60" customWidth="1"/>
    <col min="14600" max="14600" width="7.140625" style="60" customWidth="1"/>
    <col min="14601" max="14601" width="7.85546875" style="60" customWidth="1"/>
    <col min="14602" max="14602" width="4.5703125" style="60" customWidth="1"/>
    <col min="14603" max="14603" width="8.140625" style="60" customWidth="1"/>
    <col min="14604" max="14604" width="9.42578125" style="60" customWidth="1"/>
    <col min="14605" max="14605" width="7.140625" style="60" customWidth="1"/>
    <col min="14606" max="14607" width="8.5703125" style="60" customWidth="1"/>
    <col min="14608" max="14608" width="4.5703125" style="60" customWidth="1"/>
    <col min="14609" max="14609" width="7.42578125" style="60" customWidth="1"/>
    <col min="14610" max="14611" width="4.5703125" style="60" customWidth="1"/>
    <col min="14612" max="14612" width="7" style="60" customWidth="1"/>
    <col min="14613" max="14613" width="8.140625" style="60" customWidth="1"/>
    <col min="14614" max="14614" width="8" style="60" customWidth="1"/>
    <col min="14615" max="14615" width="7.140625" style="60" customWidth="1"/>
    <col min="14616" max="14616" width="6.5703125" style="60" customWidth="1"/>
    <col min="14617" max="14617" width="4.5703125" style="60" customWidth="1"/>
    <col min="14618" max="14618" width="7.85546875" style="60" customWidth="1"/>
    <col min="14619" max="14619" width="8.140625" style="60" customWidth="1"/>
    <col min="14620" max="14623" width="4.5703125" style="60" customWidth="1"/>
    <col min="14624" max="14624" width="11.5703125" style="60"/>
    <col min="14625" max="14625" width="8.42578125" style="60" customWidth="1"/>
    <col min="14626" max="14626" width="5.42578125" style="60" customWidth="1"/>
    <col min="14627" max="14628" width="5.140625" style="60" customWidth="1"/>
    <col min="14629" max="14629" width="6.42578125" style="60" customWidth="1"/>
    <col min="14630" max="14630" width="11.5703125" style="60"/>
    <col min="14631" max="14631" width="8.42578125" style="60" customWidth="1"/>
    <col min="14632" max="14632" width="3.140625" style="60" customWidth="1"/>
    <col min="14633" max="14633" width="5.140625" style="60" customWidth="1"/>
    <col min="14634" max="14634" width="7.42578125" style="60" customWidth="1"/>
    <col min="14635" max="14635" width="4.5703125" style="60" customWidth="1"/>
    <col min="14636" max="14848" width="11.5703125" style="60"/>
    <col min="14849" max="14849" width="1.85546875" style="60" customWidth="1"/>
    <col min="14850" max="14850" width="9.42578125" style="60" customWidth="1"/>
    <col min="14851" max="14851" width="8.42578125" style="60" customWidth="1"/>
    <col min="14852" max="14852" width="8.5703125" style="60" customWidth="1"/>
    <col min="14853" max="14853" width="8.140625" style="60" customWidth="1"/>
    <col min="14854" max="14855" width="4.5703125" style="60" customWidth="1"/>
    <col min="14856" max="14856" width="7.140625" style="60" customWidth="1"/>
    <col min="14857" max="14857" width="7.85546875" style="60" customWidth="1"/>
    <col min="14858" max="14858" width="4.5703125" style="60" customWidth="1"/>
    <col min="14859" max="14859" width="8.140625" style="60" customWidth="1"/>
    <col min="14860" max="14860" width="9.42578125" style="60" customWidth="1"/>
    <col min="14861" max="14861" width="7.140625" style="60" customWidth="1"/>
    <col min="14862" max="14863" width="8.5703125" style="60" customWidth="1"/>
    <col min="14864" max="14864" width="4.5703125" style="60" customWidth="1"/>
    <col min="14865" max="14865" width="7.42578125" style="60" customWidth="1"/>
    <col min="14866" max="14867" width="4.5703125" style="60" customWidth="1"/>
    <col min="14868" max="14868" width="7" style="60" customWidth="1"/>
    <col min="14869" max="14869" width="8.140625" style="60" customWidth="1"/>
    <col min="14870" max="14870" width="8" style="60" customWidth="1"/>
    <col min="14871" max="14871" width="7.140625" style="60" customWidth="1"/>
    <col min="14872" max="14872" width="6.5703125" style="60" customWidth="1"/>
    <col min="14873" max="14873" width="4.5703125" style="60" customWidth="1"/>
    <col min="14874" max="14874" width="7.85546875" style="60" customWidth="1"/>
    <col min="14875" max="14875" width="8.140625" style="60" customWidth="1"/>
    <col min="14876" max="14879" width="4.5703125" style="60" customWidth="1"/>
    <col min="14880" max="14880" width="11.5703125" style="60"/>
    <col min="14881" max="14881" width="8.42578125" style="60" customWidth="1"/>
    <col min="14882" max="14882" width="5.42578125" style="60" customWidth="1"/>
    <col min="14883" max="14884" width="5.140625" style="60" customWidth="1"/>
    <col min="14885" max="14885" width="6.42578125" style="60" customWidth="1"/>
    <col min="14886" max="14886" width="11.5703125" style="60"/>
    <col min="14887" max="14887" width="8.42578125" style="60" customWidth="1"/>
    <col min="14888" max="14888" width="3.140625" style="60" customWidth="1"/>
    <col min="14889" max="14889" width="5.140625" style="60" customWidth="1"/>
    <col min="14890" max="14890" width="7.42578125" style="60" customWidth="1"/>
    <col min="14891" max="14891" width="4.5703125" style="60" customWidth="1"/>
    <col min="14892" max="15104" width="11.5703125" style="60"/>
    <col min="15105" max="15105" width="1.85546875" style="60" customWidth="1"/>
    <col min="15106" max="15106" width="9.42578125" style="60" customWidth="1"/>
    <col min="15107" max="15107" width="8.42578125" style="60" customWidth="1"/>
    <col min="15108" max="15108" width="8.5703125" style="60" customWidth="1"/>
    <col min="15109" max="15109" width="8.140625" style="60" customWidth="1"/>
    <col min="15110" max="15111" width="4.5703125" style="60" customWidth="1"/>
    <col min="15112" max="15112" width="7.140625" style="60" customWidth="1"/>
    <col min="15113" max="15113" width="7.85546875" style="60" customWidth="1"/>
    <col min="15114" max="15114" width="4.5703125" style="60" customWidth="1"/>
    <col min="15115" max="15115" width="8.140625" style="60" customWidth="1"/>
    <col min="15116" max="15116" width="9.42578125" style="60" customWidth="1"/>
    <col min="15117" max="15117" width="7.140625" style="60" customWidth="1"/>
    <col min="15118" max="15119" width="8.5703125" style="60" customWidth="1"/>
    <col min="15120" max="15120" width="4.5703125" style="60" customWidth="1"/>
    <col min="15121" max="15121" width="7.42578125" style="60" customWidth="1"/>
    <col min="15122" max="15123" width="4.5703125" style="60" customWidth="1"/>
    <col min="15124" max="15124" width="7" style="60" customWidth="1"/>
    <col min="15125" max="15125" width="8.140625" style="60" customWidth="1"/>
    <col min="15126" max="15126" width="8" style="60" customWidth="1"/>
    <col min="15127" max="15127" width="7.140625" style="60" customWidth="1"/>
    <col min="15128" max="15128" width="6.5703125" style="60" customWidth="1"/>
    <col min="15129" max="15129" width="4.5703125" style="60" customWidth="1"/>
    <col min="15130" max="15130" width="7.85546875" style="60" customWidth="1"/>
    <col min="15131" max="15131" width="8.140625" style="60" customWidth="1"/>
    <col min="15132" max="15135" width="4.5703125" style="60" customWidth="1"/>
    <col min="15136" max="15136" width="11.5703125" style="60"/>
    <col min="15137" max="15137" width="8.42578125" style="60" customWidth="1"/>
    <col min="15138" max="15138" width="5.42578125" style="60" customWidth="1"/>
    <col min="15139" max="15140" width="5.140625" style="60" customWidth="1"/>
    <col min="15141" max="15141" width="6.42578125" style="60" customWidth="1"/>
    <col min="15142" max="15142" width="11.5703125" style="60"/>
    <col min="15143" max="15143" width="8.42578125" style="60" customWidth="1"/>
    <col min="15144" max="15144" width="3.140625" style="60" customWidth="1"/>
    <col min="15145" max="15145" width="5.140625" style="60" customWidth="1"/>
    <col min="15146" max="15146" width="7.42578125" style="60" customWidth="1"/>
    <col min="15147" max="15147" width="4.5703125" style="60" customWidth="1"/>
    <col min="15148" max="15360" width="11.5703125" style="60"/>
    <col min="15361" max="15361" width="1.85546875" style="60" customWidth="1"/>
    <col min="15362" max="15362" width="9.42578125" style="60" customWidth="1"/>
    <col min="15363" max="15363" width="8.42578125" style="60" customWidth="1"/>
    <col min="15364" max="15364" width="8.5703125" style="60" customWidth="1"/>
    <col min="15365" max="15365" width="8.140625" style="60" customWidth="1"/>
    <col min="15366" max="15367" width="4.5703125" style="60" customWidth="1"/>
    <col min="15368" max="15368" width="7.140625" style="60" customWidth="1"/>
    <col min="15369" max="15369" width="7.85546875" style="60" customWidth="1"/>
    <col min="15370" max="15370" width="4.5703125" style="60" customWidth="1"/>
    <col min="15371" max="15371" width="8.140625" style="60" customWidth="1"/>
    <col min="15372" max="15372" width="9.42578125" style="60" customWidth="1"/>
    <col min="15373" max="15373" width="7.140625" style="60" customWidth="1"/>
    <col min="15374" max="15375" width="8.5703125" style="60" customWidth="1"/>
    <col min="15376" max="15376" width="4.5703125" style="60" customWidth="1"/>
    <col min="15377" max="15377" width="7.42578125" style="60" customWidth="1"/>
    <col min="15378" max="15379" width="4.5703125" style="60" customWidth="1"/>
    <col min="15380" max="15380" width="7" style="60" customWidth="1"/>
    <col min="15381" max="15381" width="8.140625" style="60" customWidth="1"/>
    <col min="15382" max="15382" width="8" style="60" customWidth="1"/>
    <col min="15383" max="15383" width="7.140625" style="60" customWidth="1"/>
    <col min="15384" max="15384" width="6.5703125" style="60" customWidth="1"/>
    <col min="15385" max="15385" width="4.5703125" style="60" customWidth="1"/>
    <col min="15386" max="15386" width="7.85546875" style="60" customWidth="1"/>
    <col min="15387" max="15387" width="8.140625" style="60" customWidth="1"/>
    <col min="15388" max="15391" width="4.5703125" style="60" customWidth="1"/>
    <col min="15392" max="15392" width="11.5703125" style="60"/>
    <col min="15393" max="15393" width="8.42578125" style="60" customWidth="1"/>
    <col min="15394" max="15394" width="5.42578125" style="60" customWidth="1"/>
    <col min="15395" max="15396" width="5.140625" style="60" customWidth="1"/>
    <col min="15397" max="15397" width="6.42578125" style="60" customWidth="1"/>
    <col min="15398" max="15398" width="11.5703125" style="60"/>
    <col min="15399" max="15399" width="8.42578125" style="60" customWidth="1"/>
    <col min="15400" max="15400" width="3.140625" style="60" customWidth="1"/>
    <col min="15401" max="15401" width="5.140625" style="60" customWidth="1"/>
    <col min="15402" max="15402" width="7.42578125" style="60" customWidth="1"/>
    <col min="15403" max="15403" width="4.5703125" style="60" customWidth="1"/>
    <col min="15404" max="15616" width="11.5703125" style="60"/>
    <col min="15617" max="15617" width="1.85546875" style="60" customWidth="1"/>
    <col min="15618" max="15618" width="9.42578125" style="60" customWidth="1"/>
    <col min="15619" max="15619" width="8.42578125" style="60" customWidth="1"/>
    <col min="15620" max="15620" width="8.5703125" style="60" customWidth="1"/>
    <col min="15621" max="15621" width="8.140625" style="60" customWidth="1"/>
    <col min="15622" max="15623" width="4.5703125" style="60" customWidth="1"/>
    <col min="15624" max="15624" width="7.140625" style="60" customWidth="1"/>
    <col min="15625" max="15625" width="7.85546875" style="60" customWidth="1"/>
    <col min="15626" max="15626" width="4.5703125" style="60" customWidth="1"/>
    <col min="15627" max="15627" width="8.140625" style="60" customWidth="1"/>
    <col min="15628" max="15628" width="9.42578125" style="60" customWidth="1"/>
    <col min="15629" max="15629" width="7.140625" style="60" customWidth="1"/>
    <col min="15630" max="15631" width="8.5703125" style="60" customWidth="1"/>
    <col min="15632" max="15632" width="4.5703125" style="60" customWidth="1"/>
    <col min="15633" max="15633" width="7.42578125" style="60" customWidth="1"/>
    <col min="15634" max="15635" width="4.5703125" style="60" customWidth="1"/>
    <col min="15636" max="15636" width="7" style="60" customWidth="1"/>
    <col min="15637" max="15637" width="8.140625" style="60" customWidth="1"/>
    <col min="15638" max="15638" width="8" style="60" customWidth="1"/>
    <col min="15639" max="15639" width="7.140625" style="60" customWidth="1"/>
    <col min="15640" max="15640" width="6.5703125" style="60" customWidth="1"/>
    <col min="15641" max="15641" width="4.5703125" style="60" customWidth="1"/>
    <col min="15642" max="15642" width="7.85546875" style="60" customWidth="1"/>
    <col min="15643" max="15643" width="8.140625" style="60" customWidth="1"/>
    <col min="15644" max="15647" width="4.5703125" style="60" customWidth="1"/>
    <col min="15648" max="15648" width="11.5703125" style="60"/>
    <col min="15649" max="15649" width="8.42578125" style="60" customWidth="1"/>
    <col min="15650" max="15650" width="5.42578125" style="60" customWidth="1"/>
    <col min="15651" max="15652" width="5.140625" style="60" customWidth="1"/>
    <col min="15653" max="15653" width="6.42578125" style="60" customWidth="1"/>
    <col min="15654" max="15654" width="11.5703125" style="60"/>
    <col min="15655" max="15655" width="8.42578125" style="60" customWidth="1"/>
    <col min="15656" max="15656" width="3.140625" style="60" customWidth="1"/>
    <col min="15657" max="15657" width="5.140625" style="60" customWidth="1"/>
    <col min="15658" max="15658" width="7.42578125" style="60" customWidth="1"/>
    <col min="15659" max="15659" width="4.5703125" style="60" customWidth="1"/>
    <col min="15660" max="15872" width="11.5703125" style="60"/>
    <col min="15873" max="15873" width="1.85546875" style="60" customWidth="1"/>
    <col min="15874" max="15874" width="9.42578125" style="60" customWidth="1"/>
    <col min="15875" max="15875" width="8.42578125" style="60" customWidth="1"/>
    <col min="15876" max="15876" width="8.5703125" style="60" customWidth="1"/>
    <col min="15877" max="15877" width="8.140625" style="60" customWidth="1"/>
    <col min="15878" max="15879" width="4.5703125" style="60" customWidth="1"/>
    <col min="15880" max="15880" width="7.140625" style="60" customWidth="1"/>
    <col min="15881" max="15881" width="7.85546875" style="60" customWidth="1"/>
    <col min="15882" max="15882" width="4.5703125" style="60" customWidth="1"/>
    <col min="15883" max="15883" width="8.140625" style="60" customWidth="1"/>
    <col min="15884" max="15884" width="9.42578125" style="60" customWidth="1"/>
    <col min="15885" max="15885" width="7.140625" style="60" customWidth="1"/>
    <col min="15886" max="15887" width="8.5703125" style="60" customWidth="1"/>
    <col min="15888" max="15888" width="4.5703125" style="60" customWidth="1"/>
    <col min="15889" max="15889" width="7.42578125" style="60" customWidth="1"/>
    <col min="15890" max="15891" width="4.5703125" style="60" customWidth="1"/>
    <col min="15892" max="15892" width="7" style="60" customWidth="1"/>
    <col min="15893" max="15893" width="8.140625" style="60" customWidth="1"/>
    <col min="15894" max="15894" width="8" style="60" customWidth="1"/>
    <col min="15895" max="15895" width="7.140625" style="60" customWidth="1"/>
    <col min="15896" max="15896" width="6.5703125" style="60" customWidth="1"/>
    <col min="15897" max="15897" width="4.5703125" style="60" customWidth="1"/>
    <col min="15898" max="15898" width="7.85546875" style="60" customWidth="1"/>
    <col min="15899" max="15899" width="8.140625" style="60" customWidth="1"/>
    <col min="15900" max="15903" width="4.5703125" style="60" customWidth="1"/>
    <col min="15904" max="15904" width="11.5703125" style="60"/>
    <col min="15905" max="15905" width="8.42578125" style="60" customWidth="1"/>
    <col min="15906" max="15906" width="5.42578125" style="60" customWidth="1"/>
    <col min="15907" max="15908" width="5.140625" style="60" customWidth="1"/>
    <col min="15909" max="15909" width="6.42578125" style="60" customWidth="1"/>
    <col min="15910" max="15910" width="11.5703125" style="60"/>
    <col min="15911" max="15911" width="8.42578125" style="60" customWidth="1"/>
    <col min="15912" max="15912" width="3.140625" style="60" customWidth="1"/>
    <col min="15913" max="15913" width="5.140625" style="60" customWidth="1"/>
    <col min="15914" max="15914" width="7.42578125" style="60" customWidth="1"/>
    <col min="15915" max="15915" width="4.5703125" style="60" customWidth="1"/>
    <col min="15916" max="16128" width="11.5703125" style="60"/>
    <col min="16129" max="16129" width="1.85546875" style="60" customWidth="1"/>
    <col min="16130" max="16130" width="9.42578125" style="60" customWidth="1"/>
    <col min="16131" max="16131" width="8.42578125" style="60" customWidth="1"/>
    <col min="16132" max="16132" width="8.5703125" style="60" customWidth="1"/>
    <col min="16133" max="16133" width="8.140625" style="60" customWidth="1"/>
    <col min="16134" max="16135" width="4.5703125" style="60" customWidth="1"/>
    <col min="16136" max="16136" width="7.140625" style="60" customWidth="1"/>
    <col min="16137" max="16137" width="7.85546875" style="60" customWidth="1"/>
    <col min="16138" max="16138" width="4.5703125" style="60" customWidth="1"/>
    <col min="16139" max="16139" width="8.140625" style="60" customWidth="1"/>
    <col min="16140" max="16140" width="9.42578125" style="60" customWidth="1"/>
    <col min="16141" max="16141" width="7.140625" style="60" customWidth="1"/>
    <col min="16142" max="16143" width="8.5703125" style="60" customWidth="1"/>
    <col min="16144" max="16144" width="4.5703125" style="60" customWidth="1"/>
    <col min="16145" max="16145" width="7.42578125" style="60" customWidth="1"/>
    <col min="16146" max="16147" width="4.5703125" style="60" customWidth="1"/>
    <col min="16148" max="16148" width="7" style="60" customWidth="1"/>
    <col min="16149" max="16149" width="8.140625" style="60" customWidth="1"/>
    <col min="16150" max="16150" width="8" style="60" customWidth="1"/>
    <col min="16151" max="16151" width="7.140625" style="60" customWidth="1"/>
    <col min="16152" max="16152" width="6.5703125" style="60" customWidth="1"/>
    <col min="16153" max="16153" width="4.5703125" style="60" customWidth="1"/>
    <col min="16154" max="16154" width="7.85546875" style="60" customWidth="1"/>
    <col min="16155" max="16155" width="8.140625" style="60" customWidth="1"/>
    <col min="16156" max="16159" width="4.5703125" style="60" customWidth="1"/>
    <col min="16160" max="16160" width="11.5703125" style="60"/>
    <col min="16161" max="16161" width="8.42578125" style="60" customWidth="1"/>
    <col min="16162" max="16162" width="5.42578125" style="60" customWidth="1"/>
    <col min="16163" max="16164" width="5.140625" style="60" customWidth="1"/>
    <col min="16165" max="16165" width="6.42578125" style="60" customWidth="1"/>
    <col min="16166" max="16166" width="11.5703125" style="60"/>
    <col min="16167" max="16167" width="8.42578125" style="60" customWidth="1"/>
    <col min="16168" max="16168" width="3.140625" style="60" customWidth="1"/>
    <col min="16169" max="16169" width="5.140625" style="60" customWidth="1"/>
    <col min="16170" max="16170" width="7.42578125" style="60" customWidth="1"/>
    <col min="16171" max="16171" width="4.5703125" style="60" customWidth="1"/>
    <col min="16172" max="16384" width="11.5703125" style="60"/>
  </cols>
  <sheetData>
    <row r="1" spans="4:19" ht="14.25">
      <c r="D1" s="1315" t="s">
        <v>214</v>
      </c>
      <c r="E1" s="1316"/>
      <c r="F1" s="1316"/>
      <c r="G1" s="1316"/>
      <c r="H1" s="1316"/>
      <c r="I1" s="1316"/>
      <c r="J1" s="1316"/>
      <c r="K1" s="1316"/>
      <c r="L1" s="1316"/>
      <c r="M1" s="1316"/>
      <c r="N1" s="1316"/>
      <c r="O1" s="1316"/>
      <c r="P1" s="1316"/>
      <c r="Q1" s="1316"/>
      <c r="R1" s="1316"/>
      <c r="S1" s="1317"/>
    </row>
    <row r="2" spans="4:19" ht="15" thickBot="1">
      <c r="D2" s="1318"/>
      <c r="E2" s="1319"/>
      <c r="F2" s="1319"/>
      <c r="G2" s="1319"/>
      <c r="H2" s="1319"/>
      <c r="I2" s="1319"/>
      <c r="J2" s="1319"/>
      <c r="K2" s="1319"/>
      <c r="L2" s="1319"/>
      <c r="M2" s="1319"/>
      <c r="N2" s="1319"/>
      <c r="O2" s="1319"/>
      <c r="P2" s="1319"/>
      <c r="Q2" s="1319"/>
      <c r="R2" s="1319"/>
      <c r="S2" s="1320"/>
    </row>
    <row r="3" spans="4:19" ht="27" customHeight="1">
      <c r="D3" s="1310" t="s">
        <v>215</v>
      </c>
      <c r="E3" s="170" t="s">
        <v>216</v>
      </c>
      <c r="F3" s="171"/>
      <c r="G3" s="172"/>
      <c r="H3" s="172"/>
      <c r="I3" s="172"/>
      <c r="J3" s="172"/>
      <c r="K3" s="172"/>
      <c r="L3" s="172"/>
      <c r="M3" s="173">
        <v>783</v>
      </c>
      <c r="N3" s="1280"/>
      <c r="O3" s="1280"/>
      <c r="P3" s="1280"/>
      <c r="Q3" s="1280"/>
      <c r="R3" s="1280"/>
      <c r="S3" s="174"/>
    </row>
    <row r="4" spans="4:19" ht="27" customHeight="1">
      <c r="D4" s="1311"/>
      <c r="E4" s="1270" t="s">
        <v>217</v>
      </c>
      <c r="F4" s="1271"/>
      <c r="G4" s="1271"/>
      <c r="H4" s="1271"/>
      <c r="I4" s="1271"/>
      <c r="J4" s="1271"/>
      <c r="K4" s="1271"/>
      <c r="L4" s="1271"/>
      <c r="M4" s="175">
        <v>976</v>
      </c>
      <c r="N4" s="1281"/>
      <c r="O4" s="1281"/>
      <c r="P4" s="1281"/>
      <c r="Q4" s="1281"/>
      <c r="R4" s="1281"/>
      <c r="S4" s="176"/>
    </row>
    <row r="5" spans="4:19" ht="36.6" customHeight="1">
      <c r="D5" s="1311"/>
      <c r="E5" s="1270" t="s">
        <v>218</v>
      </c>
      <c r="F5" s="1271"/>
      <c r="G5" s="1271"/>
      <c r="H5" s="1271"/>
      <c r="I5" s="1271"/>
      <c r="J5" s="1271"/>
      <c r="K5" s="1271"/>
      <c r="L5" s="1271"/>
      <c r="M5" s="175">
        <v>978</v>
      </c>
      <c r="N5" s="1281"/>
      <c r="O5" s="1281"/>
      <c r="P5" s="1281"/>
      <c r="Q5" s="1281"/>
      <c r="R5" s="1281"/>
      <c r="S5" s="176"/>
    </row>
    <row r="6" spans="4:19" ht="27" customHeight="1">
      <c r="D6" s="1311"/>
      <c r="E6" s="177" t="s">
        <v>219</v>
      </c>
      <c r="F6" s="178"/>
      <c r="G6" s="179"/>
      <c r="H6" s="179"/>
      <c r="I6" s="179"/>
      <c r="J6" s="179"/>
      <c r="K6" s="179"/>
      <c r="L6" s="179"/>
      <c r="M6" s="175">
        <v>1020</v>
      </c>
      <c r="N6" s="1281"/>
      <c r="O6" s="1281"/>
      <c r="P6" s="1281"/>
      <c r="Q6" s="1281"/>
      <c r="R6" s="1281"/>
      <c r="S6" s="176"/>
    </row>
    <row r="7" spans="4:19" ht="27" customHeight="1">
      <c r="D7" s="1311"/>
      <c r="E7" s="177" t="s">
        <v>220</v>
      </c>
      <c r="F7" s="178"/>
      <c r="G7" s="179"/>
      <c r="H7" s="179"/>
      <c r="I7" s="179"/>
      <c r="J7" s="179"/>
      <c r="K7" s="179"/>
      <c r="L7" s="179"/>
      <c r="M7" s="175">
        <v>1019</v>
      </c>
      <c r="N7" s="1281"/>
      <c r="O7" s="1281"/>
      <c r="P7" s="1281"/>
      <c r="Q7" s="1281"/>
      <c r="R7" s="1281"/>
      <c r="S7" s="176"/>
    </row>
    <row r="8" spans="4:19" ht="27" customHeight="1" thickBot="1">
      <c r="D8" s="1312"/>
      <c r="E8" s="1321" t="s">
        <v>475</v>
      </c>
      <c r="F8" s="1322"/>
      <c r="G8" s="1322"/>
      <c r="H8" s="1322"/>
      <c r="I8" s="1322"/>
      <c r="J8" s="1322"/>
      <c r="K8" s="1322"/>
      <c r="L8" s="1322"/>
      <c r="M8" s="180">
        <v>974</v>
      </c>
      <c r="N8" s="1323"/>
      <c r="O8" s="1324"/>
      <c r="P8" s="1324"/>
      <c r="Q8" s="1324"/>
      <c r="R8" s="1325"/>
      <c r="S8" s="181"/>
    </row>
    <row r="9" spans="4:19" ht="27" customHeight="1">
      <c r="D9" s="1298" t="s">
        <v>221</v>
      </c>
      <c r="E9" s="170" t="s">
        <v>222</v>
      </c>
      <c r="F9" s="182"/>
      <c r="G9" s="182"/>
      <c r="H9" s="182"/>
      <c r="I9" s="182"/>
      <c r="J9" s="182"/>
      <c r="K9" s="182"/>
      <c r="L9" s="182"/>
      <c r="M9" s="173">
        <v>122</v>
      </c>
      <c r="N9" s="1301">
        <f>+'BALANCE 2021 '!H97</f>
        <v>31094819</v>
      </c>
      <c r="O9" s="1302"/>
      <c r="P9" s="1302"/>
      <c r="Q9" s="1302"/>
      <c r="R9" s="1303"/>
      <c r="S9" s="183"/>
    </row>
    <row r="10" spans="4:19" ht="27" customHeight="1">
      <c r="D10" s="1299"/>
      <c r="E10" s="184" t="s">
        <v>223</v>
      </c>
      <c r="F10" s="179"/>
      <c r="G10" s="179"/>
      <c r="H10" s="179"/>
      <c r="I10" s="179"/>
      <c r="J10" s="179"/>
      <c r="K10" s="179"/>
      <c r="L10" s="179"/>
      <c r="M10" s="175">
        <v>123</v>
      </c>
      <c r="N10" s="1304">
        <f>+'BALANCE 2021 '!I97</f>
        <v>14018025</v>
      </c>
      <c r="O10" s="1305"/>
      <c r="P10" s="1305"/>
      <c r="Q10" s="1305"/>
      <c r="R10" s="1306"/>
      <c r="S10" s="176"/>
    </row>
    <row r="11" spans="4:19" ht="27" customHeight="1">
      <c r="D11" s="1299"/>
      <c r="E11" s="1307" t="s">
        <v>224</v>
      </c>
      <c r="F11" s="1308"/>
      <c r="G11" s="1308"/>
      <c r="H11" s="1308"/>
      <c r="I11" s="1308"/>
      <c r="J11" s="1308"/>
      <c r="K11" s="1308"/>
      <c r="L11" s="1309"/>
      <c r="M11" s="175">
        <v>101</v>
      </c>
      <c r="N11" s="1304">
        <f>+'BALANCE 2021 '!H9</f>
        <v>7159934</v>
      </c>
      <c r="O11" s="1305"/>
      <c r="P11" s="1305"/>
      <c r="Q11" s="1305"/>
      <c r="R11" s="1306"/>
      <c r="S11" s="176"/>
    </row>
    <row r="12" spans="4:19" ht="27" customHeight="1">
      <c r="D12" s="1299"/>
      <c r="E12" s="184" t="s">
        <v>225</v>
      </c>
      <c r="F12" s="185"/>
      <c r="G12" s="185"/>
      <c r="H12" s="185"/>
      <c r="I12" s="185"/>
      <c r="J12" s="185"/>
      <c r="K12" s="185"/>
      <c r="L12" s="185"/>
      <c r="M12" s="175">
        <v>102</v>
      </c>
      <c r="N12" s="1304"/>
      <c r="O12" s="1305"/>
      <c r="P12" s="1305"/>
      <c r="Q12" s="1305"/>
      <c r="R12" s="1306"/>
      <c r="S12" s="176"/>
    </row>
    <row r="13" spans="4:19" ht="27" customHeight="1">
      <c r="D13" s="1299"/>
      <c r="E13" s="184" t="s">
        <v>226</v>
      </c>
      <c r="F13" s="179"/>
      <c r="G13" s="179"/>
      <c r="H13" s="179"/>
      <c r="I13" s="179"/>
      <c r="J13" s="179"/>
      <c r="K13" s="179"/>
      <c r="L13" s="179"/>
      <c r="M13" s="175">
        <v>784</v>
      </c>
      <c r="N13" s="1304"/>
      <c r="O13" s="1305"/>
      <c r="P13" s="1305"/>
      <c r="Q13" s="1305"/>
      <c r="R13" s="1306"/>
      <c r="S13" s="176"/>
    </row>
    <row r="14" spans="4:19" ht="27" customHeight="1">
      <c r="D14" s="1299"/>
      <c r="E14" s="177" t="s">
        <v>227</v>
      </c>
      <c r="F14" s="179"/>
      <c r="G14" s="179"/>
      <c r="H14" s="179"/>
      <c r="I14" s="179"/>
      <c r="J14" s="179"/>
      <c r="K14" s="179"/>
      <c r="L14" s="179"/>
      <c r="M14" s="175">
        <v>129</v>
      </c>
      <c r="N14" s="1304">
        <f>+'BALANCE 2021 '!H11</f>
        <v>0</v>
      </c>
      <c r="O14" s="1305"/>
      <c r="P14" s="1305"/>
      <c r="Q14" s="1305"/>
      <c r="R14" s="1306"/>
      <c r="S14" s="176"/>
    </row>
    <row r="15" spans="4:19" ht="27" customHeight="1">
      <c r="D15" s="1299"/>
      <c r="E15" s="186" t="s">
        <v>228</v>
      </c>
      <c r="F15" s="187"/>
      <c r="G15" s="187"/>
      <c r="H15" s="187"/>
      <c r="I15" s="187"/>
      <c r="J15" s="187"/>
      <c r="K15" s="187"/>
      <c r="L15" s="187"/>
      <c r="M15" s="188">
        <v>648</v>
      </c>
      <c r="N15" s="1304">
        <f>+'BALANCE 2021 '!H24-'BALANCE 2021 '!I23</f>
        <v>0</v>
      </c>
      <c r="O15" s="1305"/>
      <c r="P15" s="1305"/>
      <c r="Q15" s="1305"/>
      <c r="R15" s="1306"/>
      <c r="S15" s="176"/>
    </row>
    <row r="16" spans="4:19" ht="27" customHeight="1">
      <c r="D16" s="1299"/>
      <c r="E16" s="177" t="s">
        <v>229</v>
      </c>
      <c r="F16" s="178"/>
      <c r="G16" s="179"/>
      <c r="H16" s="179"/>
      <c r="I16" s="179"/>
      <c r="J16" s="179"/>
      <c r="K16" s="179"/>
      <c r="L16" s="179"/>
      <c r="M16" s="175">
        <v>647</v>
      </c>
      <c r="N16" s="1304">
        <f>+'BALANCE 2021 '!H19+'BALANCE 2021 '!H18-'BALANCE 2021 '!I22</f>
        <v>2690000</v>
      </c>
      <c r="O16" s="1305"/>
      <c r="P16" s="1305"/>
      <c r="Q16" s="1305"/>
      <c r="R16" s="1306"/>
      <c r="S16" s="176"/>
    </row>
    <row r="17" spans="4:19" ht="27" customHeight="1">
      <c r="D17" s="1299"/>
      <c r="E17" s="177" t="s">
        <v>230</v>
      </c>
      <c r="F17" s="178"/>
      <c r="G17" s="179"/>
      <c r="H17" s="179"/>
      <c r="I17" s="179"/>
      <c r="J17" s="179"/>
      <c r="K17" s="179"/>
      <c r="L17" s="179"/>
      <c r="M17" s="175">
        <v>1003</v>
      </c>
      <c r="N17" s="1304"/>
      <c r="O17" s="1305"/>
      <c r="P17" s="1305"/>
      <c r="Q17" s="1305"/>
      <c r="R17" s="1306"/>
      <c r="S17" s="176"/>
    </row>
    <row r="18" spans="4:19" ht="27" customHeight="1">
      <c r="D18" s="1299"/>
      <c r="E18" s="177" t="s">
        <v>231</v>
      </c>
      <c r="F18" s="178"/>
      <c r="G18" s="179"/>
      <c r="H18" s="179"/>
      <c r="I18" s="179"/>
      <c r="J18" s="179"/>
      <c r="K18" s="179"/>
      <c r="L18" s="179"/>
      <c r="M18" s="175">
        <v>1004</v>
      </c>
      <c r="N18" s="1304"/>
      <c r="O18" s="1305"/>
      <c r="P18" s="1305"/>
      <c r="Q18" s="1305"/>
      <c r="R18" s="1306"/>
      <c r="S18" s="176"/>
    </row>
    <row r="19" spans="4:19" ht="27" customHeight="1" thickBot="1">
      <c r="D19" s="1300"/>
      <c r="E19" s="189" t="s">
        <v>232</v>
      </c>
      <c r="F19" s="190"/>
      <c r="G19" s="191"/>
      <c r="H19" s="191"/>
      <c r="I19" s="191"/>
      <c r="J19" s="191"/>
      <c r="K19" s="191"/>
      <c r="L19" s="191"/>
      <c r="M19" s="180">
        <v>843</v>
      </c>
      <c r="N19" s="1274"/>
      <c r="O19" s="1274"/>
      <c r="P19" s="1274"/>
      <c r="Q19" s="1274"/>
      <c r="R19" s="1274"/>
      <c r="S19" s="181"/>
    </row>
    <row r="20" spans="4:19" ht="27" customHeight="1">
      <c r="D20" s="1310" t="s">
        <v>233</v>
      </c>
      <c r="E20" s="1313" t="s">
        <v>234</v>
      </c>
      <c r="F20" s="1314"/>
      <c r="G20" s="1314"/>
      <c r="H20" s="1314"/>
      <c r="I20" s="1314"/>
      <c r="J20" s="1314"/>
      <c r="K20" s="1314"/>
      <c r="L20" s="1314"/>
      <c r="M20" s="173">
        <v>1005</v>
      </c>
      <c r="N20" s="1294"/>
      <c r="O20" s="1294"/>
      <c r="P20" s="1294"/>
      <c r="Q20" s="1294"/>
      <c r="R20" s="1294"/>
      <c r="S20" s="183"/>
    </row>
    <row r="21" spans="4:19" ht="27" customHeight="1">
      <c r="D21" s="1311"/>
      <c r="E21" s="1291" t="s">
        <v>235</v>
      </c>
      <c r="F21" s="1295"/>
      <c r="G21" s="1295"/>
      <c r="H21" s="1295"/>
      <c r="I21" s="1295"/>
      <c r="J21" s="1295"/>
      <c r="K21" s="1295"/>
      <c r="L21" s="1296"/>
      <c r="M21" s="175">
        <v>975</v>
      </c>
      <c r="N21" s="1289"/>
      <c r="O21" s="1289"/>
      <c r="P21" s="1289"/>
      <c r="Q21" s="1289"/>
      <c r="R21" s="1289"/>
      <c r="S21" s="176"/>
    </row>
    <row r="22" spans="4:19" ht="27" customHeight="1">
      <c r="D22" s="1311"/>
      <c r="E22" s="1291" t="s">
        <v>236</v>
      </c>
      <c r="F22" s="1292"/>
      <c r="G22" s="1292"/>
      <c r="H22" s="1292"/>
      <c r="I22" s="1292"/>
      <c r="J22" s="1292"/>
      <c r="K22" s="1292"/>
      <c r="L22" s="1293"/>
      <c r="M22" s="175">
        <v>1021</v>
      </c>
      <c r="N22" s="1289"/>
      <c r="O22" s="1289"/>
      <c r="P22" s="1289"/>
      <c r="Q22" s="1289"/>
      <c r="R22" s="1289"/>
      <c r="S22" s="176"/>
    </row>
    <row r="23" spans="4:19" ht="27" customHeight="1">
      <c r="D23" s="1311"/>
      <c r="E23" s="1287" t="s">
        <v>237</v>
      </c>
      <c r="F23" s="1288"/>
      <c r="G23" s="1288"/>
      <c r="H23" s="1288"/>
      <c r="I23" s="1288"/>
      <c r="J23" s="1288"/>
      <c r="K23" s="1288"/>
      <c r="L23" s="1288"/>
      <c r="M23" s="175">
        <v>1191</v>
      </c>
      <c r="N23" s="1289"/>
      <c r="O23" s="1289"/>
      <c r="P23" s="1289"/>
      <c r="Q23" s="1289"/>
      <c r="R23" s="1289"/>
      <c r="S23" s="176"/>
    </row>
    <row r="24" spans="4:19" ht="27" customHeight="1">
      <c r="D24" s="1311"/>
      <c r="E24" s="177" t="s">
        <v>238</v>
      </c>
      <c r="F24" s="179"/>
      <c r="G24" s="179"/>
      <c r="H24" s="179"/>
      <c r="I24" s="179"/>
      <c r="J24" s="179"/>
      <c r="K24" s="179"/>
      <c r="L24" s="179"/>
      <c r="M24" s="175">
        <v>1192</v>
      </c>
      <c r="N24" s="1290">
        <v>0</v>
      </c>
      <c r="O24" s="1290"/>
      <c r="P24" s="1290"/>
      <c r="Q24" s="1290"/>
      <c r="R24" s="1290"/>
      <c r="S24" s="176"/>
    </row>
    <row r="25" spans="4:19" ht="33.6" customHeight="1">
      <c r="D25" s="1311"/>
      <c r="E25" s="1291" t="s">
        <v>239</v>
      </c>
      <c r="F25" s="1292"/>
      <c r="G25" s="1292"/>
      <c r="H25" s="1292"/>
      <c r="I25" s="1292"/>
      <c r="J25" s="1292"/>
      <c r="K25" s="1292"/>
      <c r="L25" s="1293"/>
      <c r="M25" s="175">
        <v>1193</v>
      </c>
      <c r="N25" s="1289"/>
      <c r="O25" s="1289"/>
      <c r="P25" s="1289"/>
      <c r="Q25" s="1289"/>
      <c r="R25" s="1289"/>
      <c r="S25" s="176"/>
    </row>
    <row r="26" spans="4:19" ht="40.35" customHeight="1" thickBot="1">
      <c r="D26" s="1312"/>
      <c r="E26" s="1272" t="s">
        <v>240</v>
      </c>
      <c r="F26" s="1273"/>
      <c r="G26" s="1273"/>
      <c r="H26" s="1273"/>
      <c r="I26" s="1273"/>
      <c r="J26" s="1273"/>
      <c r="K26" s="1273"/>
      <c r="L26" s="1273"/>
      <c r="M26" s="180">
        <v>1194</v>
      </c>
      <c r="N26" s="1274"/>
      <c r="O26" s="1274"/>
      <c r="P26" s="1274"/>
      <c r="Q26" s="1274"/>
      <c r="R26" s="1274"/>
      <c r="S26" s="181"/>
    </row>
    <row r="27" spans="4:19" ht="27" customHeight="1">
      <c r="D27" s="1275" t="s">
        <v>241</v>
      </c>
      <c r="E27" s="1278" t="s">
        <v>242</v>
      </c>
      <c r="F27" s="1279"/>
      <c r="G27" s="1279"/>
      <c r="H27" s="1279"/>
      <c r="I27" s="1279"/>
      <c r="J27" s="1279"/>
      <c r="K27" s="1279"/>
      <c r="L27" s="1279"/>
      <c r="M27" s="173">
        <v>1195</v>
      </c>
      <c r="N27" s="1280"/>
      <c r="O27" s="1280"/>
      <c r="P27" s="1280"/>
      <c r="Q27" s="1280"/>
      <c r="R27" s="1280"/>
      <c r="S27" s="174"/>
    </row>
    <row r="28" spans="4:19" ht="27" customHeight="1">
      <c r="D28" s="1276"/>
      <c r="E28" s="1270" t="s">
        <v>243</v>
      </c>
      <c r="F28" s="1271"/>
      <c r="G28" s="1271"/>
      <c r="H28" s="1271"/>
      <c r="I28" s="1271"/>
      <c r="J28" s="1271"/>
      <c r="K28" s="1271"/>
      <c r="L28" s="1271"/>
      <c r="M28" s="175">
        <v>1691</v>
      </c>
      <c r="N28" s="1281"/>
      <c r="O28" s="1281"/>
      <c r="P28" s="1281"/>
      <c r="Q28" s="1281"/>
      <c r="R28" s="1281"/>
      <c r="S28" s="192"/>
    </row>
    <row r="29" spans="4:19" ht="27" customHeight="1">
      <c r="D29" s="1276"/>
      <c r="E29" s="1270" t="s">
        <v>244</v>
      </c>
      <c r="F29" s="1271"/>
      <c r="G29" s="1271"/>
      <c r="H29" s="1271"/>
      <c r="I29" s="1271"/>
      <c r="J29" s="1271"/>
      <c r="K29" s="1271"/>
      <c r="L29" s="1282"/>
      <c r="M29" s="175">
        <v>1196</v>
      </c>
      <c r="N29" s="1281"/>
      <c r="O29" s="1281"/>
      <c r="P29" s="1281"/>
      <c r="Q29" s="1281"/>
      <c r="R29" s="1281"/>
      <c r="S29" s="192"/>
    </row>
    <row r="30" spans="4:19" ht="27" customHeight="1">
      <c r="D30" s="1276"/>
      <c r="E30" s="1270" t="s">
        <v>245</v>
      </c>
      <c r="F30" s="1271"/>
      <c r="G30" s="1271"/>
      <c r="H30" s="1271"/>
      <c r="I30" s="1271"/>
      <c r="J30" s="1271"/>
      <c r="K30" s="1271"/>
      <c r="L30" s="1282"/>
      <c r="M30" s="175">
        <v>1197</v>
      </c>
      <c r="N30" s="1281"/>
      <c r="O30" s="1281"/>
      <c r="P30" s="1281"/>
      <c r="Q30" s="1281"/>
      <c r="R30" s="1281"/>
      <c r="S30" s="192"/>
    </row>
    <row r="31" spans="4:19" ht="37.35" customHeight="1">
      <c r="D31" s="1276"/>
      <c r="E31" s="1270" t="s">
        <v>246</v>
      </c>
      <c r="F31" s="1271"/>
      <c r="G31" s="1271"/>
      <c r="H31" s="1271"/>
      <c r="I31" s="1271"/>
      <c r="J31" s="1271"/>
      <c r="K31" s="1271"/>
      <c r="L31" s="1271"/>
      <c r="M31" s="175">
        <v>1137</v>
      </c>
      <c r="N31" s="1281"/>
      <c r="O31" s="1281"/>
      <c r="P31" s="1281"/>
      <c r="Q31" s="1281"/>
      <c r="R31" s="1281"/>
      <c r="S31" s="192"/>
    </row>
    <row r="32" spans="4:19" ht="27" customHeight="1">
      <c r="D32" s="1276"/>
      <c r="E32" s="1285" t="s">
        <v>247</v>
      </c>
      <c r="F32" s="1286"/>
      <c r="G32" s="1286"/>
      <c r="H32" s="1286"/>
      <c r="I32" s="1286"/>
      <c r="J32" s="1286"/>
      <c r="K32" s="1286"/>
      <c r="L32" s="1286"/>
      <c r="M32" s="188">
        <v>238</v>
      </c>
      <c r="N32" s="1281"/>
      <c r="O32" s="1281"/>
      <c r="P32" s="1281"/>
      <c r="Q32" s="1281"/>
      <c r="R32" s="1281"/>
      <c r="S32" s="192"/>
    </row>
    <row r="33" spans="4:19" ht="27" customHeight="1">
      <c r="D33" s="1276"/>
      <c r="E33" s="1270" t="s">
        <v>248</v>
      </c>
      <c r="F33" s="1271"/>
      <c r="G33" s="1271"/>
      <c r="H33" s="1271"/>
      <c r="I33" s="1271"/>
      <c r="J33" s="1271"/>
      <c r="K33" s="1271"/>
      <c r="L33" s="1271"/>
      <c r="M33" s="175">
        <v>859</v>
      </c>
      <c r="N33" s="1281"/>
      <c r="O33" s="1281"/>
      <c r="P33" s="1281"/>
      <c r="Q33" s="1281"/>
      <c r="R33" s="1297"/>
      <c r="S33" s="193"/>
    </row>
    <row r="34" spans="4:19" ht="27" customHeight="1" thickBot="1">
      <c r="D34" s="1277"/>
      <c r="E34" s="1272" t="s">
        <v>249</v>
      </c>
      <c r="F34" s="1273"/>
      <c r="G34" s="1273"/>
      <c r="H34" s="1273"/>
      <c r="I34" s="1273"/>
      <c r="J34" s="1273"/>
      <c r="K34" s="1273"/>
      <c r="L34" s="1273"/>
      <c r="M34" s="180">
        <v>1586</v>
      </c>
      <c r="N34" s="1283"/>
      <c r="O34" s="1283"/>
      <c r="P34" s="1283"/>
      <c r="Q34" s="1283"/>
      <c r="R34" s="1284"/>
      <c r="S34" s="194"/>
    </row>
  </sheetData>
  <mergeCells count="55">
    <mergeCell ref="D1:S2"/>
    <mergeCell ref="D3:D8"/>
    <mergeCell ref="N3:R3"/>
    <mergeCell ref="E4:L4"/>
    <mergeCell ref="N4:R4"/>
    <mergeCell ref="E5:L5"/>
    <mergeCell ref="N5:R5"/>
    <mergeCell ref="N6:R6"/>
    <mergeCell ref="N7:R7"/>
    <mergeCell ref="E8:L8"/>
    <mergeCell ref="N8:R8"/>
    <mergeCell ref="N33:R33"/>
    <mergeCell ref="D9:D19"/>
    <mergeCell ref="N9:R9"/>
    <mergeCell ref="N10:R10"/>
    <mergeCell ref="E11:L11"/>
    <mergeCell ref="N11:R11"/>
    <mergeCell ref="N12:R12"/>
    <mergeCell ref="N13:R13"/>
    <mergeCell ref="N14:R14"/>
    <mergeCell ref="N15:R15"/>
    <mergeCell ref="N16:R16"/>
    <mergeCell ref="N17:R17"/>
    <mergeCell ref="N18:R18"/>
    <mergeCell ref="N19:R19"/>
    <mergeCell ref="D20:D26"/>
    <mergeCell ref="E20:L20"/>
    <mergeCell ref="N20:R20"/>
    <mergeCell ref="E21:L21"/>
    <mergeCell ref="N21:R21"/>
    <mergeCell ref="E22:L22"/>
    <mergeCell ref="N22:R22"/>
    <mergeCell ref="E32:L32"/>
    <mergeCell ref="E23:L23"/>
    <mergeCell ref="N23:R23"/>
    <mergeCell ref="N24:R24"/>
    <mergeCell ref="E25:L25"/>
    <mergeCell ref="N25:R25"/>
    <mergeCell ref="N32:R32"/>
    <mergeCell ref="E33:L33"/>
    <mergeCell ref="E26:L26"/>
    <mergeCell ref="N26:R26"/>
    <mergeCell ref="D27:D34"/>
    <mergeCell ref="E27:L27"/>
    <mergeCell ref="N27:R27"/>
    <mergeCell ref="E28:L28"/>
    <mergeCell ref="N28:R28"/>
    <mergeCell ref="E29:L29"/>
    <mergeCell ref="N29:R29"/>
    <mergeCell ref="E30:L30"/>
    <mergeCell ref="E34:L34"/>
    <mergeCell ref="N34:R34"/>
    <mergeCell ref="N30:R30"/>
    <mergeCell ref="E31:L31"/>
    <mergeCell ref="N31:R31"/>
  </mergeCells>
  <hyperlinks>
    <hyperlink ref="D1:S2" location="'Indice F22'!A1" display="RECUADRO N° 6: DATOS INFORMATIVOS"/>
  </hyperlinks>
  <pageMargins left="0.70866141732283472" right="0.70866141732283472" top="0.74803149606299213" bottom="0.74803149606299213" header="0.31496062992125984" footer="0.31496062992125984"/>
  <pageSetup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1"/>
  <sheetViews>
    <sheetView showGridLines="0" zoomScale="80" zoomScaleNormal="80" workbookViewId="0">
      <selection activeCell="N11" sqref="N11:R11"/>
    </sheetView>
  </sheetViews>
  <sheetFormatPr baseColWidth="10" defaultColWidth="11.5703125" defaultRowHeight="14.25"/>
  <cols>
    <col min="1" max="1" width="1.85546875" style="60" customWidth="1"/>
    <col min="2" max="2" width="4.5703125" style="60" customWidth="1"/>
    <col min="3" max="3" width="18.85546875" style="60" customWidth="1"/>
    <col min="4" max="4" width="6.85546875" style="60" customWidth="1"/>
    <col min="5" max="5" width="8.140625" style="60" customWidth="1"/>
    <col min="6" max="9" width="4.5703125" style="60" customWidth="1"/>
    <col min="10" max="10" width="7.5703125" style="60" customWidth="1"/>
    <col min="11" max="12" width="8.5703125" style="60" customWidth="1"/>
    <col min="13" max="13" width="8.140625" style="60" customWidth="1"/>
    <col min="14" max="15" width="4.5703125" style="60" customWidth="1"/>
    <col min="16" max="16" width="7.140625" style="60" customWidth="1"/>
    <col min="17" max="17" width="7.85546875" style="60" customWidth="1"/>
    <col min="18" max="18" width="4.5703125" style="60" customWidth="1"/>
    <col min="19" max="19" width="8.140625" style="60" customWidth="1"/>
    <col min="20" max="20" width="9.42578125" style="60" customWidth="1"/>
    <col min="21" max="21" width="7.140625" style="60" customWidth="1"/>
    <col min="22" max="23" width="8.5703125" style="60" customWidth="1"/>
    <col min="24" max="24" width="4.5703125" style="60" customWidth="1"/>
    <col min="25" max="25" width="7.42578125" style="60" customWidth="1"/>
    <col min="26" max="27" width="4.5703125" style="60" customWidth="1"/>
    <col min="28" max="28" width="7" style="60" customWidth="1"/>
    <col min="29" max="29" width="8.140625" style="60" customWidth="1"/>
    <col min="30" max="30" width="8" style="60" customWidth="1"/>
    <col min="31" max="31" width="7.7109375" style="60" bestFit="1" customWidth="1"/>
    <col min="32" max="32" width="6.5703125" style="60" customWidth="1"/>
    <col min="33" max="33" width="4.5703125" style="60" customWidth="1"/>
    <col min="34" max="34" width="7.85546875" style="60" customWidth="1"/>
    <col min="35" max="35" width="8.140625" style="60" customWidth="1"/>
    <col min="36" max="36" width="4.5703125" style="60" customWidth="1"/>
    <col min="37" max="37" width="7.85546875" style="60" customWidth="1"/>
    <col min="38" max="39" width="4.5703125" style="60" customWidth="1"/>
    <col min="40" max="40" width="11.5703125" style="60"/>
    <col min="41" max="41" width="8.42578125" style="60" customWidth="1"/>
    <col min="42" max="42" width="5.42578125" style="60" customWidth="1"/>
    <col min="43" max="44" width="5.140625" style="60" customWidth="1"/>
    <col min="45" max="45" width="6.42578125" style="60" customWidth="1"/>
    <col min="46" max="46" width="11.5703125" style="60"/>
    <col min="47" max="47" width="8.42578125" style="60" customWidth="1"/>
    <col min="48" max="48" width="3.140625" style="60" customWidth="1"/>
    <col min="49" max="49" width="5.140625" style="60" customWidth="1"/>
    <col min="50" max="50" width="7.42578125" style="60" customWidth="1"/>
    <col min="51" max="51" width="4.5703125" style="60" customWidth="1"/>
    <col min="52" max="256" width="11.5703125" style="60"/>
    <col min="257" max="257" width="1.85546875" style="60" customWidth="1"/>
    <col min="258" max="258" width="4.5703125" style="60" customWidth="1"/>
    <col min="259" max="259" width="18.85546875" style="60" customWidth="1"/>
    <col min="260" max="260" width="6.85546875" style="60" customWidth="1"/>
    <col min="261" max="261" width="8.140625" style="60" customWidth="1"/>
    <col min="262" max="265" width="4.5703125" style="60" customWidth="1"/>
    <col min="266" max="266" width="7.5703125" style="60" customWidth="1"/>
    <col min="267" max="268" width="8.5703125" style="60" customWidth="1"/>
    <col min="269" max="269" width="8.140625" style="60" customWidth="1"/>
    <col min="270" max="271" width="4.5703125" style="60" customWidth="1"/>
    <col min="272" max="272" width="7.140625" style="60" customWidth="1"/>
    <col min="273" max="273" width="7.85546875" style="60" customWidth="1"/>
    <col min="274" max="274" width="4.5703125" style="60" customWidth="1"/>
    <col min="275" max="275" width="8.140625" style="60" customWidth="1"/>
    <col min="276" max="276" width="9.42578125" style="60" customWidth="1"/>
    <col min="277" max="277" width="7.140625" style="60" customWidth="1"/>
    <col min="278" max="279" width="8.5703125" style="60" customWidth="1"/>
    <col min="280" max="280" width="4.5703125" style="60" customWidth="1"/>
    <col min="281" max="281" width="7.42578125" style="60" customWidth="1"/>
    <col min="282" max="283" width="4.5703125" style="60" customWidth="1"/>
    <col min="284" max="284" width="7" style="60" customWidth="1"/>
    <col min="285" max="285" width="8.140625" style="60" customWidth="1"/>
    <col min="286" max="286" width="8" style="60" customWidth="1"/>
    <col min="287" max="287" width="7.140625" style="60" customWidth="1"/>
    <col min="288" max="288" width="6.5703125" style="60" customWidth="1"/>
    <col min="289" max="289" width="4.5703125" style="60" customWidth="1"/>
    <col min="290" max="290" width="7.85546875" style="60" customWidth="1"/>
    <col min="291" max="291" width="8.140625" style="60" customWidth="1"/>
    <col min="292" max="295" width="4.5703125" style="60" customWidth="1"/>
    <col min="296" max="296" width="11.5703125" style="60"/>
    <col min="297" max="297" width="8.42578125" style="60" customWidth="1"/>
    <col min="298" max="298" width="5.42578125" style="60" customWidth="1"/>
    <col min="299" max="300" width="5.140625" style="60" customWidth="1"/>
    <col min="301" max="301" width="6.42578125" style="60" customWidth="1"/>
    <col min="302" max="302" width="11.5703125" style="60"/>
    <col min="303" max="303" width="8.42578125" style="60" customWidth="1"/>
    <col min="304" max="304" width="3.140625" style="60" customWidth="1"/>
    <col min="305" max="305" width="5.140625" style="60" customWidth="1"/>
    <col min="306" max="306" width="7.42578125" style="60" customWidth="1"/>
    <col min="307" max="307" width="4.5703125" style="60" customWidth="1"/>
    <col min="308" max="512" width="11.5703125" style="60"/>
    <col min="513" max="513" width="1.85546875" style="60" customWidth="1"/>
    <col min="514" max="514" width="4.5703125" style="60" customWidth="1"/>
    <col min="515" max="515" width="18.85546875" style="60" customWidth="1"/>
    <col min="516" max="516" width="6.85546875" style="60" customWidth="1"/>
    <col min="517" max="517" width="8.140625" style="60" customWidth="1"/>
    <col min="518" max="521" width="4.5703125" style="60" customWidth="1"/>
    <col min="522" max="522" width="7.5703125" style="60" customWidth="1"/>
    <col min="523" max="524" width="8.5703125" style="60" customWidth="1"/>
    <col min="525" max="525" width="8.140625" style="60" customWidth="1"/>
    <col min="526" max="527" width="4.5703125" style="60" customWidth="1"/>
    <col min="528" max="528" width="7.140625" style="60" customWidth="1"/>
    <col min="529" max="529" width="7.85546875" style="60" customWidth="1"/>
    <col min="530" max="530" width="4.5703125" style="60" customWidth="1"/>
    <col min="531" max="531" width="8.140625" style="60" customWidth="1"/>
    <col min="532" max="532" width="9.42578125" style="60" customWidth="1"/>
    <col min="533" max="533" width="7.140625" style="60" customWidth="1"/>
    <col min="534" max="535" width="8.5703125" style="60" customWidth="1"/>
    <col min="536" max="536" width="4.5703125" style="60" customWidth="1"/>
    <col min="537" max="537" width="7.42578125" style="60" customWidth="1"/>
    <col min="538" max="539" width="4.5703125" style="60" customWidth="1"/>
    <col min="540" max="540" width="7" style="60" customWidth="1"/>
    <col min="541" max="541" width="8.140625" style="60" customWidth="1"/>
    <col min="542" max="542" width="8" style="60" customWidth="1"/>
    <col min="543" max="543" width="7.140625" style="60" customWidth="1"/>
    <col min="544" max="544" width="6.5703125" style="60" customWidth="1"/>
    <col min="545" max="545" width="4.5703125" style="60" customWidth="1"/>
    <col min="546" max="546" width="7.85546875" style="60" customWidth="1"/>
    <col min="547" max="547" width="8.140625" style="60" customWidth="1"/>
    <col min="548" max="551" width="4.5703125" style="60" customWidth="1"/>
    <col min="552" max="552" width="11.5703125" style="60"/>
    <col min="553" max="553" width="8.42578125" style="60" customWidth="1"/>
    <col min="554" max="554" width="5.42578125" style="60" customWidth="1"/>
    <col min="555" max="556" width="5.140625" style="60" customWidth="1"/>
    <col min="557" max="557" width="6.42578125" style="60" customWidth="1"/>
    <col min="558" max="558" width="11.5703125" style="60"/>
    <col min="559" max="559" width="8.42578125" style="60" customWidth="1"/>
    <col min="560" max="560" width="3.140625" style="60" customWidth="1"/>
    <col min="561" max="561" width="5.140625" style="60" customWidth="1"/>
    <col min="562" max="562" width="7.42578125" style="60" customWidth="1"/>
    <col min="563" max="563" width="4.5703125" style="60" customWidth="1"/>
    <col min="564" max="768" width="11.5703125" style="60"/>
    <col min="769" max="769" width="1.85546875" style="60" customWidth="1"/>
    <col min="770" max="770" width="4.5703125" style="60" customWidth="1"/>
    <col min="771" max="771" width="18.85546875" style="60" customWidth="1"/>
    <col min="772" max="772" width="6.85546875" style="60" customWidth="1"/>
    <col min="773" max="773" width="8.140625" style="60" customWidth="1"/>
    <col min="774" max="777" width="4.5703125" style="60" customWidth="1"/>
    <col min="778" max="778" width="7.5703125" style="60" customWidth="1"/>
    <col min="779" max="780" width="8.5703125" style="60" customWidth="1"/>
    <col min="781" max="781" width="8.140625" style="60" customWidth="1"/>
    <col min="782" max="783" width="4.5703125" style="60" customWidth="1"/>
    <col min="784" max="784" width="7.140625" style="60" customWidth="1"/>
    <col min="785" max="785" width="7.85546875" style="60" customWidth="1"/>
    <col min="786" max="786" width="4.5703125" style="60" customWidth="1"/>
    <col min="787" max="787" width="8.140625" style="60" customWidth="1"/>
    <col min="788" max="788" width="9.42578125" style="60" customWidth="1"/>
    <col min="789" max="789" width="7.140625" style="60" customWidth="1"/>
    <col min="790" max="791" width="8.5703125" style="60" customWidth="1"/>
    <col min="792" max="792" width="4.5703125" style="60" customWidth="1"/>
    <col min="793" max="793" width="7.42578125" style="60" customWidth="1"/>
    <col min="794" max="795" width="4.5703125" style="60" customWidth="1"/>
    <col min="796" max="796" width="7" style="60" customWidth="1"/>
    <col min="797" max="797" width="8.140625" style="60" customWidth="1"/>
    <col min="798" max="798" width="8" style="60" customWidth="1"/>
    <col min="799" max="799" width="7.140625" style="60" customWidth="1"/>
    <col min="800" max="800" width="6.5703125" style="60" customWidth="1"/>
    <col min="801" max="801" width="4.5703125" style="60" customWidth="1"/>
    <col min="802" max="802" width="7.85546875" style="60" customWidth="1"/>
    <col min="803" max="803" width="8.140625" style="60" customWidth="1"/>
    <col min="804" max="807" width="4.5703125" style="60" customWidth="1"/>
    <col min="808" max="808" width="11.5703125" style="60"/>
    <col min="809" max="809" width="8.42578125" style="60" customWidth="1"/>
    <col min="810" max="810" width="5.42578125" style="60" customWidth="1"/>
    <col min="811" max="812" width="5.140625" style="60" customWidth="1"/>
    <col min="813" max="813" width="6.42578125" style="60" customWidth="1"/>
    <col min="814" max="814" width="11.5703125" style="60"/>
    <col min="815" max="815" width="8.42578125" style="60" customWidth="1"/>
    <col min="816" max="816" width="3.140625" style="60" customWidth="1"/>
    <col min="817" max="817" width="5.140625" style="60" customWidth="1"/>
    <col min="818" max="818" width="7.42578125" style="60" customWidth="1"/>
    <col min="819" max="819" width="4.5703125" style="60" customWidth="1"/>
    <col min="820" max="1024" width="11.5703125" style="60"/>
    <col min="1025" max="1025" width="1.85546875" style="60" customWidth="1"/>
    <col min="1026" max="1026" width="4.5703125" style="60" customWidth="1"/>
    <col min="1027" max="1027" width="18.85546875" style="60" customWidth="1"/>
    <col min="1028" max="1028" width="6.85546875" style="60" customWidth="1"/>
    <col min="1029" max="1029" width="8.140625" style="60" customWidth="1"/>
    <col min="1030" max="1033" width="4.5703125" style="60" customWidth="1"/>
    <col min="1034" max="1034" width="7.5703125" style="60" customWidth="1"/>
    <col min="1035" max="1036" width="8.5703125" style="60" customWidth="1"/>
    <col min="1037" max="1037" width="8.140625" style="60" customWidth="1"/>
    <col min="1038" max="1039" width="4.5703125" style="60" customWidth="1"/>
    <col min="1040" max="1040" width="7.140625" style="60" customWidth="1"/>
    <col min="1041" max="1041" width="7.85546875" style="60" customWidth="1"/>
    <col min="1042" max="1042" width="4.5703125" style="60" customWidth="1"/>
    <col min="1043" max="1043" width="8.140625" style="60" customWidth="1"/>
    <col min="1044" max="1044" width="9.42578125" style="60" customWidth="1"/>
    <col min="1045" max="1045" width="7.140625" style="60" customWidth="1"/>
    <col min="1046" max="1047" width="8.5703125" style="60" customWidth="1"/>
    <col min="1048" max="1048" width="4.5703125" style="60" customWidth="1"/>
    <col min="1049" max="1049" width="7.42578125" style="60" customWidth="1"/>
    <col min="1050" max="1051" width="4.5703125" style="60" customWidth="1"/>
    <col min="1052" max="1052" width="7" style="60" customWidth="1"/>
    <col min="1053" max="1053" width="8.140625" style="60" customWidth="1"/>
    <col min="1054" max="1054" width="8" style="60" customWidth="1"/>
    <col min="1055" max="1055" width="7.140625" style="60" customWidth="1"/>
    <col min="1056" max="1056" width="6.5703125" style="60" customWidth="1"/>
    <col min="1057" max="1057" width="4.5703125" style="60" customWidth="1"/>
    <col min="1058" max="1058" width="7.85546875" style="60" customWidth="1"/>
    <col min="1059" max="1059" width="8.140625" style="60" customWidth="1"/>
    <col min="1060" max="1063" width="4.5703125" style="60" customWidth="1"/>
    <col min="1064" max="1064" width="11.5703125" style="60"/>
    <col min="1065" max="1065" width="8.42578125" style="60" customWidth="1"/>
    <col min="1066" max="1066" width="5.42578125" style="60" customWidth="1"/>
    <col min="1067" max="1068" width="5.140625" style="60" customWidth="1"/>
    <col min="1069" max="1069" width="6.42578125" style="60" customWidth="1"/>
    <col min="1070" max="1070" width="11.5703125" style="60"/>
    <col min="1071" max="1071" width="8.42578125" style="60" customWidth="1"/>
    <col min="1072" max="1072" width="3.140625" style="60" customWidth="1"/>
    <col min="1073" max="1073" width="5.140625" style="60" customWidth="1"/>
    <col min="1074" max="1074" width="7.42578125" style="60" customWidth="1"/>
    <col min="1075" max="1075" width="4.5703125" style="60" customWidth="1"/>
    <col min="1076" max="1280" width="11.5703125" style="60"/>
    <col min="1281" max="1281" width="1.85546875" style="60" customWidth="1"/>
    <col min="1282" max="1282" width="4.5703125" style="60" customWidth="1"/>
    <col min="1283" max="1283" width="18.85546875" style="60" customWidth="1"/>
    <col min="1284" max="1284" width="6.85546875" style="60" customWidth="1"/>
    <col min="1285" max="1285" width="8.140625" style="60" customWidth="1"/>
    <col min="1286" max="1289" width="4.5703125" style="60" customWidth="1"/>
    <col min="1290" max="1290" width="7.5703125" style="60" customWidth="1"/>
    <col min="1291" max="1292" width="8.5703125" style="60" customWidth="1"/>
    <col min="1293" max="1293" width="8.140625" style="60" customWidth="1"/>
    <col min="1294" max="1295" width="4.5703125" style="60" customWidth="1"/>
    <col min="1296" max="1296" width="7.140625" style="60" customWidth="1"/>
    <col min="1297" max="1297" width="7.85546875" style="60" customWidth="1"/>
    <col min="1298" max="1298" width="4.5703125" style="60" customWidth="1"/>
    <col min="1299" max="1299" width="8.140625" style="60" customWidth="1"/>
    <col min="1300" max="1300" width="9.42578125" style="60" customWidth="1"/>
    <col min="1301" max="1301" width="7.140625" style="60" customWidth="1"/>
    <col min="1302" max="1303" width="8.5703125" style="60" customWidth="1"/>
    <col min="1304" max="1304" width="4.5703125" style="60" customWidth="1"/>
    <col min="1305" max="1305" width="7.42578125" style="60" customWidth="1"/>
    <col min="1306" max="1307" width="4.5703125" style="60" customWidth="1"/>
    <col min="1308" max="1308" width="7" style="60" customWidth="1"/>
    <col min="1309" max="1309" width="8.140625" style="60" customWidth="1"/>
    <col min="1310" max="1310" width="8" style="60" customWidth="1"/>
    <col min="1311" max="1311" width="7.140625" style="60" customWidth="1"/>
    <col min="1312" max="1312" width="6.5703125" style="60" customWidth="1"/>
    <col min="1313" max="1313" width="4.5703125" style="60" customWidth="1"/>
    <col min="1314" max="1314" width="7.85546875" style="60" customWidth="1"/>
    <col min="1315" max="1315" width="8.140625" style="60" customWidth="1"/>
    <col min="1316" max="1319" width="4.5703125" style="60" customWidth="1"/>
    <col min="1320" max="1320" width="11.5703125" style="60"/>
    <col min="1321" max="1321" width="8.42578125" style="60" customWidth="1"/>
    <col min="1322" max="1322" width="5.42578125" style="60" customWidth="1"/>
    <col min="1323" max="1324" width="5.140625" style="60" customWidth="1"/>
    <col min="1325" max="1325" width="6.42578125" style="60" customWidth="1"/>
    <col min="1326" max="1326" width="11.5703125" style="60"/>
    <col min="1327" max="1327" width="8.42578125" style="60" customWidth="1"/>
    <col min="1328" max="1328" width="3.140625" style="60" customWidth="1"/>
    <col min="1329" max="1329" width="5.140625" style="60" customWidth="1"/>
    <col min="1330" max="1330" width="7.42578125" style="60" customWidth="1"/>
    <col min="1331" max="1331" width="4.5703125" style="60" customWidth="1"/>
    <col min="1332" max="1536" width="11.5703125" style="60"/>
    <col min="1537" max="1537" width="1.85546875" style="60" customWidth="1"/>
    <col min="1538" max="1538" width="4.5703125" style="60" customWidth="1"/>
    <col min="1539" max="1539" width="18.85546875" style="60" customWidth="1"/>
    <col min="1540" max="1540" width="6.85546875" style="60" customWidth="1"/>
    <col min="1541" max="1541" width="8.140625" style="60" customWidth="1"/>
    <col min="1542" max="1545" width="4.5703125" style="60" customWidth="1"/>
    <col min="1546" max="1546" width="7.5703125" style="60" customWidth="1"/>
    <col min="1547" max="1548" width="8.5703125" style="60" customWidth="1"/>
    <col min="1549" max="1549" width="8.140625" style="60" customWidth="1"/>
    <col min="1550" max="1551" width="4.5703125" style="60" customWidth="1"/>
    <col min="1552" max="1552" width="7.140625" style="60" customWidth="1"/>
    <col min="1553" max="1553" width="7.85546875" style="60" customWidth="1"/>
    <col min="1554" max="1554" width="4.5703125" style="60" customWidth="1"/>
    <col min="1555" max="1555" width="8.140625" style="60" customWidth="1"/>
    <col min="1556" max="1556" width="9.42578125" style="60" customWidth="1"/>
    <col min="1557" max="1557" width="7.140625" style="60" customWidth="1"/>
    <col min="1558" max="1559" width="8.5703125" style="60" customWidth="1"/>
    <col min="1560" max="1560" width="4.5703125" style="60" customWidth="1"/>
    <col min="1561" max="1561" width="7.42578125" style="60" customWidth="1"/>
    <col min="1562" max="1563" width="4.5703125" style="60" customWidth="1"/>
    <col min="1564" max="1564" width="7" style="60" customWidth="1"/>
    <col min="1565" max="1565" width="8.140625" style="60" customWidth="1"/>
    <col min="1566" max="1566" width="8" style="60" customWidth="1"/>
    <col min="1567" max="1567" width="7.140625" style="60" customWidth="1"/>
    <col min="1568" max="1568" width="6.5703125" style="60" customWidth="1"/>
    <col min="1569" max="1569" width="4.5703125" style="60" customWidth="1"/>
    <col min="1570" max="1570" width="7.85546875" style="60" customWidth="1"/>
    <col min="1571" max="1571" width="8.140625" style="60" customWidth="1"/>
    <col min="1572" max="1575" width="4.5703125" style="60" customWidth="1"/>
    <col min="1576" max="1576" width="11.5703125" style="60"/>
    <col min="1577" max="1577" width="8.42578125" style="60" customWidth="1"/>
    <col min="1578" max="1578" width="5.42578125" style="60" customWidth="1"/>
    <col min="1579" max="1580" width="5.140625" style="60" customWidth="1"/>
    <col min="1581" max="1581" width="6.42578125" style="60" customWidth="1"/>
    <col min="1582" max="1582" width="11.5703125" style="60"/>
    <col min="1583" max="1583" width="8.42578125" style="60" customWidth="1"/>
    <col min="1584" max="1584" width="3.140625" style="60" customWidth="1"/>
    <col min="1585" max="1585" width="5.140625" style="60" customWidth="1"/>
    <col min="1586" max="1586" width="7.42578125" style="60" customWidth="1"/>
    <col min="1587" max="1587" width="4.5703125" style="60" customWidth="1"/>
    <col min="1588" max="1792" width="11.5703125" style="60"/>
    <col min="1793" max="1793" width="1.85546875" style="60" customWidth="1"/>
    <col min="1794" max="1794" width="4.5703125" style="60" customWidth="1"/>
    <col min="1795" max="1795" width="18.85546875" style="60" customWidth="1"/>
    <col min="1796" max="1796" width="6.85546875" style="60" customWidth="1"/>
    <col min="1797" max="1797" width="8.140625" style="60" customWidth="1"/>
    <col min="1798" max="1801" width="4.5703125" style="60" customWidth="1"/>
    <col min="1802" max="1802" width="7.5703125" style="60" customWidth="1"/>
    <col min="1803" max="1804" width="8.5703125" style="60" customWidth="1"/>
    <col min="1805" max="1805" width="8.140625" style="60" customWidth="1"/>
    <col min="1806" max="1807" width="4.5703125" style="60" customWidth="1"/>
    <col min="1808" max="1808" width="7.140625" style="60" customWidth="1"/>
    <col min="1809" max="1809" width="7.85546875" style="60" customWidth="1"/>
    <col min="1810" max="1810" width="4.5703125" style="60" customWidth="1"/>
    <col min="1811" max="1811" width="8.140625" style="60" customWidth="1"/>
    <col min="1812" max="1812" width="9.42578125" style="60" customWidth="1"/>
    <col min="1813" max="1813" width="7.140625" style="60" customWidth="1"/>
    <col min="1814" max="1815" width="8.5703125" style="60" customWidth="1"/>
    <col min="1816" max="1816" width="4.5703125" style="60" customWidth="1"/>
    <col min="1817" max="1817" width="7.42578125" style="60" customWidth="1"/>
    <col min="1818" max="1819" width="4.5703125" style="60" customWidth="1"/>
    <col min="1820" max="1820" width="7" style="60" customWidth="1"/>
    <col min="1821" max="1821" width="8.140625" style="60" customWidth="1"/>
    <col min="1822" max="1822" width="8" style="60" customWidth="1"/>
    <col min="1823" max="1823" width="7.140625" style="60" customWidth="1"/>
    <col min="1824" max="1824" width="6.5703125" style="60" customWidth="1"/>
    <col min="1825" max="1825" width="4.5703125" style="60" customWidth="1"/>
    <col min="1826" max="1826" width="7.85546875" style="60" customWidth="1"/>
    <col min="1827" max="1827" width="8.140625" style="60" customWidth="1"/>
    <col min="1828" max="1831" width="4.5703125" style="60" customWidth="1"/>
    <col min="1832" max="1832" width="11.5703125" style="60"/>
    <col min="1833" max="1833" width="8.42578125" style="60" customWidth="1"/>
    <col min="1834" max="1834" width="5.42578125" style="60" customWidth="1"/>
    <col min="1835" max="1836" width="5.140625" style="60" customWidth="1"/>
    <col min="1837" max="1837" width="6.42578125" style="60" customWidth="1"/>
    <col min="1838" max="1838" width="11.5703125" style="60"/>
    <col min="1839" max="1839" width="8.42578125" style="60" customWidth="1"/>
    <col min="1840" max="1840" width="3.140625" style="60" customWidth="1"/>
    <col min="1841" max="1841" width="5.140625" style="60" customWidth="1"/>
    <col min="1842" max="1842" width="7.42578125" style="60" customWidth="1"/>
    <col min="1843" max="1843" width="4.5703125" style="60" customWidth="1"/>
    <col min="1844" max="2048" width="11.5703125" style="60"/>
    <col min="2049" max="2049" width="1.85546875" style="60" customWidth="1"/>
    <col min="2050" max="2050" width="4.5703125" style="60" customWidth="1"/>
    <col min="2051" max="2051" width="18.85546875" style="60" customWidth="1"/>
    <col min="2052" max="2052" width="6.85546875" style="60" customWidth="1"/>
    <col min="2053" max="2053" width="8.140625" style="60" customWidth="1"/>
    <col min="2054" max="2057" width="4.5703125" style="60" customWidth="1"/>
    <col min="2058" max="2058" width="7.5703125" style="60" customWidth="1"/>
    <col min="2059" max="2060" width="8.5703125" style="60" customWidth="1"/>
    <col min="2061" max="2061" width="8.140625" style="60" customWidth="1"/>
    <col min="2062" max="2063" width="4.5703125" style="60" customWidth="1"/>
    <col min="2064" max="2064" width="7.140625" style="60" customWidth="1"/>
    <col min="2065" max="2065" width="7.85546875" style="60" customWidth="1"/>
    <col min="2066" max="2066" width="4.5703125" style="60" customWidth="1"/>
    <col min="2067" max="2067" width="8.140625" style="60" customWidth="1"/>
    <col min="2068" max="2068" width="9.42578125" style="60" customWidth="1"/>
    <col min="2069" max="2069" width="7.140625" style="60" customWidth="1"/>
    <col min="2070" max="2071" width="8.5703125" style="60" customWidth="1"/>
    <col min="2072" max="2072" width="4.5703125" style="60" customWidth="1"/>
    <col min="2073" max="2073" width="7.42578125" style="60" customWidth="1"/>
    <col min="2074" max="2075" width="4.5703125" style="60" customWidth="1"/>
    <col min="2076" max="2076" width="7" style="60" customWidth="1"/>
    <col min="2077" max="2077" width="8.140625" style="60" customWidth="1"/>
    <col min="2078" max="2078" width="8" style="60" customWidth="1"/>
    <col min="2079" max="2079" width="7.140625" style="60" customWidth="1"/>
    <col min="2080" max="2080" width="6.5703125" style="60" customWidth="1"/>
    <col min="2081" max="2081" width="4.5703125" style="60" customWidth="1"/>
    <col min="2082" max="2082" width="7.85546875" style="60" customWidth="1"/>
    <col min="2083" max="2083" width="8.140625" style="60" customWidth="1"/>
    <col min="2084" max="2087" width="4.5703125" style="60" customWidth="1"/>
    <col min="2088" max="2088" width="11.5703125" style="60"/>
    <col min="2089" max="2089" width="8.42578125" style="60" customWidth="1"/>
    <col min="2090" max="2090" width="5.42578125" style="60" customWidth="1"/>
    <col min="2091" max="2092" width="5.140625" style="60" customWidth="1"/>
    <col min="2093" max="2093" width="6.42578125" style="60" customWidth="1"/>
    <col min="2094" max="2094" width="11.5703125" style="60"/>
    <col min="2095" max="2095" width="8.42578125" style="60" customWidth="1"/>
    <col min="2096" max="2096" width="3.140625" style="60" customWidth="1"/>
    <col min="2097" max="2097" width="5.140625" style="60" customWidth="1"/>
    <col min="2098" max="2098" width="7.42578125" style="60" customWidth="1"/>
    <col min="2099" max="2099" width="4.5703125" style="60" customWidth="1"/>
    <col min="2100" max="2304" width="11.5703125" style="60"/>
    <col min="2305" max="2305" width="1.85546875" style="60" customWidth="1"/>
    <col min="2306" max="2306" width="4.5703125" style="60" customWidth="1"/>
    <col min="2307" max="2307" width="18.85546875" style="60" customWidth="1"/>
    <col min="2308" max="2308" width="6.85546875" style="60" customWidth="1"/>
    <col min="2309" max="2309" width="8.140625" style="60" customWidth="1"/>
    <col min="2310" max="2313" width="4.5703125" style="60" customWidth="1"/>
    <col min="2314" max="2314" width="7.5703125" style="60" customWidth="1"/>
    <col min="2315" max="2316" width="8.5703125" style="60" customWidth="1"/>
    <col min="2317" max="2317" width="8.140625" style="60" customWidth="1"/>
    <col min="2318" max="2319" width="4.5703125" style="60" customWidth="1"/>
    <col min="2320" max="2320" width="7.140625" style="60" customWidth="1"/>
    <col min="2321" max="2321" width="7.85546875" style="60" customWidth="1"/>
    <col min="2322" max="2322" width="4.5703125" style="60" customWidth="1"/>
    <col min="2323" max="2323" width="8.140625" style="60" customWidth="1"/>
    <col min="2324" max="2324" width="9.42578125" style="60" customWidth="1"/>
    <col min="2325" max="2325" width="7.140625" style="60" customWidth="1"/>
    <col min="2326" max="2327" width="8.5703125" style="60" customWidth="1"/>
    <col min="2328" max="2328" width="4.5703125" style="60" customWidth="1"/>
    <col min="2329" max="2329" width="7.42578125" style="60" customWidth="1"/>
    <col min="2330" max="2331" width="4.5703125" style="60" customWidth="1"/>
    <col min="2332" max="2332" width="7" style="60" customWidth="1"/>
    <col min="2333" max="2333" width="8.140625" style="60" customWidth="1"/>
    <col min="2334" max="2334" width="8" style="60" customWidth="1"/>
    <col min="2335" max="2335" width="7.140625" style="60" customWidth="1"/>
    <col min="2336" max="2336" width="6.5703125" style="60" customWidth="1"/>
    <col min="2337" max="2337" width="4.5703125" style="60" customWidth="1"/>
    <col min="2338" max="2338" width="7.85546875" style="60" customWidth="1"/>
    <col min="2339" max="2339" width="8.140625" style="60" customWidth="1"/>
    <col min="2340" max="2343" width="4.5703125" style="60" customWidth="1"/>
    <col min="2344" max="2344" width="11.5703125" style="60"/>
    <col min="2345" max="2345" width="8.42578125" style="60" customWidth="1"/>
    <col min="2346" max="2346" width="5.42578125" style="60" customWidth="1"/>
    <col min="2347" max="2348" width="5.140625" style="60" customWidth="1"/>
    <col min="2349" max="2349" width="6.42578125" style="60" customWidth="1"/>
    <col min="2350" max="2350" width="11.5703125" style="60"/>
    <col min="2351" max="2351" width="8.42578125" style="60" customWidth="1"/>
    <col min="2352" max="2352" width="3.140625" style="60" customWidth="1"/>
    <col min="2353" max="2353" width="5.140625" style="60" customWidth="1"/>
    <col min="2354" max="2354" width="7.42578125" style="60" customWidth="1"/>
    <col min="2355" max="2355" width="4.5703125" style="60" customWidth="1"/>
    <col min="2356" max="2560" width="11.5703125" style="60"/>
    <col min="2561" max="2561" width="1.85546875" style="60" customWidth="1"/>
    <col min="2562" max="2562" width="4.5703125" style="60" customWidth="1"/>
    <col min="2563" max="2563" width="18.85546875" style="60" customWidth="1"/>
    <col min="2564" max="2564" width="6.85546875" style="60" customWidth="1"/>
    <col min="2565" max="2565" width="8.140625" style="60" customWidth="1"/>
    <col min="2566" max="2569" width="4.5703125" style="60" customWidth="1"/>
    <col min="2570" max="2570" width="7.5703125" style="60" customWidth="1"/>
    <col min="2571" max="2572" width="8.5703125" style="60" customWidth="1"/>
    <col min="2573" max="2573" width="8.140625" style="60" customWidth="1"/>
    <col min="2574" max="2575" width="4.5703125" style="60" customWidth="1"/>
    <col min="2576" max="2576" width="7.140625" style="60" customWidth="1"/>
    <col min="2577" max="2577" width="7.85546875" style="60" customWidth="1"/>
    <col min="2578" max="2578" width="4.5703125" style="60" customWidth="1"/>
    <col min="2579" max="2579" width="8.140625" style="60" customWidth="1"/>
    <col min="2580" max="2580" width="9.42578125" style="60" customWidth="1"/>
    <col min="2581" max="2581" width="7.140625" style="60" customWidth="1"/>
    <col min="2582" max="2583" width="8.5703125" style="60" customWidth="1"/>
    <col min="2584" max="2584" width="4.5703125" style="60" customWidth="1"/>
    <col min="2585" max="2585" width="7.42578125" style="60" customWidth="1"/>
    <col min="2586" max="2587" width="4.5703125" style="60" customWidth="1"/>
    <col min="2588" max="2588" width="7" style="60" customWidth="1"/>
    <col min="2589" max="2589" width="8.140625" style="60" customWidth="1"/>
    <col min="2590" max="2590" width="8" style="60" customWidth="1"/>
    <col min="2591" max="2591" width="7.140625" style="60" customWidth="1"/>
    <col min="2592" max="2592" width="6.5703125" style="60" customWidth="1"/>
    <col min="2593" max="2593" width="4.5703125" style="60" customWidth="1"/>
    <col min="2594" max="2594" width="7.85546875" style="60" customWidth="1"/>
    <col min="2595" max="2595" width="8.140625" style="60" customWidth="1"/>
    <col min="2596" max="2599" width="4.5703125" style="60" customWidth="1"/>
    <col min="2600" max="2600" width="11.5703125" style="60"/>
    <col min="2601" max="2601" width="8.42578125" style="60" customWidth="1"/>
    <col min="2602" max="2602" width="5.42578125" style="60" customWidth="1"/>
    <col min="2603" max="2604" width="5.140625" style="60" customWidth="1"/>
    <col min="2605" max="2605" width="6.42578125" style="60" customWidth="1"/>
    <col min="2606" max="2606" width="11.5703125" style="60"/>
    <col min="2607" max="2607" width="8.42578125" style="60" customWidth="1"/>
    <col min="2608" max="2608" width="3.140625" style="60" customWidth="1"/>
    <col min="2609" max="2609" width="5.140625" style="60" customWidth="1"/>
    <col min="2610" max="2610" width="7.42578125" style="60" customWidth="1"/>
    <col min="2611" max="2611" width="4.5703125" style="60" customWidth="1"/>
    <col min="2612" max="2816" width="11.5703125" style="60"/>
    <col min="2817" max="2817" width="1.85546875" style="60" customWidth="1"/>
    <col min="2818" max="2818" width="4.5703125" style="60" customWidth="1"/>
    <col min="2819" max="2819" width="18.85546875" style="60" customWidth="1"/>
    <col min="2820" max="2820" width="6.85546875" style="60" customWidth="1"/>
    <col min="2821" max="2821" width="8.140625" style="60" customWidth="1"/>
    <col min="2822" max="2825" width="4.5703125" style="60" customWidth="1"/>
    <col min="2826" max="2826" width="7.5703125" style="60" customWidth="1"/>
    <col min="2827" max="2828" width="8.5703125" style="60" customWidth="1"/>
    <col min="2829" max="2829" width="8.140625" style="60" customWidth="1"/>
    <col min="2830" max="2831" width="4.5703125" style="60" customWidth="1"/>
    <col min="2832" max="2832" width="7.140625" style="60" customWidth="1"/>
    <col min="2833" max="2833" width="7.85546875" style="60" customWidth="1"/>
    <col min="2834" max="2834" width="4.5703125" style="60" customWidth="1"/>
    <col min="2835" max="2835" width="8.140625" style="60" customWidth="1"/>
    <col min="2836" max="2836" width="9.42578125" style="60" customWidth="1"/>
    <col min="2837" max="2837" width="7.140625" style="60" customWidth="1"/>
    <col min="2838" max="2839" width="8.5703125" style="60" customWidth="1"/>
    <col min="2840" max="2840" width="4.5703125" style="60" customWidth="1"/>
    <col min="2841" max="2841" width="7.42578125" style="60" customWidth="1"/>
    <col min="2842" max="2843" width="4.5703125" style="60" customWidth="1"/>
    <col min="2844" max="2844" width="7" style="60" customWidth="1"/>
    <col min="2845" max="2845" width="8.140625" style="60" customWidth="1"/>
    <col min="2846" max="2846" width="8" style="60" customWidth="1"/>
    <col min="2847" max="2847" width="7.140625" style="60" customWidth="1"/>
    <col min="2848" max="2848" width="6.5703125" style="60" customWidth="1"/>
    <col min="2849" max="2849" width="4.5703125" style="60" customWidth="1"/>
    <col min="2850" max="2850" width="7.85546875" style="60" customWidth="1"/>
    <col min="2851" max="2851" width="8.140625" style="60" customWidth="1"/>
    <col min="2852" max="2855" width="4.5703125" style="60" customWidth="1"/>
    <col min="2856" max="2856" width="11.5703125" style="60"/>
    <col min="2857" max="2857" width="8.42578125" style="60" customWidth="1"/>
    <col min="2858" max="2858" width="5.42578125" style="60" customWidth="1"/>
    <col min="2859" max="2860" width="5.140625" style="60" customWidth="1"/>
    <col min="2861" max="2861" width="6.42578125" style="60" customWidth="1"/>
    <col min="2862" max="2862" width="11.5703125" style="60"/>
    <col min="2863" max="2863" width="8.42578125" style="60" customWidth="1"/>
    <col min="2864" max="2864" width="3.140625" style="60" customWidth="1"/>
    <col min="2865" max="2865" width="5.140625" style="60" customWidth="1"/>
    <col min="2866" max="2866" width="7.42578125" style="60" customWidth="1"/>
    <col min="2867" max="2867" width="4.5703125" style="60" customWidth="1"/>
    <col min="2868" max="3072" width="11.5703125" style="60"/>
    <col min="3073" max="3073" width="1.85546875" style="60" customWidth="1"/>
    <col min="3074" max="3074" width="4.5703125" style="60" customWidth="1"/>
    <col min="3075" max="3075" width="18.85546875" style="60" customWidth="1"/>
    <col min="3076" max="3076" width="6.85546875" style="60" customWidth="1"/>
    <col min="3077" max="3077" width="8.140625" style="60" customWidth="1"/>
    <col min="3078" max="3081" width="4.5703125" style="60" customWidth="1"/>
    <col min="3082" max="3082" width="7.5703125" style="60" customWidth="1"/>
    <col min="3083" max="3084" width="8.5703125" style="60" customWidth="1"/>
    <col min="3085" max="3085" width="8.140625" style="60" customWidth="1"/>
    <col min="3086" max="3087" width="4.5703125" style="60" customWidth="1"/>
    <col min="3088" max="3088" width="7.140625" style="60" customWidth="1"/>
    <col min="3089" max="3089" width="7.85546875" style="60" customWidth="1"/>
    <col min="3090" max="3090" width="4.5703125" style="60" customWidth="1"/>
    <col min="3091" max="3091" width="8.140625" style="60" customWidth="1"/>
    <col min="3092" max="3092" width="9.42578125" style="60" customWidth="1"/>
    <col min="3093" max="3093" width="7.140625" style="60" customWidth="1"/>
    <col min="3094" max="3095" width="8.5703125" style="60" customWidth="1"/>
    <col min="3096" max="3096" width="4.5703125" style="60" customWidth="1"/>
    <col min="3097" max="3097" width="7.42578125" style="60" customWidth="1"/>
    <col min="3098" max="3099" width="4.5703125" style="60" customWidth="1"/>
    <col min="3100" max="3100" width="7" style="60" customWidth="1"/>
    <col min="3101" max="3101" width="8.140625" style="60" customWidth="1"/>
    <col min="3102" max="3102" width="8" style="60" customWidth="1"/>
    <col min="3103" max="3103" width="7.140625" style="60" customWidth="1"/>
    <col min="3104" max="3104" width="6.5703125" style="60" customWidth="1"/>
    <col min="3105" max="3105" width="4.5703125" style="60" customWidth="1"/>
    <col min="3106" max="3106" width="7.85546875" style="60" customWidth="1"/>
    <col min="3107" max="3107" width="8.140625" style="60" customWidth="1"/>
    <col min="3108" max="3111" width="4.5703125" style="60" customWidth="1"/>
    <col min="3112" max="3112" width="11.5703125" style="60"/>
    <col min="3113" max="3113" width="8.42578125" style="60" customWidth="1"/>
    <col min="3114" max="3114" width="5.42578125" style="60" customWidth="1"/>
    <col min="3115" max="3116" width="5.140625" style="60" customWidth="1"/>
    <col min="3117" max="3117" width="6.42578125" style="60" customWidth="1"/>
    <col min="3118" max="3118" width="11.5703125" style="60"/>
    <col min="3119" max="3119" width="8.42578125" style="60" customWidth="1"/>
    <col min="3120" max="3120" width="3.140625" style="60" customWidth="1"/>
    <col min="3121" max="3121" width="5.140625" style="60" customWidth="1"/>
    <col min="3122" max="3122" width="7.42578125" style="60" customWidth="1"/>
    <col min="3123" max="3123" width="4.5703125" style="60" customWidth="1"/>
    <col min="3124" max="3328" width="11.5703125" style="60"/>
    <col min="3329" max="3329" width="1.85546875" style="60" customWidth="1"/>
    <col min="3330" max="3330" width="4.5703125" style="60" customWidth="1"/>
    <col min="3331" max="3331" width="18.85546875" style="60" customWidth="1"/>
    <col min="3332" max="3332" width="6.85546875" style="60" customWidth="1"/>
    <col min="3333" max="3333" width="8.140625" style="60" customWidth="1"/>
    <col min="3334" max="3337" width="4.5703125" style="60" customWidth="1"/>
    <col min="3338" max="3338" width="7.5703125" style="60" customWidth="1"/>
    <col min="3339" max="3340" width="8.5703125" style="60" customWidth="1"/>
    <col min="3341" max="3341" width="8.140625" style="60" customWidth="1"/>
    <col min="3342" max="3343" width="4.5703125" style="60" customWidth="1"/>
    <col min="3344" max="3344" width="7.140625" style="60" customWidth="1"/>
    <col min="3345" max="3345" width="7.85546875" style="60" customWidth="1"/>
    <col min="3346" max="3346" width="4.5703125" style="60" customWidth="1"/>
    <col min="3347" max="3347" width="8.140625" style="60" customWidth="1"/>
    <col min="3348" max="3348" width="9.42578125" style="60" customWidth="1"/>
    <col min="3349" max="3349" width="7.140625" style="60" customWidth="1"/>
    <col min="3350" max="3351" width="8.5703125" style="60" customWidth="1"/>
    <col min="3352" max="3352" width="4.5703125" style="60" customWidth="1"/>
    <col min="3353" max="3353" width="7.42578125" style="60" customWidth="1"/>
    <col min="3354" max="3355" width="4.5703125" style="60" customWidth="1"/>
    <col min="3356" max="3356" width="7" style="60" customWidth="1"/>
    <col min="3357" max="3357" width="8.140625" style="60" customWidth="1"/>
    <col min="3358" max="3358" width="8" style="60" customWidth="1"/>
    <col min="3359" max="3359" width="7.140625" style="60" customWidth="1"/>
    <col min="3360" max="3360" width="6.5703125" style="60" customWidth="1"/>
    <col min="3361" max="3361" width="4.5703125" style="60" customWidth="1"/>
    <col min="3362" max="3362" width="7.85546875" style="60" customWidth="1"/>
    <col min="3363" max="3363" width="8.140625" style="60" customWidth="1"/>
    <col min="3364" max="3367" width="4.5703125" style="60" customWidth="1"/>
    <col min="3368" max="3368" width="11.5703125" style="60"/>
    <col min="3369" max="3369" width="8.42578125" style="60" customWidth="1"/>
    <col min="3370" max="3370" width="5.42578125" style="60" customWidth="1"/>
    <col min="3371" max="3372" width="5.140625" style="60" customWidth="1"/>
    <col min="3373" max="3373" width="6.42578125" style="60" customWidth="1"/>
    <col min="3374" max="3374" width="11.5703125" style="60"/>
    <col min="3375" max="3375" width="8.42578125" style="60" customWidth="1"/>
    <col min="3376" max="3376" width="3.140625" style="60" customWidth="1"/>
    <col min="3377" max="3377" width="5.140625" style="60" customWidth="1"/>
    <col min="3378" max="3378" width="7.42578125" style="60" customWidth="1"/>
    <col min="3379" max="3379" width="4.5703125" style="60" customWidth="1"/>
    <col min="3380" max="3584" width="11.5703125" style="60"/>
    <col min="3585" max="3585" width="1.85546875" style="60" customWidth="1"/>
    <col min="3586" max="3586" width="4.5703125" style="60" customWidth="1"/>
    <col min="3587" max="3587" width="18.85546875" style="60" customWidth="1"/>
    <col min="3588" max="3588" width="6.85546875" style="60" customWidth="1"/>
    <col min="3589" max="3589" width="8.140625" style="60" customWidth="1"/>
    <col min="3590" max="3593" width="4.5703125" style="60" customWidth="1"/>
    <col min="3594" max="3594" width="7.5703125" style="60" customWidth="1"/>
    <col min="3595" max="3596" width="8.5703125" style="60" customWidth="1"/>
    <col min="3597" max="3597" width="8.140625" style="60" customWidth="1"/>
    <col min="3598" max="3599" width="4.5703125" style="60" customWidth="1"/>
    <col min="3600" max="3600" width="7.140625" style="60" customWidth="1"/>
    <col min="3601" max="3601" width="7.85546875" style="60" customWidth="1"/>
    <col min="3602" max="3602" width="4.5703125" style="60" customWidth="1"/>
    <col min="3603" max="3603" width="8.140625" style="60" customWidth="1"/>
    <col min="3604" max="3604" width="9.42578125" style="60" customWidth="1"/>
    <col min="3605" max="3605" width="7.140625" style="60" customWidth="1"/>
    <col min="3606" max="3607" width="8.5703125" style="60" customWidth="1"/>
    <col min="3608" max="3608" width="4.5703125" style="60" customWidth="1"/>
    <col min="3609" max="3609" width="7.42578125" style="60" customWidth="1"/>
    <col min="3610" max="3611" width="4.5703125" style="60" customWidth="1"/>
    <col min="3612" max="3612" width="7" style="60" customWidth="1"/>
    <col min="3613" max="3613" width="8.140625" style="60" customWidth="1"/>
    <col min="3614" max="3614" width="8" style="60" customWidth="1"/>
    <col min="3615" max="3615" width="7.140625" style="60" customWidth="1"/>
    <col min="3616" max="3616" width="6.5703125" style="60" customWidth="1"/>
    <col min="3617" max="3617" width="4.5703125" style="60" customWidth="1"/>
    <col min="3618" max="3618" width="7.85546875" style="60" customWidth="1"/>
    <col min="3619" max="3619" width="8.140625" style="60" customWidth="1"/>
    <col min="3620" max="3623" width="4.5703125" style="60" customWidth="1"/>
    <col min="3624" max="3624" width="11.5703125" style="60"/>
    <col min="3625" max="3625" width="8.42578125" style="60" customWidth="1"/>
    <col min="3626" max="3626" width="5.42578125" style="60" customWidth="1"/>
    <col min="3627" max="3628" width="5.140625" style="60" customWidth="1"/>
    <col min="3629" max="3629" width="6.42578125" style="60" customWidth="1"/>
    <col min="3630" max="3630" width="11.5703125" style="60"/>
    <col min="3631" max="3631" width="8.42578125" style="60" customWidth="1"/>
    <col min="3632" max="3632" width="3.140625" style="60" customWidth="1"/>
    <col min="3633" max="3633" width="5.140625" style="60" customWidth="1"/>
    <col min="3634" max="3634" width="7.42578125" style="60" customWidth="1"/>
    <col min="3635" max="3635" width="4.5703125" style="60" customWidth="1"/>
    <col min="3636" max="3840" width="11.5703125" style="60"/>
    <col min="3841" max="3841" width="1.85546875" style="60" customWidth="1"/>
    <col min="3842" max="3842" width="4.5703125" style="60" customWidth="1"/>
    <col min="3843" max="3843" width="18.85546875" style="60" customWidth="1"/>
    <col min="3844" max="3844" width="6.85546875" style="60" customWidth="1"/>
    <col min="3845" max="3845" width="8.140625" style="60" customWidth="1"/>
    <col min="3846" max="3849" width="4.5703125" style="60" customWidth="1"/>
    <col min="3850" max="3850" width="7.5703125" style="60" customWidth="1"/>
    <col min="3851" max="3852" width="8.5703125" style="60" customWidth="1"/>
    <col min="3853" max="3853" width="8.140625" style="60" customWidth="1"/>
    <col min="3854" max="3855" width="4.5703125" style="60" customWidth="1"/>
    <col min="3856" max="3856" width="7.140625" style="60" customWidth="1"/>
    <col min="3857" max="3857" width="7.85546875" style="60" customWidth="1"/>
    <col min="3858" max="3858" width="4.5703125" style="60" customWidth="1"/>
    <col min="3859" max="3859" width="8.140625" style="60" customWidth="1"/>
    <col min="3860" max="3860" width="9.42578125" style="60" customWidth="1"/>
    <col min="3861" max="3861" width="7.140625" style="60" customWidth="1"/>
    <col min="3862" max="3863" width="8.5703125" style="60" customWidth="1"/>
    <col min="3864" max="3864" width="4.5703125" style="60" customWidth="1"/>
    <col min="3865" max="3865" width="7.42578125" style="60" customWidth="1"/>
    <col min="3866" max="3867" width="4.5703125" style="60" customWidth="1"/>
    <col min="3868" max="3868" width="7" style="60" customWidth="1"/>
    <col min="3869" max="3869" width="8.140625" style="60" customWidth="1"/>
    <col min="3870" max="3870" width="8" style="60" customWidth="1"/>
    <col min="3871" max="3871" width="7.140625" style="60" customWidth="1"/>
    <col min="3872" max="3872" width="6.5703125" style="60" customWidth="1"/>
    <col min="3873" max="3873" width="4.5703125" style="60" customWidth="1"/>
    <col min="3874" max="3874" width="7.85546875" style="60" customWidth="1"/>
    <col min="3875" max="3875" width="8.140625" style="60" customWidth="1"/>
    <col min="3876" max="3879" width="4.5703125" style="60" customWidth="1"/>
    <col min="3880" max="3880" width="11.5703125" style="60"/>
    <col min="3881" max="3881" width="8.42578125" style="60" customWidth="1"/>
    <col min="3882" max="3882" width="5.42578125" style="60" customWidth="1"/>
    <col min="3883" max="3884" width="5.140625" style="60" customWidth="1"/>
    <col min="3885" max="3885" width="6.42578125" style="60" customWidth="1"/>
    <col min="3886" max="3886" width="11.5703125" style="60"/>
    <col min="3887" max="3887" width="8.42578125" style="60" customWidth="1"/>
    <col min="3888" max="3888" width="3.140625" style="60" customWidth="1"/>
    <col min="3889" max="3889" width="5.140625" style="60" customWidth="1"/>
    <col min="3890" max="3890" width="7.42578125" style="60" customWidth="1"/>
    <col min="3891" max="3891" width="4.5703125" style="60" customWidth="1"/>
    <col min="3892" max="4096" width="11.5703125" style="60"/>
    <col min="4097" max="4097" width="1.85546875" style="60" customWidth="1"/>
    <col min="4098" max="4098" width="4.5703125" style="60" customWidth="1"/>
    <col min="4099" max="4099" width="18.85546875" style="60" customWidth="1"/>
    <col min="4100" max="4100" width="6.85546875" style="60" customWidth="1"/>
    <col min="4101" max="4101" width="8.140625" style="60" customWidth="1"/>
    <col min="4102" max="4105" width="4.5703125" style="60" customWidth="1"/>
    <col min="4106" max="4106" width="7.5703125" style="60" customWidth="1"/>
    <col min="4107" max="4108" width="8.5703125" style="60" customWidth="1"/>
    <col min="4109" max="4109" width="8.140625" style="60" customWidth="1"/>
    <col min="4110" max="4111" width="4.5703125" style="60" customWidth="1"/>
    <col min="4112" max="4112" width="7.140625" style="60" customWidth="1"/>
    <col min="4113" max="4113" width="7.85546875" style="60" customWidth="1"/>
    <col min="4114" max="4114" width="4.5703125" style="60" customWidth="1"/>
    <col min="4115" max="4115" width="8.140625" style="60" customWidth="1"/>
    <col min="4116" max="4116" width="9.42578125" style="60" customWidth="1"/>
    <col min="4117" max="4117" width="7.140625" style="60" customWidth="1"/>
    <col min="4118" max="4119" width="8.5703125" style="60" customWidth="1"/>
    <col min="4120" max="4120" width="4.5703125" style="60" customWidth="1"/>
    <col min="4121" max="4121" width="7.42578125" style="60" customWidth="1"/>
    <col min="4122" max="4123" width="4.5703125" style="60" customWidth="1"/>
    <col min="4124" max="4124" width="7" style="60" customWidth="1"/>
    <col min="4125" max="4125" width="8.140625" style="60" customWidth="1"/>
    <col min="4126" max="4126" width="8" style="60" customWidth="1"/>
    <col min="4127" max="4127" width="7.140625" style="60" customWidth="1"/>
    <col min="4128" max="4128" width="6.5703125" style="60" customWidth="1"/>
    <col min="4129" max="4129" width="4.5703125" style="60" customWidth="1"/>
    <col min="4130" max="4130" width="7.85546875" style="60" customWidth="1"/>
    <col min="4131" max="4131" width="8.140625" style="60" customWidth="1"/>
    <col min="4132" max="4135" width="4.5703125" style="60" customWidth="1"/>
    <col min="4136" max="4136" width="11.5703125" style="60"/>
    <col min="4137" max="4137" width="8.42578125" style="60" customWidth="1"/>
    <col min="4138" max="4138" width="5.42578125" style="60" customWidth="1"/>
    <col min="4139" max="4140" width="5.140625" style="60" customWidth="1"/>
    <col min="4141" max="4141" width="6.42578125" style="60" customWidth="1"/>
    <col min="4142" max="4142" width="11.5703125" style="60"/>
    <col min="4143" max="4143" width="8.42578125" style="60" customWidth="1"/>
    <col min="4144" max="4144" width="3.140625" style="60" customWidth="1"/>
    <col min="4145" max="4145" width="5.140625" style="60" customWidth="1"/>
    <col min="4146" max="4146" width="7.42578125" style="60" customWidth="1"/>
    <col min="4147" max="4147" width="4.5703125" style="60" customWidth="1"/>
    <col min="4148" max="4352" width="11.5703125" style="60"/>
    <col min="4353" max="4353" width="1.85546875" style="60" customWidth="1"/>
    <col min="4354" max="4354" width="4.5703125" style="60" customWidth="1"/>
    <col min="4355" max="4355" width="18.85546875" style="60" customWidth="1"/>
    <col min="4356" max="4356" width="6.85546875" style="60" customWidth="1"/>
    <col min="4357" max="4357" width="8.140625" style="60" customWidth="1"/>
    <col min="4358" max="4361" width="4.5703125" style="60" customWidth="1"/>
    <col min="4362" max="4362" width="7.5703125" style="60" customWidth="1"/>
    <col min="4363" max="4364" width="8.5703125" style="60" customWidth="1"/>
    <col min="4365" max="4365" width="8.140625" style="60" customWidth="1"/>
    <col min="4366" max="4367" width="4.5703125" style="60" customWidth="1"/>
    <col min="4368" max="4368" width="7.140625" style="60" customWidth="1"/>
    <col min="4369" max="4369" width="7.85546875" style="60" customWidth="1"/>
    <col min="4370" max="4370" width="4.5703125" style="60" customWidth="1"/>
    <col min="4371" max="4371" width="8.140625" style="60" customWidth="1"/>
    <col min="4372" max="4372" width="9.42578125" style="60" customWidth="1"/>
    <col min="4373" max="4373" width="7.140625" style="60" customWidth="1"/>
    <col min="4374" max="4375" width="8.5703125" style="60" customWidth="1"/>
    <col min="4376" max="4376" width="4.5703125" style="60" customWidth="1"/>
    <col min="4377" max="4377" width="7.42578125" style="60" customWidth="1"/>
    <col min="4378" max="4379" width="4.5703125" style="60" customWidth="1"/>
    <col min="4380" max="4380" width="7" style="60" customWidth="1"/>
    <col min="4381" max="4381" width="8.140625" style="60" customWidth="1"/>
    <col min="4382" max="4382" width="8" style="60" customWidth="1"/>
    <col min="4383" max="4383" width="7.140625" style="60" customWidth="1"/>
    <col min="4384" max="4384" width="6.5703125" style="60" customWidth="1"/>
    <col min="4385" max="4385" width="4.5703125" style="60" customWidth="1"/>
    <col min="4386" max="4386" width="7.85546875" style="60" customWidth="1"/>
    <col min="4387" max="4387" width="8.140625" style="60" customWidth="1"/>
    <col min="4388" max="4391" width="4.5703125" style="60" customWidth="1"/>
    <col min="4392" max="4392" width="11.5703125" style="60"/>
    <col min="4393" max="4393" width="8.42578125" style="60" customWidth="1"/>
    <col min="4394" max="4394" width="5.42578125" style="60" customWidth="1"/>
    <col min="4395" max="4396" width="5.140625" style="60" customWidth="1"/>
    <col min="4397" max="4397" width="6.42578125" style="60" customWidth="1"/>
    <col min="4398" max="4398" width="11.5703125" style="60"/>
    <col min="4399" max="4399" width="8.42578125" style="60" customWidth="1"/>
    <col min="4400" max="4400" width="3.140625" style="60" customWidth="1"/>
    <col min="4401" max="4401" width="5.140625" style="60" customWidth="1"/>
    <col min="4402" max="4402" width="7.42578125" style="60" customWidth="1"/>
    <col min="4403" max="4403" width="4.5703125" style="60" customWidth="1"/>
    <col min="4404" max="4608" width="11.5703125" style="60"/>
    <col min="4609" max="4609" width="1.85546875" style="60" customWidth="1"/>
    <col min="4610" max="4610" width="4.5703125" style="60" customWidth="1"/>
    <col min="4611" max="4611" width="18.85546875" style="60" customWidth="1"/>
    <col min="4612" max="4612" width="6.85546875" style="60" customWidth="1"/>
    <col min="4613" max="4613" width="8.140625" style="60" customWidth="1"/>
    <col min="4614" max="4617" width="4.5703125" style="60" customWidth="1"/>
    <col min="4618" max="4618" width="7.5703125" style="60" customWidth="1"/>
    <col min="4619" max="4620" width="8.5703125" style="60" customWidth="1"/>
    <col min="4621" max="4621" width="8.140625" style="60" customWidth="1"/>
    <col min="4622" max="4623" width="4.5703125" style="60" customWidth="1"/>
    <col min="4624" max="4624" width="7.140625" style="60" customWidth="1"/>
    <col min="4625" max="4625" width="7.85546875" style="60" customWidth="1"/>
    <col min="4626" max="4626" width="4.5703125" style="60" customWidth="1"/>
    <col min="4627" max="4627" width="8.140625" style="60" customWidth="1"/>
    <col min="4628" max="4628" width="9.42578125" style="60" customWidth="1"/>
    <col min="4629" max="4629" width="7.140625" style="60" customWidth="1"/>
    <col min="4630" max="4631" width="8.5703125" style="60" customWidth="1"/>
    <col min="4632" max="4632" width="4.5703125" style="60" customWidth="1"/>
    <col min="4633" max="4633" width="7.42578125" style="60" customWidth="1"/>
    <col min="4634" max="4635" width="4.5703125" style="60" customWidth="1"/>
    <col min="4636" max="4636" width="7" style="60" customWidth="1"/>
    <col min="4637" max="4637" width="8.140625" style="60" customWidth="1"/>
    <col min="4638" max="4638" width="8" style="60" customWidth="1"/>
    <col min="4639" max="4639" width="7.140625" style="60" customWidth="1"/>
    <col min="4640" max="4640" width="6.5703125" style="60" customWidth="1"/>
    <col min="4641" max="4641" width="4.5703125" style="60" customWidth="1"/>
    <col min="4642" max="4642" width="7.85546875" style="60" customWidth="1"/>
    <col min="4643" max="4643" width="8.140625" style="60" customWidth="1"/>
    <col min="4644" max="4647" width="4.5703125" style="60" customWidth="1"/>
    <col min="4648" max="4648" width="11.5703125" style="60"/>
    <col min="4649" max="4649" width="8.42578125" style="60" customWidth="1"/>
    <col min="4650" max="4650" width="5.42578125" style="60" customWidth="1"/>
    <col min="4651" max="4652" width="5.140625" style="60" customWidth="1"/>
    <col min="4653" max="4653" width="6.42578125" style="60" customWidth="1"/>
    <col min="4654" max="4654" width="11.5703125" style="60"/>
    <col min="4655" max="4655" width="8.42578125" style="60" customWidth="1"/>
    <col min="4656" max="4656" width="3.140625" style="60" customWidth="1"/>
    <col min="4657" max="4657" width="5.140625" style="60" customWidth="1"/>
    <col min="4658" max="4658" width="7.42578125" style="60" customWidth="1"/>
    <col min="4659" max="4659" width="4.5703125" style="60" customWidth="1"/>
    <col min="4660" max="4864" width="11.5703125" style="60"/>
    <col min="4865" max="4865" width="1.85546875" style="60" customWidth="1"/>
    <col min="4866" max="4866" width="4.5703125" style="60" customWidth="1"/>
    <col min="4867" max="4867" width="18.85546875" style="60" customWidth="1"/>
    <col min="4868" max="4868" width="6.85546875" style="60" customWidth="1"/>
    <col min="4869" max="4869" width="8.140625" style="60" customWidth="1"/>
    <col min="4870" max="4873" width="4.5703125" style="60" customWidth="1"/>
    <col min="4874" max="4874" width="7.5703125" style="60" customWidth="1"/>
    <col min="4875" max="4876" width="8.5703125" style="60" customWidth="1"/>
    <col min="4877" max="4877" width="8.140625" style="60" customWidth="1"/>
    <col min="4878" max="4879" width="4.5703125" style="60" customWidth="1"/>
    <col min="4880" max="4880" width="7.140625" style="60" customWidth="1"/>
    <col min="4881" max="4881" width="7.85546875" style="60" customWidth="1"/>
    <col min="4882" max="4882" width="4.5703125" style="60" customWidth="1"/>
    <col min="4883" max="4883" width="8.140625" style="60" customWidth="1"/>
    <col min="4884" max="4884" width="9.42578125" style="60" customWidth="1"/>
    <col min="4885" max="4885" width="7.140625" style="60" customWidth="1"/>
    <col min="4886" max="4887" width="8.5703125" style="60" customWidth="1"/>
    <col min="4888" max="4888" width="4.5703125" style="60" customWidth="1"/>
    <col min="4889" max="4889" width="7.42578125" style="60" customWidth="1"/>
    <col min="4890" max="4891" width="4.5703125" style="60" customWidth="1"/>
    <col min="4892" max="4892" width="7" style="60" customWidth="1"/>
    <col min="4893" max="4893" width="8.140625" style="60" customWidth="1"/>
    <col min="4894" max="4894" width="8" style="60" customWidth="1"/>
    <col min="4895" max="4895" width="7.140625" style="60" customWidth="1"/>
    <col min="4896" max="4896" width="6.5703125" style="60" customWidth="1"/>
    <col min="4897" max="4897" width="4.5703125" style="60" customWidth="1"/>
    <col min="4898" max="4898" width="7.85546875" style="60" customWidth="1"/>
    <col min="4899" max="4899" width="8.140625" style="60" customWidth="1"/>
    <col min="4900" max="4903" width="4.5703125" style="60" customWidth="1"/>
    <col min="4904" max="4904" width="11.5703125" style="60"/>
    <col min="4905" max="4905" width="8.42578125" style="60" customWidth="1"/>
    <col min="4906" max="4906" width="5.42578125" style="60" customWidth="1"/>
    <col min="4907" max="4908" width="5.140625" style="60" customWidth="1"/>
    <col min="4909" max="4909" width="6.42578125" style="60" customWidth="1"/>
    <col min="4910" max="4910" width="11.5703125" style="60"/>
    <col min="4911" max="4911" width="8.42578125" style="60" customWidth="1"/>
    <col min="4912" max="4912" width="3.140625" style="60" customWidth="1"/>
    <col min="4913" max="4913" width="5.140625" style="60" customWidth="1"/>
    <col min="4914" max="4914" width="7.42578125" style="60" customWidth="1"/>
    <col min="4915" max="4915" width="4.5703125" style="60" customWidth="1"/>
    <col min="4916" max="5120" width="11.5703125" style="60"/>
    <col min="5121" max="5121" width="1.85546875" style="60" customWidth="1"/>
    <col min="5122" max="5122" width="4.5703125" style="60" customWidth="1"/>
    <col min="5123" max="5123" width="18.85546875" style="60" customWidth="1"/>
    <col min="5124" max="5124" width="6.85546875" style="60" customWidth="1"/>
    <col min="5125" max="5125" width="8.140625" style="60" customWidth="1"/>
    <col min="5126" max="5129" width="4.5703125" style="60" customWidth="1"/>
    <col min="5130" max="5130" width="7.5703125" style="60" customWidth="1"/>
    <col min="5131" max="5132" width="8.5703125" style="60" customWidth="1"/>
    <col min="5133" max="5133" width="8.140625" style="60" customWidth="1"/>
    <col min="5134" max="5135" width="4.5703125" style="60" customWidth="1"/>
    <col min="5136" max="5136" width="7.140625" style="60" customWidth="1"/>
    <col min="5137" max="5137" width="7.85546875" style="60" customWidth="1"/>
    <col min="5138" max="5138" width="4.5703125" style="60" customWidth="1"/>
    <col min="5139" max="5139" width="8.140625" style="60" customWidth="1"/>
    <col min="5140" max="5140" width="9.42578125" style="60" customWidth="1"/>
    <col min="5141" max="5141" width="7.140625" style="60" customWidth="1"/>
    <col min="5142" max="5143" width="8.5703125" style="60" customWidth="1"/>
    <col min="5144" max="5144" width="4.5703125" style="60" customWidth="1"/>
    <col min="5145" max="5145" width="7.42578125" style="60" customWidth="1"/>
    <col min="5146" max="5147" width="4.5703125" style="60" customWidth="1"/>
    <col min="5148" max="5148" width="7" style="60" customWidth="1"/>
    <col min="5149" max="5149" width="8.140625" style="60" customWidth="1"/>
    <col min="5150" max="5150" width="8" style="60" customWidth="1"/>
    <col min="5151" max="5151" width="7.140625" style="60" customWidth="1"/>
    <col min="5152" max="5152" width="6.5703125" style="60" customWidth="1"/>
    <col min="5153" max="5153" width="4.5703125" style="60" customWidth="1"/>
    <col min="5154" max="5154" width="7.85546875" style="60" customWidth="1"/>
    <col min="5155" max="5155" width="8.140625" style="60" customWidth="1"/>
    <col min="5156" max="5159" width="4.5703125" style="60" customWidth="1"/>
    <col min="5160" max="5160" width="11.5703125" style="60"/>
    <col min="5161" max="5161" width="8.42578125" style="60" customWidth="1"/>
    <col min="5162" max="5162" width="5.42578125" style="60" customWidth="1"/>
    <col min="5163" max="5164" width="5.140625" style="60" customWidth="1"/>
    <col min="5165" max="5165" width="6.42578125" style="60" customWidth="1"/>
    <col min="5166" max="5166" width="11.5703125" style="60"/>
    <col min="5167" max="5167" width="8.42578125" style="60" customWidth="1"/>
    <col min="5168" max="5168" width="3.140625" style="60" customWidth="1"/>
    <col min="5169" max="5169" width="5.140625" style="60" customWidth="1"/>
    <col min="5170" max="5170" width="7.42578125" style="60" customWidth="1"/>
    <col min="5171" max="5171" width="4.5703125" style="60" customWidth="1"/>
    <col min="5172" max="5376" width="11.5703125" style="60"/>
    <col min="5377" max="5377" width="1.85546875" style="60" customWidth="1"/>
    <col min="5378" max="5378" width="4.5703125" style="60" customWidth="1"/>
    <col min="5379" max="5379" width="18.85546875" style="60" customWidth="1"/>
    <col min="5380" max="5380" width="6.85546875" style="60" customWidth="1"/>
    <col min="5381" max="5381" width="8.140625" style="60" customWidth="1"/>
    <col min="5382" max="5385" width="4.5703125" style="60" customWidth="1"/>
    <col min="5386" max="5386" width="7.5703125" style="60" customWidth="1"/>
    <col min="5387" max="5388" width="8.5703125" style="60" customWidth="1"/>
    <col min="5389" max="5389" width="8.140625" style="60" customWidth="1"/>
    <col min="5390" max="5391" width="4.5703125" style="60" customWidth="1"/>
    <col min="5392" max="5392" width="7.140625" style="60" customWidth="1"/>
    <col min="5393" max="5393" width="7.85546875" style="60" customWidth="1"/>
    <col min="5394" max="5394" width="4.5703125" style="60" customWidth="1"/>
    <col min="5395" max="5395" width="8.140625" style="60" customWidth="1"/>
    <col min="5396" max="5396" width="9.42578125" style="60" customWidth="1"/>
    <col min="5397" max="5397" width="7.140625" style="60" customWidth="1"/>
    <col min="5398" max="5399" width="8.5703125" style="60" customWidth="1"/>
    <col min="5400" max="5400" width="4.5703125" style="60" customWidth="1"/>
    <col min="5401" max="5401" width="7.42578125" style="60" customWidth="1"/>
    <col min="5402" max="5403" width="4.5703125" style="60" customWidth="1"/>
    <col min="5404" max="5404" width="7" style="60" customWidth="1"/>
    <col min="5405" max="5405" width="8.140625" style="60" customWidth="1"/>
    <col min="5406" max="5406" width="8" style="60" customWidth="1"/>
    <col min="5407" max="5407" width="7.140625" style="60" customWidth="1"/>
    <col min="5408" max="5408" width="6.5703125" style="60" customWidth="1"/>
    <col min="5409" max="5409" width="4.5703125" style="60" customWidth="1"/>
    <col min="5410" max="5410" width="7.85546875" style="60" customWidth="1"/>
    <col min="5411" max="5411" width="8.140625" style="60" customWidth="1"/>
    <col min="5412" max="5415" width="4.5703125" style="60" customWidth="1"/>
    <col min="5416" max="5416" width="11.5703125" style="60"/>
    <col min="5417" max="5417" width="8.42578125" style="60" customWidth="1"/>
    <col min="5418" max="5418" width="5.42578125" style="60" customWidth="1"/>
    <col min="5419" max="5420" width="5.140625" style="60" customWidth="1"/>
    <col min="5421" max="5421" width="6.42578125" style="60" customWidth="1"/>
    <col min="5422" max="5422" width="11.5703125" style="60"/>
    <col min="5423" max="5423" width="8.42578125" style="60" customWidth="1"/>
    <col min="5424" max="5424" width="3.140625" style="60" customWidth="1"/>
    <col min="5425" max="5425" width="5.140625" style="60" customWidth="1"/>
    <col min="5426" max="5426" width="7.42578125" style="60" customWidth="1"/>
    <col min="5427" max="5427" width="4.5703125" style="60" customWidth="1"/>
    <col min="5428" max="5632" width="11.5703125" style="60"/>
    <col min="5633" max="5633" width="1.85546875" style="60" customWidth="1"/>
    <col min="5634" max="5634" width="4.5703125" style="60" customWidth="1"/>
    <col min="5635" max="5635" width="18.85546875" style="60" customWidth="1"/>
    <col min="5636" max="5636" width="6.85546875" style="60" customWidth="1"/>
    <col min="5637" max="5637" width="8.140625" style="60" customWidth="1"/>
    <col min="5638" max="5641" width="4.5703125" style="60" customWidth="1"/>
    <col min="5642" max="5642" width="7.5703125" style="60" customWidth="1"/>
    <col min="5643" max="5644" width="8.5703125" style="60" customWidth="1"/>
    <col min="5645" max="5645" width="8.140625" style="60" customWidth="1"/>
    <col min="5646" max="5647" width="4.5703125" style="60" customWidth="1"/>
    <col min="5648" max="5648" width="7.140625" style="60" customWidth="1"/>
    <col min="5649" max="5649" width="7.85546875" style="60" customWidth="1"/>
    <col min="5650" max="5650" width="4.5703125" style="60" customWidth="1"/>
    <col min="5651" max="5651" width="8.140625" style="60" customWidth="1"/>
    <col min="5652" max="5652" width="9.42578125" style="60" customWidth="1"/>
    <col min="5653" max="5653" width="7.140625" style="60" customWidth="1"/>
    <col min="5654" max="5655" width="8.5703125" style="60" customWidth="1"/>
    <col min="5656" max="5656" width="4.5703125" style="60" customWidth="1"/>
    <col min="5657" max="5657" width="7.42578125" style="60" customWidth="1"/>
    <col min="5658" max="5659" width="4.5703125" style="60" customWidth="1"/>
    <col min="5660" max="5660" width="7" style="60" customWidth="1"/>
    <col min="5661" max="5661" width="8.140625" style="60" customWidth="1"/>
    <col min="5662" max="5662" width="8" style="60" customWidth="1"/>
    <col min="5663" max="5663" width="7.140625" style="60" customWidth="1"/>
    <col min="5664" max="5664" width="6.5703125" style="60" customWidth="1"/>
    <col min="5665" max="5665" width="4.5703125" style="60" customWidth="1"/>
    <col min="5666" max="5666" width="7.85546875" style="60" customWidth="1"/>
    <col min="5667" max="5667" width="8.140625" style="60" customWidth="1"/>
    <col min="5668" max="5671" width="4.5703125" style="60" customWidth="1"/>
    <col min="5672" max="5672" width="11.5703125" style="60"/>
    <col min="5673" max="5673" width="8.42578125" style="60" customWidth="1"/>
    <col min="5674" max="5674" width="5.42578125" style="60" customWidth="1"/>
    <col min="5675" max="5676" width="5.140625" style="60" customWidth="1"/>
    <col min="5677" max="5677" width="6.42578125" style="60" customWidth="1"/>
    <col min="5678" max="5678" width="11.5703125" style="60"/>
    <col min="5679" max="5679" width="8.42578125" style="60" customWidth="1"/>
    <col min="5680" max="5680" width="3.140625" style="60" customWidth="1"/>
    <col min="5681" max="5681" width="5.140625" style="60" customWidth="1"/>
    <col min="5682" max="5682" width="7.42578125" style="60" customWidth="1"/>
    <col min="5683" max="5683" width="4.5703125" style="60" customWidth="1"/>
    <col min="5684" max="5888" width="11.5703125" style="60"/>
    <col min="5889" max="5889" width="1.85546875" style="60" customWidth="1"/>
    <col min="5890" max="5890" width="4.5703125" style="60" customWidth="1"/>
    <col min="5891" max="5891" width="18.85546875" style="60" customWidth="1"/>
    <col min="5892" max="5892" width="6.85546875" style="60" customWidth="1"/>
    <col min="5893" max="5893" width="8.140625" style="60" customWidth="1"/>
    <col min="5894" max="5897" width="4.5703125" style="60" customWidth="1"/>
    <col min="5898" max="5898" width="7.5703125" style="60" customWidth="1"/>
    <col min="5899" max="5900" width="8.5703125" style="60" customWidth="1"/>
    <col min="5901" max="5901" width="8.140625" style="60" customWidth="1"/>
    <col min="5902" max="5903" width="4.5703125" style="60" customWidth="1"/>
    <col min="5904" max="5904" width="7.140625" style="60" customWidth="1"/>
    <col min="5905" max="5905" width="7.85546875" style="60" customWidth="1"/>
    <col min="5906" max="5906" width="4.5703125" style="60" customWidth="1"/>
    <col min="5907" max="5907" width="8.140625" style="60" customWidth="1"/>
    <col min="5908" max="5908" width="9.42578125" style="60" customWidth="1"/>
    <col min="5909" max="5909" width="7.140625" style="60" customWidth="1"/>
    <col min="5910" max="5911" width="8.5703125" style="60" customWidth="1"/>
    <col min="5912" max="5912" width="4.5703125" style="60" customWidth="1"/>
    <col min="5913" max="5913" width="7.42578125" style="60" customWidth="1"/>
    <col min="5914" max="5915" width="4.5703125" style="60" customWidth="1"/>
    <col min="5916" max="5916" width="7" style="60" customWidth="1"/>
    <col min="5917" max="5917" width="8.140625" style="60" customWidth="1"/>
    <col min="5918" max="5918" width="8" style="60" customWidth="1"/>
    <col min="5919" max="5919" width="7.140625" style="60" customWidth="1"/>
    <col min="5920" max="5920" width="6.5703125" style="60" customWidth="1"/>
    <col min="5921" max="5921" width="4.5703125" style="60" customWidth="1"/>
    <col min="5922" max="5922" width="7.85546875" style="60" customWidth="1"/>
    <col min="5923" max="5923" width="8.140625" style="60" customWidth="1"/>
    <col min="5924" max="5927" width="4.5703125" style="60" customWidth="1"/>
    <col min="5928" max="5928" width="11.5703125" style="60"/>
    <col min="5929" max="5929" width="8.42578125" style="60" customWidth="1"/>
    <col min="5930" max="5930" width="5.42578125" style="60" customWidth="1"/>
    <col min="5931" max="5932" width="5.140625" style="60" customWidth="1"/>
    <col min="5933" max="5933" width="6.42578125" style="60" customWidth="1"/>
    <col min="5934" max="5934" width="11.5703125" style="60"/>
    <col min="5935" max="5935" width="8.42578125" style="60" customWidth="1"/>
    <col min="5936" max="5936" width="3.140625" style="60" customWidth="1"/>
    <col min="5937" max="5937" width="5.140625" style="60" customWidth="1"/>
    <col min="5938" max="5938" width="7.42578125" style="60" customWidth="1"/>
    <col min="5939" max="5939" width="4.5703125" style="60" customWidth="1"/>
    <col min="5940" max="6144" width="11.5703125" style="60"/>
    <col min="6145" max="6145" width="1.85546875" style="60" customWidth="1"/>
    <col min="6146" max="6146" width="4.5703125" style="60" customWidth="1"/>
    <col min="6147" max="6147" width="18.85546875" style="60" customWidth="1"/>
    <col min="6148" max="6148" width="6.85546875" style="60" customWidth="1"/>
    <col min="6149" max="6149" width="8.140625" style="60" customWidth="1"/>
    <col min="6150" max="6153" width="4.5703125" style="60" customWidth="1"/>
    <col min="6154" max="6154" width="7.5703125" style="60" customWidth="1"/>
    <col min="6155" max="6156" width="8.5703125" style="60" customWidth="1"/>
    <col min="6157" max="6157" width="8.140625" style="60" customWidth="1"/>
    <col min="6158" max="6159" width="4.5703125" style="60" customWidth="1"/>
    <col min="6160" max="6160" width="7.140625" style="60" customWidth="1"/>
    <col min="6161" max="6161" width="7.85546875" style="60" customWidth="1"/>
    <col min="6162" max="6162" width="4.5703125" style="60" customWidth="1"/>
    <col min="6163" max="6163" width="8.140625" style="60" customWidth="1"/>
    <col min="6164" max="6164" width="9.42578125" style="60" customWidth="1"/>
    <col min="6165" max="6165" width="7.140625" style="60" customWidth="1"/>
    <col min="6166" max="6167" width="8.5703125" style="60" customWidth="1"/>
    <col min="6168" max="6168" width="4.5703125" style="60" customWidth="1"/>
    <col min="6169" max="6169" width="7.42578125" style="60" customWidth="1"/>
    <col min="6170" max="6171" width="4.5703125" style="60" customWidth="1"/>
    <col min="6172" max="6172" width="7" style="60" customWidth="1"/>
    <col min="6173" max="6173" width="8.140625" style="60" customWidth="1"/>
    <col min="6174" max="6174" width="8" style="60" customWidth="1"/>
    <col min="6175" max="6175" width="7.140625" style="60" customWidth="1"/>
    <col min="6176" max="6176" width="6.5703125" style="60" customWidth="1"/>
    <col min="6177" max="6177" width="4.5703125" style="60" customWidth="1"/>
    <col min="6178" max="6178" width="7.85546875" style="60" customWidth="1"/>
    <col min="6179" max="6179" width="8.140625" style="60" customWidth="1"/>
    <col min="6180" max="6183" width="4.5703125" style="60" customWidth="1"/>
    <col min="6184" max="6184" width="11.5703125" style="60"/>
    <col min="6185" max="6185" width="8.42578125" style="60" customWidth="1"/>
    <col min="6186" max="6186" width="5.42578125" style="60" customWidth="1"/>
    <col min="6187" max="6188" width="5.140625" style="60" customWidth="1"/>
    <col min="6189" max="6189" width="6.42578125" style="60" customWidth="1"/>
    <col min="6190" max="6190" width="11.5703125" style="60"/>
    <col min="6191" max="6191" width="8.42578125" style="60" customWidth="1"/>
    <col min="6192" max="6192" width="3.140625" style="60" customWidth="1"/>
    <col min="6193" max="6193" width="5.140625" style="60" customWidth="1"/>
    <col min="6194" max="6194" width="7.42578125" style="60" customWidth="1"/>
    <col min="6195" max="6195" width="4.5703125" style="60" customWidth="1"/>
    <col min="6196" max="6400" width="11.5703125" style="60"/>
    <col min="6401" max="6401" width="1.85546875" style="60" customWidth="1"/>
    <col min="6402" max="6402" width="4.5703125" style="60" customWidth="1"/>
    <col min="6403" max="6403" width="18.85546875" style="60" customWidth="1"/>
    <col min="6404" max="6404" width="6.85546875" style="60" customWidth="1"/>
    <col min="6405" max="6405" width="8.140625" style="60" customWidth="1"/>
    <col min="6406" max="6409" width="4.5703125" style="60" customWidth="1"/>
    <col min="6410" max="6410" width="7.5703125" style="60" customWidth="1"/>
    <col min="6411" max="6412" width="8.5703125" style="60" customWidth="1"/>
    <col min="6413" max="6413" width="8.140625" style="60" customWidth="1"/>
    <col min="6414" max="6415" width="4.5703125" style="60" customWidth="1"/>
    <col min="6416" max="6416" width="7.140625" style="60" customWidth="1"/>
    <col min="6417" max="6417" width="7.85546875" style="60" customWidth="1"/>
    <col min="6418" max="6418" width="4.5703125" style="60" customWidth="1"/>
    <col min="6419" max="6419" width="8.140625" style="60" customWidth="1"/>
    <col min="6420" max="6420" width="9.42578125" style="60" customWidth="1"/>
    <col min="6421" max="6421" width="7.140625" style="60" customWidth="1"/>
    <col min="6422" max="6423" width="8.5703125" style="60" customWidth="1"/>
    <col min="6424" max="6424" width="4.5703125" style="60" customWidth="1"/>
    <col min="6425" max="6425" width="7.42578125" style="60" customWidth="1"/>
    <col min="6426" max="6427" width="4.5703125" style="60" customWidth="1"/>
    <col min="6428" max="6428" width="7" style="60" customWidth="1"/>
    <col min="6429" max="6429" width="8.140625" style="60" customWidth="1"/>
    <col min="6430" max="6430" width="8" style="60" customWidth="1"/>
    <col min="6431" max="6431" width="7.140625" style="60" customWidth="1"/>
    <col min="6432" max="6432" width="6.5703125" style="60" customWidth="1"/>
    <col min="6433" max="6433" width="4.5703125" style="60" customWidth="1"/>
    <col min="6434" max="6434" width="7.85546875" style="60" customWidth="1"/>
    <col min="6435" max="6435" width="8.140625" style="60" customWidth="1"/>
    <col min="6436" max="6439" width="4.5703125" style="60" customWidth="1"/>
    <col min="6440" max="6440" width="11.5703125" style="60"/>
    <col min="6441" max="6441" width="8.42578125" style="60" customWidth="1"/>
    <col min="6442" max="6442" width="5.42578125" style="60" customWidth="1"/>
    <col min="6443" max="6444" width="5.140625" style="60" customWidth="1"/>
    <col min="6445" max="6445" width="6.42578125" style="60" customWidth="1"/>
    <col min="6446" max="6446" width="11.5703125" style="60"/>
    <col min="6447" max="6447" width="8.42578125" style="60" customWidth="1"/>
    <col min="6448" max="6448" width="3.140625" style="60" customWidth="1"/>
    <col min="6449" max="6449" width="5.140625" style="60" customWidth="1"/>
    <col min="6450" max="6450" width="7.42578125" style="60" customWidth="1"/>
    <col min="6451" max="6451" width="4.5703125" style="60" customWidth="1"/>
    <col min="6452" max="6656" width="11.5703125" style="60"/>
    <col min="6657" max="6657" width="1.85546875" style="60" customWidth="1"/>
    <col min="6658" max="6658" width="4.5703125" style="60" customWidth="1"/>
    <col min="6659" max="6659" width="18.85546875" style="60" customWidth="1"/>
    <col min="6660" max="6660" width="6.85546875" style="60" customWidth="1"/>
    <col min="6661" max="6661" width="8.140625" style="60" customWidth="1"/>
    <col min="6662" max="6665" width="4.5703125" style="60" customWidth="1"/>
    <col min="6666" max="6666" width="7.5703125" style="60" customWidth="1"/>
    <col min="6667" max="6668" width="8.5703125" style="60" customWidth="1"/>
    <col min="6669" max="6669" width="8.140625" style="60" customWidth="1"/>
    <col min="6670" max="6671" width="4.5703125" style="60" customWidth="1"/>
    <col min="6672" max="6672" width="7.140625" style="60" customWidth="1"/>
    <col min="6673" max="6673" width="7.85546875" style="60" customWidth="1"/>
    <col min="6674" max="6674" width="4.5703125" style="60" customWidth="1"/>
    <col min="6675" max="6675" width="8.140625" style="60" customWidth="1"/>
    <col min="6676" max="6676" width="9.42578125" style="60" customWidth="1"/>
    <col min="6677" max="6677" width="7.140625" style="60" customWidth="1"/>
    <col min="6678" max="6679" width="8.5703125" style="60" customWidth="1"/>
    <col min="6680" max="6680" width="4.5703125" style="60" customWidth="1"/>
    <col min="6681" max="6681" width="7.42578125" style="60" customWidth="1"/>
    <col min="6682" max="6683" width="4.5703125" style="60" customWidth="1"/>
    <col min="6684" max="6684" width="7" style="60" customWidth="1"/>
    <col min="6685" max="6685" width="8.140625" style="60" customWidth="1"/>
    <col min="6686" max="6686" width="8" style="60" customWidth="1"/>
    <col min="6687" max="6687" width="7.140625" style="60" customWidth="1"/>
    <col min="6688" max="6688" width="6.5703125" style="60" customWidth="1"/>
    <col min="6689" max="6689" width="4.5703125" style="60" customWidth="1"/>
    <col min="6690" max="6690" width="7.85546875" style="60" customWidth="1"/>
    <col min="6691" max="6691" width="8.140625" style="60" customWidth="1"/>
    <col min="6692" max="6695" width="4.5703125" style="60" customWidth="1"/>
    <col min="6696" max="6696" width="11.5703125" style="60"/>
    <col min="6697" max="6697" width="8.42578125" style="60" customWidth="1"/>
    <col min="6698" max="6698" width="5.42578125" style="60" customWidth="1"/>
    <col min="6699" max="6700" width="5.140625" style="60" customWidth="1"/>
    <col min="6701" max="6701" width="6.42578125" style="60" customWidth="1"/>
    <col min="6702" max="6702" width="11.5703125" style="60"/>
    <col min="6703" max="6703" width="8.42578125" style="60" customWidth="1"/>
    <col min="6704" max="6704" width="3.140625" style="60" customWidth="1"/>
    <col min="6705" max="6705" width="5.140625" style="60" customWidth="1"/>
    <col min="6706" max="6706" width="7.42578125" style="60" customWidth="1"/>
    <col min="6707" max="6707" width="4.5703125" style="60" customWidth="1"/>
    <col min="6708" max="6912" width="11.5703125" style="60"/>
    <col min="6913" max="6913" width="1.85546875" style="60" customWidth="1"/>
    <col min="6914" max="6914" width="4.5703125" style="60" customWidth="1"/>
    <col min="6915" max="6915" width="18.85546875" style="60" customWidth="1"/>
    <col min="6916" max="6916" width="6.85546875" style="60" customWidth="1"/>
    <col min="6917" max="6917" width="8.140625" style="60" customWidth="1"/>
    <col min="6918" max="6921" width="4.5703125" style="60" customWidth="1"/>
    <col min="6922" max="6922" width="7.5703125" style="60" customWidth="1"/>
    <col min="6923" max="6924" width="8.5703125" style="60" customWidth="1"/>
    <col min="6925" max="6925" width="8.140625" style="60" customWidth="1"/>
    <col min="6926" max="6927" width="4.5703125" style="60" customWidth="1"/>
    <col min="6928" max="6928" width="7.140625" style="60" customWidth="1"/>
    <col min="6929" max="6929" width="7.85546875" style="60" customWidth="1"/>
    <col min="6930" max="6930" width="4.5703125" style="60" customWidth="1"/>
    <col min="6931" max="6931" width="8.140625" style="60" customWidth="1"/>
    <col min="6932" max="6932" width="9.42578125" style="60" customWidth="1"/>
    <col min="6933" max="6933" width="7.140625" style="60" customWidth="1"/>
    <col min="6934" max="6935" width="8.5703125" style="60" customWidth="1"/>
    <col min="6936" max="6936" width="4.5703125" style="60" customWidth="1"/>
    <col min="6937" max="6937" width="7.42578125" style="60" customWidth="1"/>
    <col min="6938" max="6939" width="4.5703125" style="60" customWidth="1"/>
    <col min="6940" max="6940" width="7" style="60" customWidth="1"/>
    <col min="6941" max="6941" width="8.140625" style="60" customWidth="1"/>
    <col min="6942" max="6942" width="8" style="60" customWidth="1"/>
    <col min="6943" max="6943" width="7.140625" style="60" customWidth="1"/>
    <col min="6944" max="6944" width="6.5703125" style="60" customWidth="1"/>
    <col min="6945" max="6945" width="4.5703125" style="60" customWidth="1"/>
    <col min="6946" max="6946" width="7.85546875" style="60" customWidth="1"/>
    <col min="6947" max="6947" width="8.140625" style="60" customWidth="1"/>
    <col min="6948" max="6951" width="4.5703125" style="60" customWidth="1"/>
    <col min="6952" max="6952" width="11.5703125" style="60"/>
    <col min="6953" max="6953" width="8.42578125" style="60" customWidth="1"/>
    <col min="6954" max="6954" width="5.42578125" style="60" customWidth="1"/>
    <col min="6955" max="6956" width="5.140625" style="60" customWidth="1"/>
    <col min="6957" max="6957" width="6.42578125" style="60" customWidth="1"/>
    <col min="6958" max="6958" width="11.5703125" style="60"/>
    <col min="6959" max="6959" width="8.42578125" style="60" customWidth="1"/>
    <col min="6960" max="6960" width="3.140625" style="60" customWidth="1"/>
    <col min="6961" max="6961" width="5.140625" style="60" customWidth="1"/>
    <col min="6962" max="6962" width="7.42578125" style="60" customWidth="1"/>
    <col min="6963" max="6963" width="4.5703125" style="60" customWidth="1"/>
    <col min="6964" max="7168" width="11.5703125" style="60"/>
    <col min="7169" max="7169" width="1.85546875" style="60" customWidth="1"/>
    <col min="7170" max="7170" width="4.5703125" style="60" customWidth="1"/>
    <col min="7171" max="7171" width="18.85546875" style="60" customWidth="1"/>
    <col min="7172" max="7172" width="6.85546875" style="60" customWidth="1"/>
    <col min="7173" max="7173" width="8.140625" style="60" customWidth="1"/>
    <col min="7174" max="7177" width="4.5703125" style="60" customWidth="1"/>
    <col min="7178" max="7178" width="7.5703125" style="60" customWidth="1"/>
    <col min="7179" max="7180" width="8.5703125" style="60" customWidth="1"/>
    <col min="7181" max="7181" width="8.140625" style="60" customWidth="1"/>
    <col min="7182" max="7183" width="4.5703125" style="60" customWidth="1"/>
    <col min="7184" max="7184" width="7.140625" style="60" customWidth="1"/>
    <col min="7185" max="7185" width="7.85546875" style="60" customWidth="1"/>
    <col min="7186" max="7186" width="4.5703125" style="60" customWidth="1"/>
    <col min="7187" max="7187" width="8.140625" style="60" customWidth="1"/>
    <col min="7188" max="7188" width="9.42578125" style="60" customWidth="1"/>
    <col min="7189" max="7189" width="7.140625" style="60" customWidth="1"/>
    <col min="7190" max="7191" width="8.5703125" style="60" customWidth="1"/>
    <col min="7192" max="7192" width="4.5703125" style="60" customWidth="1"/>
    <col min="7193" max="7193" width="7.42578125" style="60" customWidth="1"/>
    <col min="7194" max="7195" width="4.5703125" style="60" customWidth="1"/>
    <col min="7196" max="7196" width="7" style="60" customWidth="1"/>
    <col min="7197" max="7197" width="8.140625" style="60" customWidth="1"/>
    <col min="7198" max="7198" width="8" style="60" customWidth="1"/>
    <col min="7199" max="7199" width="7.140625" style="60" customWidth="1"/>
    <col min="7200" max="7200" width="6.5703125" style="60" customWidth="1"/>
    <col min="7201" max="7201" width="4.5703125" style="60" customWidth="1"/>
    <col min="7202" max="7202" width="7.85546875" style="60" customWidth="1"/>
    <col min="7203" max="7203" width="8.140625" style="60" customWidth="1"/>
    <col min="7204" max="7207" width="4.5703125" style="60" customWidth="1"/>
    <col min="7208" max="7208" width="11.5703125" style="60"/>
    <col min="7209" max="7209" width="8.42578125" style="60" customWidth="1"/>
    <col min="7210" max="7210" width="5.42578125" style="60" customWidth="1"/>
    <col min="7211" max="7212" width="5.140625" style="60" customWidth="1"/>
    <col min="7213" max="7213" width="6.42578125" style="60" customWidth="1"/>
    <col min="7214" max="7214" width="11.5703125" style="60"/>
    <col min="7215" max="7215" width="8.42578125" style="60" customWidth="1"/>
    <col min="7216" max="7216" width="3.140625" style="60" customWidth="1"/>
    <col min="7217" max="7217" width="5.140625" style="60" customWidth="1"/>
    <col min="7218" max="7218" width="7.42578125" style="60" customWidth="1"/>
    <col min="7219" max="7219" width="4.5703125" style="60" customWidth="1"/>
    <col min="7220" max="7424" width="11.5703125" style="60"/>
    <col min="7425" max="7425" width="1.85546875" style="60" customWidth="1"/>
    <col min="7426" max="7426" width="4.5703125" style="60" customWidth="1"/>
    <col min="7427" max="7427" width="18.85546875" style="60" customWidth="1"/>
    <col min="7428" max="7428" width="6.85546875" style="60" customWidth="1"/>
    <col min="7429" max="7429" width="8.140625" style="60" customWidth="1"/>
    <col min="7430" max="7433" width="4.5703125" style="60" customWidth="1"/>
    <col min="7434" max="7434" width="7.5703125" style="60" customWidth="1"/>
    <col min="7435" max="7436" width="8.5703125" style="60" customWidth="1"/>
    <col min="7437" max="7437" width="8.140625" style="60" customWidth="1"/>
    <col min="7438" max="7439" width="4.5703125" style="60" customWidth="1"/>
    <col min="7440" max="7440" width="7.140625" style="60" customWidth="1"/>
    <col min="7441" max="7441" width="7.85546875" style="60" customWidth="1"/>
    <col min="7442" max="7442" width="4.5703125" style="60" customWidth="1"/>
    <col min="7443" max="7443" width="8.140625" style="60" customWidth="1"/>
    <col min="7444" max="7444" width="9.42578125" style="60" customWidth="1"/>
    <col min="7445" max="7445" width="7.140625" style="60" customWidth="1"/>
    <col min="7446" max="7447" width="8.5703125" style="60" customWidth="1"/>
    <col min="7448" max="7448" width="4.5703125" style="60" customWidth="1"/>
    <col min="7449" max="7449" width="7.42578125" style="60" customWidth="1"/>
    <col min="7450" max="7451" width="4.5703125" style="60" customWidth="1"/>
    <col min="7452" max="7452" width="7" style="60" customWidth="1"/>
    <col min="7453" max="7453" width="8.140625" style="60" customWidth="1"/>
    <col min="7454" max="7454" width="8" style="60" customWidth="1"/>
    <col min="7455" max="7455" width="7.140625" style="60" customWidth="1"/>
    <col min="7456" max="7456" width="6.5703125" style="60" customWidth="1"/>
    <col min="7457" max="7457" width="4.5703125" style="60" customWidth="1"/>
    <col min="7458" max="7458" width="7.85546875" style="60" customWidth="1"/>
    <col min="7459" max="7459" width="8.140625" style="60" customWidth="1"/>
    <col min="7460" max="7463" width="4.5703125" style="60" customWidth="1"/>
    <col min="7464" max="7464" width="11.5703125" style="60"/>
    <col min="7465" max="7465" width="8.42578125" style="60" customWidth="1"/>
    <col min="7466" max="7466" width="5.42578125" style="60" customWidth="1"/>
    <col min="7467" max="7468" width="5.140625" style="60" customWidth="1"/>
    <col min="7469" max="7469" width="6.42578125" style="60" customWidth="1"/>
    <col min="7470" max="7470" width="11.5703125" style="60"/>
    <col min="7471" max="7471" width="8.42578125" style="60" customWidth="1"/>
    <col min="7472" max="7472" width="3.140625" style="60" customWidth="1"/>
    <col min="7473" max="7473" width="5.140625" style="60" customWidth="1"/>
    <col min="7474" max="7474" width="7.42578125" style="60" customWidth="1"/>
    <col min="7475" max="7475" width="4.5703125" style="60" customWidth="1"/>
    <col min="7476" max="7680" width="11.5703125" style="60"/>
    <col min="7681" max="7681" width="1.85546875" style="60" customWidth="1"/>
    <col min="7682" max="7682" width="4.5703125" style="60" customWidth="1"/>
    <col min="7683" max="7683" width="18.85546875" style="60" customWidth="1"/>
    <col min="7684" max="7684" width="6.85546875" style="60" customWidth="1"/>
    <col min="7685" max="7685" width="8.140625" style="60" customWidth="1"/>
    <col min="7686" max="7689" width="4.5703125" style="60" customWidth="1"/>
    <col min="7690" max="7690" width="7.5703125" style="60" customWidth="1"/>
    <col min="7691" max="7692" width="8.5703125" style="60" customWidth="1"/>
    <col min="7693" max="7693" width="8.140625" style="60" customWidth="1"/>
    <col min="7694" max="7695" width="4.5703125" style="60" customWidth="1"/>
    <col min="7696" max="7696" width="7.140625" style="60" customWidth="1"/>
    <col min="7697" max="7697" width="7.85546875" style="60" customWidth="1"/>
    <col min="7698" max="7698" width="4.5703125" style="60" customWidth="1"/>
    <col min="7699" max="7699" width="8.140625" style="60" customWidth="1"/>
    <col min="7700" max="7700" width="9.42578125" style="60" customWidth="1"/>
    <col min="7701" max="7701" width="7.140625" style="60" customWidth="1"/>
    <col min="7702" max="7703" width="8.5703125" style="60" customWidth="1"/>
    <col min="7704" max="7704" width="4.5703125" style="60" customWidth="1"/>
    <col min="7705" max="7705" width="7.42578125" style="60" customWidth="1"/>
    <col min="7706" max="7707" width="4.5703125" style="60" customWidth="1"/>
    <col min="7708" max="7708" width="7" style="60" customWidth="1"/>
    <col min="7709" max="7709" width="8.140625" style="60" customWidth="1"/>
    <col min="7710" max="7710" width="8" style="60" customWidth="1"/>
    <col min="7711" max="7711" width="7.140625" style="60" customWidth="1"/>
    <col min="7712" max="7712" width="6.5703125" style="60" customWidth="1"/>
    <col min="7713" max="7713" width="4.5703125" style="60" customWidth="1"/>
    <col min="7714" max="7714" width="7.85546875" style="60" customWidth="1"/>
    <col min="7715" max="7715" width="8.140625" style="60" customWidth="1"/>
    <col min="7716" max="7719" width="4.5703125" style="60" customWidth="1"/>
    <col min="7720" max="7720" width="11.5703125" style="60"/>
    <col min="7721" max="7721" width="8.42578125" style="60" customWidth="1"/>
    <col min="7722" max="7722" width="5.42578125" style="60" customWidth="1"/>
    <col min="7723" max="7724" width="5.140625" style="60" customWidth="1"/>
    <col min="7725" max="7725" width="6.42578125" style="60" customWidth="1"/>
    <col min="7726" max="7726" width="11.5703125" style="60"/>
    <col min="7727" max="7727" width="8.42578125" style="60" customWidth="1"/>
    <col min="7728" max="7728" width="3.140625" style="60" customWidth="1"/>
    <col min="7729" max="7729" width="5.140625" style="60" customWidth="1"/>
    <col min="7730" max="7730" width="7.42578125" style="60" customWidth="1"/>
    <col min="7731" max="7731" width="4.5703125" style="60" customWidth="1"/>
    <col min="7732" max="7936" width="11.5703125" style="60"/>
    <col min="7937" max="7937" width="1.85546875" style="60" customWidth="1"/>
    <col min="7938" max="7938" width="4.5703125" style="60" customWidth="1"/>
    <col min="7939" max="7939" width="18.85546875" style="60" customWidth="1"/>
    <col min="7940" max="7940" width="6.85546875" style="60" customWidth="1"/>
    <col min="7941" max="7941" width="8.140625" style="60" customWidth="1"/>
    <col min="7942" max="7945" width="4.5703125" style="60" customWidth="1"/>
    <col min="7946" max="7946" width="7.5703125" style="60" customWidth="1"/>
    <col min="7947" max="7948" width="8.5703125" style="60" customWidth="1"/>
    <col min="7949" max="7949" width="8.140625" style="60" customWidth="1"/>
    <col min="7950" max="7951" width="4.5703125" style="60" customWidth="1"/>
    <col min="7952" max="7952" width="7.140625" style="60" customWidth="1"/>
    <col min="7953" max="7953" width="7.85546875" style="60" customWidth="1"/>
    <col min="7954" max="7954" width="4.5703125" style="60" customWidth="1"/>
    <col min="7955" max="7955" width="8.140625" style="60" customWidth="1"/>
    <col min="7956" max="7956" width="9.42578125" style="60" customWidth="1"/>
    <col min="7957" max="7957" width="7.140625" style="60" customWidth="1"/>
    <col min="7958" max="7959" width="8.5703125" style="60" customWidth="1"/>
    <col min="7960" max="7960" width="4.5703125" style="60" customWidth="1"/>
    <col min="7961" max="7961" width="7.42578125" style="60" customWidth="1"/>
    <col min="7962" max="7963" width="4.5703125" style="60" customWidth="1"/>
    <col min="7964" max="7964" width="7" style="60" customWidth="1"/>
    <col min="7965" max="7965" width="8.140625" style="60" customWidth="1"/>
    <col min="7966" max="7966" width="8" style="60" customWidth="1"/>
    <col min="7967" max="7967" width="7.140625" style="60" customWidth="1"/>
    <col min="7968" max="7968" width="6.5703125" style="60" customWidth="1"/>
    <col min="7969" max="7969" width="4.5703125" style="60" customWidth="1"/>
    <col min="7970" max="7970" width="7.85546875" style="60" customWidth="1"/>
    <col min="7971" max="7971" width="8.140625" style="60" customWidth="1"/>
    <col min="7972" max="7975" width="4.5703125" style="60" customWidth="1"/>
    <col min="7976" max="7976" width="11.5703125" style="60"/>
    <col min="7977" max="7977" width="8.42578125" style="60" customWidth="1"/>
    <col min="7978" max="7978" width="5.42578125" style="60" customWidth="1"/>
    <col min="7979" max="7980" width="5.140625" style="60" customWidth="1"/>
    <col min="7981" max="7981" width="6.42578125" style="60" customWidth="1"/>
    <col min="7982" max="7982" width="11.5703125" style="60"/>
    <col min="7983" max="7983" width="8.42578125" style="60" customWidth="1"/>
    <col min="7984" max="7984" width="3.140625" style="60" customWidth="1"/>
    <col min="7985" max="7985" width="5.140625" style="60" customWidth="1"/>
    <col min="7986" max="7986" width="7.42578125" style="60" customWidth="1"/>
    <col min="7987" max="7987" width="4.5703125" style="60" customWidth="1"/>
    <col min="7988" max="8192" width="11.5703125" style="60"/>
    <col min="8193" max="8193" width="1.85546875" style="60" customWidth="1"/>
    <col min="8194" max="8194" width="4.5703125" style="60" customWidth="1"/>
    <col min="8195" max="8195" width="18.85546875" style="60" customWidth="1"/>
    <col min="8196" max="8196" width="6.85546875" style="60" customWidth="1"/>
    <col min="8197" max="8197" width="8.140625" style="60" customWidth="1"/>
    <col min="8198" max="8201" width="4.5703125" style="60" customWidth="1"/>
    <col min="8202" max="8202" width="7.5703125" style="60" customWidth="1"/>
    <col min="8203" max="8204" width="8.5703125" style="60" customWidth="1"/>
    <col min="8205" max="8205" width="8.140625" style="60" customWidth="1"/>
    <col min="8206" max="8207" width="4.5703125" style="60" customWidth="1"/>
    <col min="8208" max="8208" width="7.140625" style="60" customWidth="1"/>
    <col min="8209" max="8209" width="7.85546875" style="60" customWidth="1"/>
    <col min="8210" max="8210" width="4.5703125" style="60" customWidth="1"/>
    <col min="8211" max="8211" width="8.140625" style="60" customWidth="1"/>
    <col min="8212" max="8212" width="9.42578125" style="60" customWidth="1"/>
    <col min="8213" max="8213" width="7.140625" style="60" customWidth="1"/>
    <col min="8214" max="8215" width="8.5703125" style="60" customWidth="1"/>
    <col min="8216" max="8216" width="4.5703125" style="60" customWidth="1"/>
    <col min="8217" max="8217" width="7.42578125" style="60" customWidth="1"/>
    <col min="8218" max="8219" width="4.5703125" style="60" customWidth="1"/>
    <col min="8220" max="8220" width="7" style="60" customWidth="1"/>
    <col min="8221" max="8221" width="8.140625" style="60" customWidth="1"/>
    <col min="8222" max="8222" width="8" style="60" customWidth="1"/>
    <col min="8223" max="8223" width="7.140625" style="60" customWidth="1"/>
    <col min="8224" max="8224" width="6.5703125" style="60" customWidth="1"/>
    <col min="8225" max="8225" width="4.5703125" style="60" customWidth="1"/>
    <col min="8226" max="8226" width="7.85546875" style="60" customWidth="1"/>
    <col min="8227" max="8227" width="8.140625" style="60" customWidth="1"/>
    <col min="8228" max="8231" width="4.5703125" style="60" customWidth="1"/>
    <col min="8232" max="8232" width="11.5703125" style="60"/>
    <col min="8233" max="8233" width="8.42578125" style="60" customWidth="1"/>
    <col min="8234" max="8234" width="5.42578125" style="60" customWidth="1"/>
    <col min="8235" max="8236" width="5.140625" style="60" customWidth="1"/>
    <col min="8237" max="8237" width="6.42578125" style="60" customWidth="1"/>
    <col min="8238" max="8238" width="11.5703125" style="60"/>
    <col min="8239" max="8239" width="8.42578125" style="60" customWidth="1"/>
    <col min="8240" max="8240" width="3.140625" style="60" customWidth="1"/>
    <col min="8241" max="8241" width="5.140625" style="60" customWidth="1"/>
    <col min="8242" max="8242" width="7.42578125" style="60" customWidth="1"/>
    <col min="8243" max="8243" width="4.5703125" style="60" customWidth="1"/>
    <col min="8244" max="8448" width="11.5703125" style="60"/>
    <col min="8449" max="8449" width="1.85546875" style="60" customWidth="1"/>
    <col min="8450" max="8450" width="4.5703125" style="60" customWidth="1"/>
    <col min="8451" max="8451" width="18.85546875" style="60" customWidth="1"/>
    <col min="8452" max="8452" width="6.85546875" style="60" customWidth="1"/>
    <col min="8453" max="8453" width="8.140625" style="60" customWidth="1"/>
    <col min="8454" max="8457" width="4.5703125" style="60" customWidth="1"/>
    <col min="8458" max="8458" width="7.5703125" style="60" customWidth="1"/>
    <col min="8459" max="8460" width="8.5703125" style="60" customWidth="1"/>
    <col min="8461" max="8461" width="8.140625" style="60" customWidth="1"/>
    <col min="8462" max="8463" width="4.5703125" style="60" customWidth="1"/>
    <col min="8464" max="8464" width="7.140625" style="60" customWidth="1"/>
    <col min="8465" max="8465" width="7.85546875" style="60" customWidth="1"/>
    <col min="8466" max="8466" width="4.5703125" style="60" customWidth="1"/>
    <col min="8467" max="8467" width="8.140625" style="60" customWidth="1"/>
    <col min="8468" max="8468" width="9.42578125" style="60" customWidth="1"/>
    <col min="8469" max="8469" width="7.140625" style="60" customWidth="1"/>
    <col min="8470" max="8471" width="8.5703125" style="60" customWidth="1"/>
    <col min="8472" max="8472" width="4.5703125" style="60" customWidth="1"/>
    <col min="8473" max="8473" width="7.42578125" style="60" customWidth="1"/>
    <col min="8474" max="8475" width="4.5703125" style="60" customWidth="1"/>
    <col min="8476" max="8476" width="7" style="60" customWidth="1"/>
    <col min="8477" max="8477" width="8.140625" style="60" customWidth="1"/>
    <col min="8478" max="8478" width="8" style="60" customWidth="1"/>
    <col min="8479" max="8479" width="7.140625" style="60" customWidth="1"/>
    <col min="8480" max="8480" width="6.5703125" style="60" customWidth="1"/>
    <col min="8481" max="8481" width="4.5703125" style="60" customWidth="1"/>
    <col min="8482" max="8482" width="7.85546875" style="60" customWidth="1"/>
    <col min="8483" max="8483" width="8.140625" style="60" customWidth="1"/>
    <col min="8484" max="8487" width="4.5703125" style="60" customWidth="1"/>
    <col min="8488" max="8488" width="11.5703125" style="60"/>
    <col min="8489" max="8489" width="8.42578125" style="60" customWidth="1"/>
    <col min="8490" max="8490" width="5.42578125" style="60" customWidth="1"/>
    <col min="8491" max="8492" width="5.140625" style="60" customWidth="1"/>
    <col min="8493" max="8493" width="6.42578125" style="60" customWidth="1"/>
    <col min="8494" max="8494" width="11.5703125" style="60"/>
    <col min="8495" max="8495" width="8.42578125" style="60" customWidth="1"/>
    <col min="8496" max="8496" width="3.140625" style="60" customWidth="1"/>
    <col min="8497" max="8497" width="5.140625" style="60" customWidth="1"/>
    <col min="8498" max="8498" width="7.42578125" style="60" customWidth="1"/>
    <col min="8499" max="8499" width="4.5703125" style="60" customWidth="1"/>
    <col min="8500" max="8704" width="11.5703125" style="60"/>
    <col min="8705" max="8705" width="1.85546875" style="60" customWidth="1"/>
    <col min="8706" max="8706" width="4.5703125" style="60" customWidth="1"/>
    <col min="8707" max="8707" width="18.85546875" style="60" customWidth="1"/>
    <col min="8708" max="8708" width="6.85546875" style="60" customWidth="1"/>
    <col min="8709" max="8709" width="8.140625" style="60" customWidth="1"/>
    <col min="8710" max="8713" width="4.5703125" style="60" customWidth="1"/>
    <col min="8714" max="8714" width="7.5703125" style="60" customWidth="1"/>
    <col min="8715" max="8716" width="8.5703125" style="60" customWidth="1"/>
    <col min="8717" max="8717" width="8.140625" style="60" customWidth="1"/>
    <col min="8718" max="8719" width="4.5703125" style="60" customWidth="1"/>
    <col min="8720" max="8720" width="7.140625" style="60" customWidth="1"/>
    <col min="8721" max="8721" width="7.85546875" style="60" customWidth="1"/>
    <col min="8722" max="8722" width="4.5703125" style="60" customWidth="1"/>
    <col min="8723" max="8723" width="8.140625" style="60" customWidth="1"/>
    <col min="8724" max="8724" width="9.42578125" style="60" customWidth="1"/>
    <col min="8725" max="8725" width="7.140625" style="60" customWidth="1"/>
    <col min="8726" max="8727" width="8.5703125" style="60" customWidth="1"/>
    <col min="8728" max="8728" width="4.5703125" style="60" customWidth="1"/>
    <col min="8729" max="8729" width="7.42578125" style="60" customWidth="1"/>
    <col min="8730" max="8731" width="4.5703125" style="60" customWidth="1"/>
    <col min="8732" max="8732" width="7" style="60" customWidth="1"/>
    <col min="8733" max="8733" width="8.140625" style="60" customWidth="1"/>
    <col min="8734" max="8734" width="8" style="60" customWidth="1"/>
    <col min="8735" max="8735" width="7.140625" style="60" customWidth="1"/>
    <col min="8736" max="8736" width="6.5703125" style="60" customWidth="1"/>
    <col min="8737" max="8737" width="4.5703125" style="60" customWidth="1"/>
    <col min="8738" max="8738" width="7.85546875" style="60" customWidth="1"/>
    <col min="8739" max="8739" width="8.140625" style="60" customWidth="1"/>
    <col min="8740" max="8743" width="4.5703125" style="60" customWidth="1"/>
    <col min="8744" max="8744" width="11.5703125" style="60"/>
    <col min="8745" max="8745" width="8.42578125" style="60" customWidth="1"/>
    <col min="8746" max="8746" width="5.42578125" style="60" customWidth="1"/>
    <col min="8747" max="8748" width="5.140625" style="60" customWidth="1"/>
    <col min="8749" max="8749" width="6.42578125" style="60" customWidth="1"/>
    <col min="8750" max="8750" width="11.5703125" style="60"/>
    <col min="8751" max="8751" width="8.42578125" style="60" customWidth="1"/>
    <col min="8752" max="8752" width="3.140625" style="60" customWidth="1"/>
    <col min="8753" max="8753" width="5.140625" style="60" customWidth="1"/>
    <col min="8754" max="8754" width="7.42578125" style="60" customWidth="1"/>
    <col min="8755" max="8755" width="4.5703125" style="60" customWidth="1"/>
    <col min="8756" max="8960" width="11.5703125" style="60"/>
    <col min="8961" max="8961" width="1.85546875" style="60" customWidth="1"/>
    <col min="8962" max="8962" width="4.5703125" style="60" customWidth="1"/>
    <col min="8963" max="8963" width="18.85546875" style="60" customWidth="1"/>
    <col min="8964" max="8964" width="6.85546875" style="60" customWidth="1"/>
    <col min="8965" max="8965" width="8.140625" style="60" customWidth="1"/>
    <col min="8966" max="8969" width="4.5703125" style="60" customWidth="1"/>
    <col min="8970" max="8970" width="7.5703125" style="60" customWidth="1"/>
    <col min="8971" max="8972" width="8.5703125" style="60" customWidth="1"/>
    <col min="8973" max="8973" width="8.140625" style="60" customWidth="1"/>
    <col min="8974" max="8975" width="4.5703125" style="60" customWidth="1"/>
    <col min="8976" max="8976" width="7.140625" style="60" customWidth="1"/>
    <col min="8977" max="8977" width="7.85546875" style="60" customWidth="1"/>
    <col min="8978" max="8978" width="4.5703125" style="60" customWidth="1"/>
    <col min="8979" max="8979" width="8.140625" style="60" customWidth="1"/>
    <col min="8980" max="8980" width="9.42578125" style="60" customWidth="1"/>
    <col min="8981" max="8981" width="7.140625" style="60" customWidth="1"/>
    <col min="8982" max="8983" width="8.5703125" style="60" customWidth="1"/>
    <col min="8984" max="8984" width="4.5703125" style="60" customWidth="1"/>
    <col min="8985" max="8985" width="7.42578125" style="60" customWidth="1"/>
    <col min="8986" max="8987" width="4.5703125" style="60" customWidth="1"/>
    <col min="8988" max="8988" width="7" style="60" customWidth="1"/>
    <col min="8989" max="8989" width="8.140625" style="60" customWidth="1"/>
    <col min="8990" max="8990" width="8" style="60" customWidth="1"/>
    <col min="8991" max="8991" width="7.140625" style="60" customWidth="1"/>
    <col min="8992" max="8992" width="6.5703125" style="60" customWidth="1"/>
    <col min="8993" max="8993" width="4.5703125" style="60" customWidth="1"/>
    <col min="8994" max="8994" width="7.85546875" style="60" customWidth="1"/>
    <col min="8995" max="8995" width="8.140625" style="60" customWidth="1"/>
    <col min="8996" max="8999" width="4.5703125" style="60" customWidth="1"/>
    <col min="9000" max="9000" width="11.5703125" style="60"/>
    <col min="9001" max="9001" width="8.42578125" style="60" customWidth="1"/>
    <col min="9002" max="9002" width="5.42578125" style="60" customWidth="1"/>
    <col min="9003" max="9004" width="5.140625" style="60" customWidth="1"/>
    <col min="9005" max="9005" width="6.42578125" style="60" customWidth="1"/>
    <col min="9006" max="9006" width="11.5703125" style="60"/>
    <col min="9007" max="9007" width="8.42578125" style="60" customWidth="1"/>
    <col min="9008" max="9008" width="3.140625" style="60" customWidth="1"/>
    <col min="9009" max="9009" width="5.140625" style="60" customWidth="1"/>
    <col min="9010" max="9010" width="7.42578125" style="60" customWidth="1"/>
    <col min="9011" max="9011" width="4.5703125" style="60" customWidth="1"/>
    <col min="9012" max="9216" width="11.5703125" style="60"/>
    <col min="9217" max="9217" width="1.85546875" style="60" customWidth="1"/>
    <col min="9218" max="9218" width="4.5703125" style="60" customWidth="1"/>
    <col min="9219" max="9219" width="18.85546875" style="60" customWidth="1"/>
    <col min="9220" max="9220" width="6.85546875" style="60" customWidth="1"/>
    <col min="9221" max="9221" width="8.140625" style="60" customWidth="1"/>
    <col min="9222" max="9225" width="4.5703125" style="60" customWidth="1"/>
    <col min="9226" max="9226" width="7.5703125" style="60" customWidth="1"/>
    <col min="9227" max="9228" width="8.5703125" style="60" customWidth="1"/>
    <col min="9229" max="9229" width="8.140625" style="60" customWidth="1"/>
    <col min="9230" max="9231" width="4.5703125" style="60" customWidth="1"/>
    <col min="9232" max="9232" width="7.140625" style="60" customWidth="1"/>
    <col min="9233" max="9233" width="7.85546875" style="60" customWidth="1"/>
    <col min="9234" max="9234" width="4.5703125" style="60" customWidth="1"/>
    <col min="9235" max="9235" width="8.140625" style="60" customWidth="1"/>
    <col min="9236" max="9236" width="9.42578125" style="60" customWidth="1"/>
    <col min="9237" max="9237" width="7.140625" style="60" customWidth="1"/>
    <col min="9238" max="9239" width="8.5703125" style="60" customWidth="1"/>
    <col min="9240" max="9240" width="4.5703125" style="60" customWidth="1"/>
    <col min="9241" max="9241" width="7.42578125" style="60" customWidth="1"/>
    <col min="9242" max="9243" width="4.5703125" style="60" customWidth="1"/>
    <col min="9244" max="9244" width="7" style="60" customWidth="1"/>
    <col min="9245" max="9245" width="8.140625" style="60" customWidth="1"/>
    <col min="9246" max="9246" width="8" style="60" customWidth="1"/>
    <col min="9247" max="9247" width="7.140625" style="60" customWidth="1"/>
    <col min="9248" max="9248" width="6.5703125" style="60" customWidth="1"/>
    <col min="9249" max="9249" width="4.5703125" style="60" customWidth="1"/>
    <col min="9250" max="9250" width="7.85546875" style="60" customWidth="1"/>
    <col min="9251" max="9251" width="8.140625" style="60" customWidth="1"/>
    <col min="9252" max="9255" width="4.5703125" style="60" customWidth="1"/>
    <col min="9256" max="9256" width="11.5703125" style="60"/>
    <col min="9257" max="9257" width="8.42578125" style="60" customWidth="1"/>
    <col min="9258" max="9258" width="5.42578125" style="60" customWidth="1"/>
    <col min="9259" max="9260" width="5.140625" style="60" customWidth="1"/>
    <col min="9261" max="9261" width="6.42578125" style="60" customWidth="1"/>
    <col min="9262" max="9262" width="11.5703125" style="60"/>
    <col min="9263" max="9263" width="8.42578125" style="60" customWidth="1"/>
    <col min="9264" max="9264" width="3.140625" style="60" customWidth="1"/>
    <col min="9265" max="9265" width="5.140625" style="60" customWidth="1"/>
    <col min="9266" max="9266" width="7.42578125" style="60" customWidth="1"/>
    <col min="9267" max="9267" width="4.5703125" style="60" customWidth="1"/>
    <col min="9268" max="9472" width="11.5703125" style="60"/>
    <col min="9473" max="9473" width="1.85546875" style="60" customWidth="1"/>
    <col min="9474" max="9474" width="4.5703125" style="60" customWidth="1"/>
    <col min="9475" max="9475" width="18.85546875" style="60" customWidth="1"/>
    <col min="9476" max="9476" width="6.85546875" style="60" customWidth="1"/>
    <col min="9477" max="9477" width="8.140625" style="60" customWidth="1"/>
    <col min="9478" max="9481" width="4.5703125" style="60" customWidth="1"/>
    <col min="9482" max="9482" width="7.5703125" style="60" customWidth="1"/>
    <col min="9483" max="9484" width="8.5703125" style="60" customWidth="1"/>
    <col min="9485" max="9485" width="8.140625" style="60" customWidth="1"/>
    <col min="9486" max="9487" width="4.5703125" style="60" customWidth="1"/>
    <col min="9488" max="9488" width="7.140625" style="60" customWidth="1"/>
    <col min="9489" max="9489" width="7.85546875" style="60" customWidth="1"/>
    <col min="9490" max="9490" width="4.5703125" style="60" customWidth="1"/>
    <col min="9491" max="9491" width="8.140625" style="60" customWidth="1"/>
    <col min="9492" max="9492" width="9.42578125" style="60" customWidth="1"/>
    <col min="9493" max="9493" width="7.140625" style="60" customWidth="1"/>
    <col min="9494" max="9495" width="8.5703125" style="60" customWidth="1"/>
    <col min="9496" max="9496" width="4.5703125" style="60" customWidth="1"/>
    <col min="9497" max="9497" width="7.42578125" style="60" customWidth="1"/>
    <col min="9498" max="9499" width="4.5703125" style="60" customWidth="1"/>
    <col min="9500" max="9500" width="7" style="60" customWidth="1"/>
    <col min="9501" max="9501" width="8.140625" style="60" customWidth="1"/>
    <col min="9502" max="9502" width="8" style="60" customWidth="1"/>
    <col min="9503" max="9503" width="7.140625" style="60" customWidth="1"/>
    <col min="9504" max="9504" width="6.5703125" style="60" customWidth="1"/>
    <col min="9505" max="9505" width="4.5703125" style="60" customWidth="1"/>
    <col min="9506" max="9506" width="7.85546875" style="60" customWidth="1"/>
    <col min="9507" max="9507" width="8.140625" style="60" customWidth="1"/>
    <col min="9508" max="9511" width="4.5703125" style="60" customWidth="1"/>
    <col min="9512" max="9512" width="11.5703125" style="60"/>
    <col min="9513" max="9513" width="8.42578125" style="60" customWidth="1"/>
    <col min="9514" max="9514" width="5.42578125" style="60" customWidth="1"/>
    <col min="9515" max="9516" width="5.140625" style="60" customWidth="1"/>
    <col min="9517" max="9517" width="6.42578125" style="60" customWidth="1"/>
    <col min="9518" max="9518" width="11.5703125" style="60"/>
    <col min="9519" max="9519" width="8.42578125" style="60" customWidth="1"/>
    <col min="9520" max="9520" width="3.140625" style="60" customWidth="1"/>
    <col min="9521" max="9521" width="5.140625" style="60" customWidth="1"/>
    <col min="9522" max="9522" width="7.42578125" style="60" customWidth="1"/>
    <col min="9523" max="9523" width="4.5703125" style="60" customWidth="1"/>
    <col min="9524" max="9728" width="11.5703125" style="60"/>
    <col min="9729" max="9729" width="1.85546875" style="60" customWidth="1"/>
    <col min="9730" max="9730" width="4.5703125" style="60" customWidth="1"/>
    <col min="9731" max="9731" width="18.85546875" style="60" customWidth="1"/>
    <col min="9732" max="9732" width="6.85546875" style="60" customWidth="1"/>
    <col min="9733" max="9733" width="8.140625" style="60" customWidth="1"/>
    <col min="9734" max="9737" width="4.5703125" style="60" customWidth="1"/>
    <col min="9738" max="9738" width="7.5703125" style="60" customWidth="1"/>
    <col min="9739" max="9740" width="8.5703125" style="60" customWidth="1"/>
    <col min="9741" max="9741" width="8.140625" style="60" customWidth="1"/>
    <col min="9742" max="9743" width="4.5703125" style="60" customWidth="1"/>
    <col min="9744" max="9744" width="7.140625" style="60" customWidth="1"/>
    <col min="9745" max="9745" width="7.85546875" style="60" customWidth="1"/>
    <col min="9746" max="9746" width="4.5703125" style="60" customWidth="1"/>
    <col min="9747" max="9747" width="8.140625" style="60" customWidth="1"/>
    <col min="9748" max="9748" width="9.42578125" style="60" customWidth="1"/>
    <col min="9749" max="9749" width="7.140625" style="60" customWidth="1"/>
    <col min="9750" max="9751" width="8.5703125" style="60" customWidth="1"/>
    <col min="9752" max="9752" width="4.5703125" style="60" customWidth="1"/>
    <col min="9753" max="9753" width="7.42578125" style="60" customWidth="1"/>
    <col min="9754" max="9755" width="4.5703125" style="60" customWidth="1"/>
    <col min="9756" max="9756" width="7" style="60" customWidth="1"/>
    <col min="9757" max="9757" width="8.140625" style="60" customWidth="1"/>
    <col min="9758" max="9758" width="8" style="60" customWidth="1"/>
    <col min="9759" max="9759" width="7.140625" style="60" customWidth="1"/>
    <col min="9760" max="9760" width="6.5703125" style="60" customWidth="1"/>
    <col min="9761" max="9761" width="4.5703125" style="60" customWidth="1"/>
    <col min="9762" max="9762" width="7.85546875" style="60" customWidth="1"/>
    <col min="9763" max="9763" width="8.140625" style="60" customWidth="1"/>
    <col min="9764" max="9767" width="4.5703125" style="60" customWidth="1"/>
    <col min="9768" max="9768" width="11.5703125" style="60"/>
    <col min="9769" max="9769" width="8.42578125" style="60" customWidth="1"/>
    <col min="9770" max="9770" width="5.42578125" style="60" customWidth="1"/>
    <col min="9771" max="9772" width="5.140625" style="60" customWidth="1"/>
    <col min="9773" max="9773" width="6.42578125" style="60" customWidth="1"/>
    <col min="9774" max="9774" width="11.5703125" style="60"/>
    <col min="9775" max="9775" width="8.42578125" style="60" customWidth="1"/>
    <col min="9776" max="9776" width="3.140625" style="60" customWidth="1"/>
    <col min="9777" max="9777" width="5.140625" style="60" customWidth="1"/>
    <col min="9778" max="9778" width="7.42578125" style="60" customWidth="1"/>
    <col min="9779" max="9779" width="4.5703125" style="60" customWidth="1"/>
    <col min="9780" max="9984" width="11.5703125" style="60"/>
    <col min="9985" max="9985" width="1.85546875" style="60" customWidth="1"/>
    <col min="9986" max="9986" width="4.5703125" style="60" customWidth="1"/>
    <col min="9987" max="9987" width="18.85546875" style="60" customWidth="1"/>
    <col min="9988" max="9988" width="6.85546875" style="60" customWidth="1"/>
    <col min="9989" max="9989" width="8.140625" style="60" customWidth="1"/>
    <col min="9990" max="9993" width="4.5703125" style="60" customWidth="1"/>
    <col min="9994" max="9994" width="7.5703125" style="60" customWidth="1"/>
    <col min="9995" max="9996" width="8.5703125" style="60" customWidth="1"/>
    <col min="9997" max="9997" width="8.140625" style="60" customWidth="1"/>
    <col min="9998" max="9999" width="4.5703125" style="60" customWidth="1"/>
    <col min="10000" max="10000" width="7.140625" style="60" customWidth="1"/>
    <col min="10001" max="10001" width="7.85546875" style="60" customWidth="1"/>
    <col min="10002" max="10002" width="4.5703125" style="60" customWidth="1"/>
    <col min="10003" max="10003" width="8.140625" style="60" customWidth="1"/>
    <col min="10004" max="10004" width="9.42578125" style="60" customWidth="1"/>
    <col min="10005" max="10005" width="7.140625" style="60" customWidth="1"/>
    <col min="10006" max="10007" width="8.5703125" style="60" customWidth="1"/>
    <col min="10008" max="10008" width="4.5703125" style="60" customWidth="1"/>
    <col min="10009" max="10009" width="7.42578125" style="60" customWidth="1"/>
    <col min="10010" max="10011" width="4.5703125" style="60" customWidth="1"/>
    <col min="10012" max="10012" width="7" style="60" customWidth="1"/>
    <col min="10013" max="10013" width="8.140625" style="60" customWidth="1"/>
    <col min="10014" max="10014" width="8" style="60" customWidth="1"/>
    <col min="10015" max="10015" width="7.140625" style="60" customWidth="1"/>
    <col min="10016" max="10016" width="6.5703125" style="60" customWidth="1"/>
    <col min="10017" max="10017" width="4.5703125" style="60" customWidth="1"/>
    <col min="10018" max="10018" width="7.85546875" style="60" customWidth="1"/>
    <col min="10019" max="10019" width="8.140625" style="60" customWidth="1"/>
    <col min="10020" max="10023" width="4.5703125" style="60" customWidth="1"/>
    <col min="10024" max="10024" width="11.5703125" style="60"/>
    <col min="10025" max="10025" width="8.42578125" style="60" customWidth="1"/>
    <col min="10026" max="10026" width="5.42578125" style="60" customWidth="1"/>
    <col min="10027" max="10028" width="5.140625" style="60" customWidth="1"/>
    <col min="10029" max="10029" width="6.42578125" style="60" customWidth="1"/>
    <col min="10030" max="10030" width="11.5703125" style="60"/>
    <col min="10031" max="10031" width="8.42578125" style="60" customWidth="1"/>
    <col min="10032" max="10032" width="3.140625" style="60" customWidth="1"/>
    <col min="10033" max="10033" width="5.140625" style="60" customWidth="1"/>
    <col min="10034" max="10034" width="7.42578125" style="60" customWidth="1"/>
    <col min="10035" max="10035" width="4.5703125" style="60" customWidth="1"/>
    <col min="10036" max="10240" width="11.5703125" style="60"/>
    <col min="10241" max="10241" width="1.85546875" style="60" customWidth="1"/>
    <col min="10242" max="10242" width="4.5703125" style="60" customWidth="1"/>
    <col min="10243" max="10243" width="18.85546875" style="60" customWidth="1"/>
    <col min="10244" max="10244" width="6.85546875" style="60" customWidth="1"/>
    <col min="10245" max="10245" width="8.140625" style="60" customWidth="1"/>
    <col min="10246" max="10249" width="4.5703125" style="60" customWidth="1"/>
    <col min="10250" max="10250" width="7.5703125" style="60" customWidth="1"/>
    <col min="10251" max="10252" width="8.5703125" style="60" customWidth="1"/>
    <col min="10253" max="10253" width="8.140625" style="60" customWidth="1"/>
    <col min="10254" max="10255" width="4.5703125" style="60" customWidth="1"/>
    <col min="10256" max="10256" width="7.140625" style="60" customWidth="1"/>
    <col min="10257" max="10257" width="7.85546875" style="60" customWidth="1"/>
    <col min="10258" max="10258" width="4.5703125" style="60" customWidth="1"/>
    <col min="10259" max="10259" width="8.140625" style="60" customWidth="1"/>
    <col min="10260" max="10260" width="9.42578125" style="60" customWidth="1"/>
    <col min="10261" max="10261" width="7.140625" style="60" customWidth="1"/>
    <col min="10262" max="10263" width="8.5703125" style="60" customWidth="1"/>
    <col min="10264" max="10264" width="4.5703125" style="60" customWidth="1"/>
    <col min="10265" max="10265" width="7.42578125" style="60" customWidth="1"/>
    <col min="10266" max="10267" width="4.5703125" style="60" customWidth="1"/>
    <col min="10268" max="10268" width="7" style="60" customWidth="1"/>
    <col min="10269" max="10269" width="8.140625" style="60" customWidth="1"/>
    <col min="10270" max="10270" width="8" style="60" customWidth="1"/>
    <col min="10271" max="10271" width="7.140625" style="60" customWidth="1"/>
    <col min="10272" max="10272" width="6.5703125" style="60" customWidth="1"/>
    <col min="10273" max="10273" width="4.5703125" style="60" customWidth="1"/>
    <col min="10274" max="10274" width="7.85546875" style="60" customWidth="1"/>
    <col min="10275" max="10275" width="8.140625" style="60" customWidth="1"/>
    <col min="10276" max="10279" width="4.5703125" style="60" customWidth="1"/>
    <col min="10280" max="10280" width="11.5703125" style="60"/>
    <col min="10281" max="10281" width="8.42578125" style="60" customWidth="1"/>
    <col min="10282" max="10282" width="5.42578125" style="60" customWidth="1"/>
    <col min="10283" max="10284" width="5.140625" style="60" customWidth="1"/>
    <col min="10285" max="10285" width="6.42578125" style="60" customWidth="1"/>
    <col min="10286" max="10286" width="11.5703125" style="60"/>
    <col min="10287" max="10287" width="8.42578125" style="60" customWidth="1"/>
    <col min="10288" max="10288" width="3.140625" style="60" customWidth="1"/>
    <col min="10289" max="10289" width="5.140625" style="60" customWidth="1"/>
    <col min="10290" max="10290" width="7.42578125" style="60" customWidth="1"/>
    <col min="10291" max="10291" width="4.5703125" style="60" customWidth="1"/>
    <col min="10292" max="10496" width="11.5703125" style="60"/>
    <col min="10497" max="10497" width="1.85546875" style="60" customWidth="1"/>
    <col min="10498" max="10498" width="4.5703125" style="60" customWidth="1"/>
    <col min="10499" max="10499" width="18.85546875" style="60" customWidth="1"/>
    <col min="10500" max="10500" width="6.85546875" style="60" customWidth="1"/>
    <col min="10501" max="10501" width="8.140625" style="60" customWidth="1"/>
    <col min="10502" max="10505" width="4.5703125" style="60" customWidth="1"/>
    <col min="10506" max="10506" width="7.5703125" style="60" customWidth="1"/>
    <col min="10507" max="10508" width="8.5703125" style="60" customWidth="1"/>
    <col min="10509" max="10509" width="8.140625" style="60" customWidth="1"/>
    <col min="10510" max="10511" width="4.5703125" style="60" customWidth="1"/>
    <col min="10512" max="10512" width="7.140625" style="60" customWidth="1"/>
    <col min="10513" max="10513" width="7.85546875" style="60" customWidth="1"/>
    <col min="10514" max="10514" width="4.5703125" style="60" customWidth="1"/>
    <col min="10515" max="10515" width="8.140625" style="60" customWidth="1"/>
    <col min="10516" max="10516" width="9.42578125" style="60" customWidth="1"/>
    <col min="10517" max="10517" width="7.140625" style="60" customWidth="1"/>
    <col min="10518" max="10519" width="8.5703125" style="60" customWidth="1"/>
    <col min="10520" max="10520" width="4.5703125" style="60" customWidth="1"/>
    <col min="10521" max="10521" width="7.42578125" style="60" customWidth="1"/>
    <col min="10522" max="10523" width="4.5703125" style="60" customWidth="1"/>
    <col min="10524" max="10524" width="7" style="60" customWidth="1"/>
    <col min="10525" max="10525" width="8.140625" style="60" customWidth="1"/>
    <col min="10526" max="10526" width="8" style="60" customWidth="1"/>
    <col min="10527" max="10527" width="7.140625" style="60" customWidth="1"/>
    <col min="10528" max="10528" width="6.5703125" style="60" customWidth="1"/>
    <col min="10529" max="10529" width="4.5703125" style="60" customWidth="1"/>
    <col min="10530" max="10530" width="7.85546875" style="60" customWidth="1"/>
    <col min="10531" max="10531" width="8.140625" style="60" customWidth="1"/>
    <col min="10532" max="10535" width="4.5703125" style="60" customWidth="1"/>
    <col min="10536" max="10536" width="11.5703125" style="60"/>
    <col min="10537" max="10537" width="8.42578125" style="60" customWidth="1"/>
    <col min="10538" max="10538" width="5.42578125" style="60" customWidth="1"/>
    <col min="10539" max="10540" width="5.140625" style="60" customWidth="1"/>
    <col min="10541" max="10541" width="6.42578125" style="60" customWidth="1"/>
    <col min="10542" max="10542" width="11.5703125" style="60"/>
    <col min="10543" max="10543" width="8.42578125" style="60" customWidth="1"/>
    <col min="10544" max="10544" width="3.140625" style="60" customWidth="1"/>
    <col min="10545" max="10545" width="5.140625" style="60" customWidth="1"/>
    <col min="10546" max="10546" width="7.42578125" style="60" customWidth="1"/>
    <col min="10547" max="10547" width="4.5703125" style="60" customWidth="1"/>
    <col min="10548" max="10752" width="11.5703125" style="60"/>
    <col min="10753" max="10753" width="1.85546875" style="60" customWidth="1"/>
    <col min="10754" max="10754" width="4.5703125" style="60" customWidth="1"/>
    <col min="10755" max="10755" width="18.85546875" style="60" customWidth="1"/>
    <col min="10756" max="10756" width="6.85546875" style="60" customWidth="1"/>
    <col min="10757" max="10757" width="8.140625" style="60" customWidth="1"/>
    <col min="10758" max="10761" width="4.5703125" style="60" customWidth="1"/>
    <col min="10762" max="10762" width="7.5703125" style="60" customWidth="1"/>
    <col min="10763" max="10764" width="8.5703125" style="60" customWidth="1"/>
    <col min="10765" max="10765" width="8.140625" style="60" customWidth="1"/>
    <col min="10766" max="10767" width="4.5703125" style="60" customWidth="1"/>
    <col min="10768" max="10768" width="7.140625" style="60" customWidth="1"/>
    <col min="10769" max="10769" width="7.85546875" style="60" customWidth="1"/>
    <col min="10770" max="10770" width="4.5703125" style="60" customWidth="1"/>
    <col min="10771" max="10771" width="8.140625" style="60" customWidth="1"/>
    <col min="10772" max="10772" width="9.42578125" style="60" customWidth="1"/>
    <col min="10773" max="10773" width="7.140625" style="60" customWidth="1"/>
    <col min="10774" max="10775" width="8.5703125" style="60" customWidth="1"/>
    <col min="10776" max="10776" width="4.5703125" style="60" customWidth="1"/>
    <col min="10777" max="10777" width="7.42578125" style="60" customWidth="1"/>
    <col min="10778" max="10779" width="4.5703125" style="60" customWidth="1"/>
    <col min="10780" max="10780" width="7" style="60" customWidth="1"/>
    <col min="10781" max="10781" width="8.140625" style="60" customWidth="1"/>
    <col min="10782" max="10782" width="8" style="60" customWidth="1"/>
    <col min="10783" max="10783" width="7.140625" style="60" customWidth="1"/>
    <col min="10784" max="10784" width="6.5703125" style="60" customWidth="1"/>
    <col min="10785" max="10785" width="4.5703125" style="60" customWidth="1"/>
    <col min="10786" max="10786" width="7.85546875" style="60" customWidth="1"/>
    <col min="10787" max="10787" width="8.140625" style="60" customWidth="1"/>
    <col min="10788" max="10791" width="4.5703125" style="60" customWidth="1"/>
    <col min="10792" max="10792" width="11.5703125" style="60"/>
    <col min="10793" max="10793" width="8.42578125" style="60" customWidth="1"/>
    <col min="10794" max="10794" width="5.42578125" style="60" customWidth="1"/>
    <col min="10795" max="10796" width="5.140625" style="60" customWidth="1"/>
    <col min="10797" max="10797" width="6.42578125" style="60" customWidth="1"/>
    <col min="10798" max="10798" width="11.5703125" style="60"/>
    <col min="10799" max="10799" width="8.42578125" style="60" customWidth="1"/>
    <col min="10800" max="10800" width="3.140625" style="60" customWidth="1"/>
    <col min="10801" max="10801" width="5.140625" style="60" customWidth="1"/>
    <col min="10802" max="10802" width="7.42578125" style="60" customWidth="1"/>
    <col min="10803" max="10803" width="4.5703125" style="60" customWidth="1"/>
    <col min="10804" max="11008" width="11.5703125" style="60"/>
    <col min="11009" max="11009" width="1.85546875" style="60" customWidth="1"/>
    <col min="11010" max="11010" width="4.5703125" style="60" customWidth="1"/>
    <col min="11011" max="11011" width="18.85546875" style="60" customWidth="1"/>
    <col min="11012" max="11012" width="6.85546875" style="60" customWidth="1"/>
    <col min="11013" max="11013" width="8.140625" style="60" customWidth="1"/>
    <col min="11014" max="11017" width="4.5703125" style="60" customWidth="1"/>
    <col min="11018" max="11018" width="7.5703125" style="60" customWidth="1"/>
    <col min="11019" max="11020" width="8.5703125" style="60" customWidth="1"/>
    <col min="11021" max="11021" width="8.140625" style="60" customWidth="1"/>
    <col min="11022" max="11023" width="4.5703125" style="60" customWidth="1"/>
    <col min="11024" max="11024" width="7.140625" style="60" customWidth="1"/>
    <col min="11025" max="11025" width="7.85546875" style="60" customWidth="1"/>
    <col min="11026" max="11026" width="4.5703125" style="60" customWidth="1"/>
    <col min="11027" max="11027" width="8.140625" style="60" customWidth="1"/>
    <col min="11028" max="11028" width="9.42578125" style="60" customWidth="1"/>
    <col min="11029" max="11029" width="7.140625" style="60" customWidth="1"/>
    <col min="11030" max="11031" width="8.5703125" style="60" customWidth="1"/>
    <col min="11032" max="11032" width="4.5703125" style="60" customWidth="1"/>
    <col min="11033" max="11033" width="7.42578125" style="60" customWidth="1"/>
    <col min="11034" max="11035" width="4.5703125" style="60" customWidth="1"/>
    <col min="11036" max="11036" width="7" style="60" customWidth="1"/>
    <col min="11037" max="11037" width="8.140625" style="60" customWidth="1"/>
    <col min="11038" max="11038" width="8" style="60" customWidth="1"/>
    <col min="11039" max="11039" width="7.140625" style="60" customWidth="1"/>
    <col min="11040" max="11040" width="6.5703125" style="60" customWidth="1"/>
    <col min="11041" max="11041" width="4.5703125" style="60" customWidth="1"/>
    <col min="11042" max="11042" width="7.85546875" style="60" customWidth="1"/>
    <col min="11043" max="11043" width="8.140625" style="60" customWidth="1"/>
    <col min="11044" max="11047" width="4.5703125" style="60" customWidth="1"/>
    <col min="11048" max="11048" width="11.5703125" style="60"/>
    <col min="11049" max="11049" width="8.42578125" style="60" customWidth="1"/>
    <col min="11050" max="11050" width="5.42578125" style="60" customWidth="1"/>
    <col min="11051" max="11052" width="5.140625" style="60" customWidth="1"/>
    <col min="11053" max="11053" width="6.42578125" style="60" customWidth="1"/>
    <col min="11054" max="11054" width="11.5703125" style="60"/>
    <col min="11055" max="11055" width="8.42578125" style="60" customWidth="1"/>
    <col min="11056" max="11056" width="3.140625" style="60" customWidth="1"/>
    <col min="11057" max="11057" width="5.140625" style="60" customWidth="1"/>
    <col min="11058" max="11058" width="7.42578125" style="60" customWidth="1"/>
    <col min="11059" max="11059" width="4.5703125" style="60" customWidth="1"/>
    <col min="11060" max="11264" width="11.5703125" style="60"/>
    <col min="11265" max="11265" width="1.85546875" style="60" customWidth="1"/>
    <col min="11266" max="11266" width="4.5703125" style="60" customWidth="1"/>
    <col min="11267" max="11267" width="18.85546875" style="60" customWidth="1"/>
    <col min="11268" max="11268" width="6.85546875" style="60" customWidth="1"/>
    <col min="11269" max="11269" width="8.140625" style="60" customWidth="1"/>
    <col min="11270" max="11273" width="4.5703125" style="60" customWidth="1"/>
    <col min="11274" max="11274" width="7.5703125" style="60" customWidth="1"/>
    <col min="11275" max="11276" width="8.5703125" style="60" customWidth="1"/>
    <col min="11277" max="11277" width="8.140625" style="60" customWidth="1"/>
    <col min="11278" max="11279" width="4.5703125" style="60" customWidth="1"/>
    <col min="11280" max="11280" width="7.140625" style="60" customWidth="1"/>
    <col min="11281" max="11281" width="7.85546875" style="60" customWidth="1"/>
    <col min="11282" max="11282" width="4.5703125" style="60" customWidth="1"/>
    <col min="11283" max="11283" width="8.140625" style="60" customWidth="1"/>
    <col min="11284" max="11284" width="9.42578125" style="60" customWidth="1"/>
    <col min="11285" max="11285" width="7.140625" style="60" customWidth="1"/>
    <col min="11286" max="11287" width="8.5703125" style="60" customWidth="1"/>
    <col min="11288" max="11288" width="4.5703125" style="60" customWidth="1"/>
    <col min="11289" max="11289" width="7.42578125" style="60" customWidth="1"/>
    <col min="11290" max="11291" width="4.5703125" style="60" customWidth="1"/>
    <col min="11292" max="11292" width="7" style="60" customWidth="1"/>
    <col min="11293" max="11293" width="8.140625" style="60" customWidth="1"/>
    <col min="11294" max="11294" width="8" style="60" customWidth="1"/>
    <col min="11295" max="11295" width="7.140625" style="60" customWidth="1"/>
    <col min="11296" max="11296" width="6.5703125" style="60" customWidth="1"/>
    <col min="11297" max="11297" width="4.5703125" style="60" customWidth="1"/>
    <col min="11298" max="11298" width="7.85546875" style="60" customWidth="1"/>
    <col min="11299" max="11299" width="8.140625" style="60" customWidth="1"/>
    <col min="11300" max="11303" width="4.5703125" style="60" customWidth="1"/>
    <col min="11304" max="11304" width="11.5703125" style="60"/>
    <col min="11305" max="11305" width="8.42578125" style="60" customWidth="1"/>
    <col min="11306" max="11306" width="5.42578125" style="60" customWidth="1"/>
    <col min="11307" max="11308" width="5.140625" style="60" customWidth="1"/>
    <col min="11309" max="11309" width="6.42578125" style="60" customWidth="1"/>
    <col min="11310" max="11310" width="11.5703125" style="60"/>
    <col min="11311" max="11311" width="8.42578125" style="60" customWidth="1"/>
    <col min="11312" max="11312" width="3.140625" style="60" customWidth="1"/>
    <col min="11313" max="11313" width="5.140625" style="60" customWidth="1"/>
    <col min="11314" max="11314" width="7.42578125" style="60" customWidth="1"/>
    <col min="11315" max="11315" width="4.5703125" style="60" customWidth="1"/>
    <col min="11316" max="11520" width="11.5703125" style="60"/>
    <col min="11521" max="11521" width="1.85546875" style="60" customWidth="1"/>
    <col min="11522" max="11522" width="4.5703125" style="60" customWidth="1"/>
    <col min="11523" max="11523" width="18.85546875" style="60" customWidth="1"/>
    <col min="11524" max="11524" width="6.85546875" style="60" customWidth="1"/>
    <col min="11525" max="11525" width="8.140625" style="60" customWidth="1"/>
    <col min="11526" max="11529" width="4.5703125" style="60" customWidth="1"/>
    <col min="11530" max="11530" width="7.5703125" style="60" customWidth="1"/>
    <col min="11531" max="11532" width="8.5703125" style="60" customWidth="1"/>
    <col min="11533" max="11533" width="8.140625" style="60" customWidth="1"/>
    <col min="11534" max="11535" width="4.5703125" style="60" customWidth="1"/>
    <col min="11536" max="11536" width="7.140625" style="60" customWidth="1"/>
    <col min="11537" max="11537" width="7.85546875" style="60" customWidth="1"/>
    <col min="11538" max="11538" width="4.5703125" style="60" customWidth="1"/>
    <col min="11539" max="11539" width="8.140625" style="60" customWidth="1"/>
    <col min="11540" max="11540" width="9.42578125" style="60" customWidth="1"/>
    <col min="11541" max="11541" width="7.140625" style="60" customWidth="1"/>
    <col min="11542" max="11543" width="8.5703125" style="60" customWidth="1"/>
    <col min="11544" max="11544" width="4.5703125" style="60" customWidth="1"/>
    <col min="11545" max="11545" width="7.42578125" style="60" customWidth="1"/>
    <col min="11546" max="11547" width="4.5703125" style="60" customWidth="1"/>
    <col min="11548" max="11548" width="7" style="60" customWidth="1"/>
    <col min="11549" max="11549" width="8.140625" style="60" customWidth="1"/>
    <col min="11550" max="11550" width="8" style="60" customWidth="1"/>
    <col min="11551" max="11551" width="7.140625" style="60" customWidth="1"/>
    <col min="11552" max="11552" width="6.5703125" style="60" customWidth="1"/>
    <col min="11553" max="11553" width="4.5703125" style="60" customWidth="1"/>
    <col min="11554" max="11554" width="7.85546875" style="60" customWidth="1"/>
    <col min="11555" max="11555" width="8.140625" style="60" customWidth="1"/>
    <col min="11556" max="11559" width="4.5703125" style="60" customWidth="1"/>
    <col min="11560" max="11560" width="11.5703125" style="60"/>
    <col min="11561" max="11561" width="8.42578125" style="60" customWidth="1"/>
    <col min="11562" max="11562" width="5.42578125" style="60" customWidth="1"/>
    <col min="11563" max="11564" width="5.140625" style="60" customWidth="1"/>
    <col min="11565" max="11565" width="6.42578125" style="60" customWidth="1"/>
    <col min="11566" max="11566" width="11.5703125" style="60"/>
    <col min="11567" max="11567" width="8.42578125" style="60" customWidth="1"/>
    <col min="11568" max="11568" width="3.140625" style="60" customWidth="1"/>
    <col min="11569" max="11569" width="5.140625" style="60" customWidth="1"/>
    <col min="11570" max="11570" width="7.42578125" style="60" customWidth="1"/>
    <col min="11571" max="11571" width="4.5703125" style="60" customWidth="1"/>
    <col min="11572" max="11776" width="11.5703125" style="60"/>
    <col min="11777" max="11777" width="1.85546875" style="60" customWidth="1"/>
    <col min="11778" max="11778" width="4.5703125" style="60" customWidth="1"/>
    <col min="11779" max="11779" width="18.85546875" style="60" customWidth="1"/>
    <col min="11780" max="11780" width="6.85546875" style="60" customWidth="1"/>
    <col min="11781" max="11781" width="8.140625" style="60" customWidth="1"/>
    <col min="11782" max="11785" width="4.5703125" style="60" customWidth="1"/>
    <col min="11786" max="11786" width="7.5703125" style="60" customWidth="1"/>
    <col min="11787" max="11788" width="8.5703125" style="60" customWidth="1"/>
    <col min="11789" max="11789" width="8.140625" style="60" customWidth="1"/>
    <col min="11790" max="11791" width="4.5703125" style="60" customWidth="1"/>
    <col min="11792" max="11792" width="7.140625" style="60" customWidth="1"/>
    <col min="11793" max="11793" width="7.85546875" style="60" customWidth="1"/>
    <col min="11794" max="11794" width="4.5703125" style="60" customWidth="1"/>
    <col min="11795" max="11795" width="8.140625" style="60" customWidth="1"/>
    <col min="11796" max="11796" width="9.42578125" style="60" customWidth="1"/>
    <col min="11797" max="11797" width="7.140625" style="60" customWidth="1"/>
    <col min="11798" max="11799" width="8.5703125" style="60" customWidth="1"/>
    <col min="11800" max="11800" width="4.5703125" style="60" customWidth="1"/>
    <col min="11801" max="11801" width="7.42578125" style="60" customWidth="1"/>
    <col min="11802" max="11803" width="4.5703125" style="60" customWidth="1"/>
    <col min="11804" max="11804" width="7" style="60" customWidth="1"/>
    <col min="11805" max="11805" width="8.140625" style="60" customWidth="1"/>
    <col min="11806" max="11806" width="8" style="60" customWidth="1"/>
    <col min="11807" max="11807" width="7.140625" style="60" customWidth="1"/>
    <col min="11808" max="11808" width="6.5703125" style="60" customWidth="1"/>
    <col min="11809" max="11809" width="4.5703125" style="60" customWidth="1"/>
    <col min="11810" max="11810" width="7.85546875" style="60" customWidth="1"/>
    <col min="11811" max="11811" width="8.140625" style="60" customWidth="1"/>
    <col min="11812" max="11815" width="4.5703125" style="60" customWidth="1"/>
    <col min="11816" max="11816" width="11.5703125" style="60"/>
    <col min="11817" max="11817" width="8.42578125" style="60" customWidth="1"/>
    <col min="11818" max="11818" width="5.42578125" style="60" customWidth="1"/>
    <col min="11819" max="11820" width="5.140625" style="60" customWidth="1"/>
    <col min="11821" max="11821" width="6.42578125" style="60" customWidth="1"/>
    <col min="11822" max="11822" width="11.5703125" style="60"/>
    <col min="11823" max="11823" width="8.42578125" style="60" customWidth="1"/>
    <col min="11824" max="11824" width="3.140625" style="60" customWidth="1"/>
    <col min="11825" max="11825" width="5.140625" style="60" customWidth="1"/>
    <col min="11826" max="11826" width="7.42578125" style="60" customWidth="1"/>
    <col min="11827" max="11827" width="4.5703125" style="60" customWidth="1"/>
    <col min="11828" max="12032" width="11.5703125" style="60"/>
    <col min="12033" max="12033" width="1.85546875" style="60" customWidth="1"/>
    <col min="12034" max="12034" width="4.5703125" style="60" customWidth="1"/>
    <col min="12035" max="12035" width="18.85546875" style="60" customWidth="1"/>
    <col min="12036" max="12036" width="6.85546875" style="60" customWidth="1"/>
    <col min="12037" max="12037" width="8.140625" style="60" customWidth="1"/>
    <col min="12038" max="12041" width="4.5703125" style="60" customWidth="1"/>
    <col min="12042" max="12042" width="7.5703125" style="60" customWidth="1"/>
    <col min="12043" max="12044" width="8.5703125" style="60" customWidth="1"/>
    <col min="12045" max="12045" width="8.140625" style="60" customWidth="1"/>
    <col min="12046" max="12047" width="4.5703125" style="60" customWidth="1"/>
    <col min="12048" max="12048" width="7.140625" style="60" customWidth="1"/>
    <col min="12049" max="12049" width="7.85546875" style="60" customWidth="1"/>
    <col min="12050" max="12050" width="4.5703125" style="60" customWidth="1"/>
    <col min="12051" max="12051" width="8.140625" style="60" customWidth="1"/>
    <col min="12052" max="12052" width="9.42578125" style="60" customWidth="1"/>
    <col min="12053" max="12053" width="7.140625" style="60" customWidth="1"/>
    <col min="12054" max="12055" width="8.5703125" style="60" customWidth="1"/>
    <col min="12056" max="12056" width="4.5703125" style="60" customWidth="1"/>
    <col min="12057" max="12057" width="7.42578125" style="60" customWidth="1"/>
    <col min="12058" max="12059" width="4.5703125" style="60" customWidth="1"/>
    <col min="12060" max="12060" width="7" style="60" customWidth="1"/>
    <col min="12061" max="12061" width="8.140625" style="60" customWidth="1"/>
    <col min="12062" max="12062" width="8" style="60" customWidth="1"/>
    <col min="12063" max="12063" width="7.140625" style="60" customWidth="1"/>
    <col min="12064" max="12064" width="6.5703125" style="60" customWidth="1"/>
    <col min="12065" max="12065" width="4.5703125" style="60" customWidth="1"/>
    <col min="12066" max="12066" width="7.85546875" style="60" customWidth="1"/>
    <col min="12067" max="12067" width="8.140625" style="60" customWidth="1"/>
    <col min="12068" max="12071" width="4.5703125" style="60" customWidth="1"/>
    <col min="12072" max="12072" width="11.5703125" style="60"/>
    <col min="12073" max="12073" width="8.42578125" style="60" customWidth="1"/>
    <col min="12074" max="12074" width="5.42578125" style="60" customWidth="1"/>
    <col min="12075" max="12076" width="5.140625" style="60" customWidth="1"/>
    <col min="12077" max="12077" width="6.42578125" style="60" customWidth="1"/>
    <col min="12078" max="12078" width="11.5703125" style="60"/>
    <col min="12079" max="12079" width="8.42578125" style="60" customWidth="1"/>
    <col min="12080" max="12080" width="3.140625" style="60" customWidth="1"/>
    <col min="12081" max="12081" width="5.140625" style="60" customWidth="1"/>
    <col min="12082" max="12082" width="7.42578125" style="60" customWidth="1"/>
    <col min="12083" max="12083" width="4.5703125" style="60" customWidth="1"/>
    <col min="12084" max="12288" width="11.5703125" style="60"/>
    <col min="12289" max="12289" width="1.85546875" style="60" customWidth="1"/>
    <col min="12290" max="12290" width="4.5703125" style="60" customWidth="1"/>
    <col min="12291" max="12291" width="18.85546875" style="60" customWidth="1"/>
    <col min="12292" max="12292" width="6.85546875" style="60" customWidth="1"/>
    <col min="12293" max="12293" width="8.140625" style="60" customWidth="1"/>
    <col min="12294" max="12297" width="4.5703125" style="60" customWidth="1"/>
    <col min="12298" max="12298" width="7.5703125" style="60" customWidth="1"/>
    <col min="12299" max="12300" width="8.5703125" style="60" customWidth="1"/>
    <col min="12301" max="12301" width="8.140625" style="60" customWidth="1"/>
    <col min="12302" max="12303" width="4.5703125" style="60" customWidth="1"/>
    <col min="12304" max="12304" width="7.140625" style="60" customWidth="1"/>
    <col min="12305" max="12305" width="7.85546875" style="60" customWidth="1"/>
    <col min="12306" max="12306" width="4.5703125" style="60" customWidth="1"/>
    <col min="12307" max="12307" width="8.140625" style="60" customWidth="1"/>
    <col min="12308" max="12308" width="9.42578125" style="60" customWidth="1"/>
    <col min="12309" max="12309" width="7.140625" style="60" customWidth="1"/>
    <col min="12310" max="12311" width="8.5703125" style="60" customWidth="1"/>
    <col min="12312" max="12312" width="4.5703125" style="60" customWidth="1"/>
    <col min="12313" max="12313" width="7.42578125" style="60" customWidth="1"/>
    <col min="12314" max="12315" width="4.5703125" style="60" customWidth="1"/>
    <col min="12316" max="12316" width="7" style="60" customWidth="1"/>
    <col min="12317" max="12317" width="8.140625" style="60" customWidth="1"/>
    <col min="12318" max="12318" width="8" style="60" customWidth="1"/>
    <col min="12319" max="12319" width="7.140625" style="60" customWidth="1"/>
    <col min="12320" max="12320" width="6.5703125" style="60" customWidth="1"/>
    <col min="12321" max="12321" width="4.5703125" style="60" customWidth="1"/>
    <col min="12322" max="12322" width="7.85546875" style="60" customWidth="1"/>
    <col min="12323" max="12323" width="8.140625" style="60" customWidth="1"/>
    <col min="12324" max="12327" width="4.5703125" style="60" customWidth="1"/>
    <col min="12328" max="12328" width="11.5703125" style="60"/>
    <col min="12329" max="12329" width="8.42578125" style="60" customWidth="1"/>
    <col min="12330" max="12330" width="5.42578125" style="60" customWidth="1"/>
    <col min="12331" max="12332" width="5.140625" style="60" customWidth="1"/>
    <col min="12333" max="12333" width="6.42578125" style="60" customWidth="1"/>
    <col min="12334" max="12334" width="11.5703125" style="60"/>
    <col min="12335" max="12335" width="8.42578125" style="60" customWidth="1"/>
    <col min="12336" max="12336" width="3.140625" style="60" customWidth="1"/>
    <col min="12337" max="12337" width="5.140625" style="60" customWidth="1"/>
    <col min="12338" max="12338" width="7.42578125" style="60" customWidth="1"/>
    <col min="12339" max="12339" width="4.5703125" style="60" customWidth="1"/>
    <col min="12340" max="12544" width="11.5703125" style="60"/>
    <col min="12545" max="12545" width="1.85546875" style="60" customWidth="1"/>
    <col min="12546" max="12546" width="4.5703125" style="60" customWidth="1"/>
    <col min="12547" max="12547" width="18.85546875" style="60" customWidth="1"/>
    <col min="12548" max="12548" width="6.85546875" style="60" customWidth="1"/>
    <col min="12549" max="12549" width="8.140625" style="60" customWidth="1"/>
    <col min="12550" max="12553" width="4.5703125" style="60" customWidth="1"/>
    <col min="12554" max="12554" width="7.5703125" style="60" customWidth="1"/>
    <col min="12555" max="12556" width="8.5703125" style="60" customWidth="1"/>
    <col min="12557" max="12557" width="8.140625" style="60" customWidth="1"/>
    <col min="12558" max="12559" width="4.5703125" style="60" customWidth="1"/>
    <col min="12560" max="12560" width="7.140625" style="60" customWidth="1"/>
    <col min="12561" max="12561" width="7.85546875" style="60" customWidth="1"/>
    <col min="12562" max="12562" width="4.5703125" style="60" customWidth="1"/>
    <col min="12563" max="12563" width="8.140625" style="60" customWidth="1"/>
    <col min="12564" max="12564" width="9.42578125" style="60" customWidth="1"/>
    <col min="12565" max="12565" width="7.140625" style="60" customWidth="1"/>
    <col min="12566" max="12567" width="8.5703125" style="60" customWidth="1"/>
    <col min="12568" max="12568" width="4.5703125" style="60" customWidth="1"/>
    <col min="12569" max="12569" width="7.42578125" style="60" customWidth="1"/>
    <col min="12570" max="12571" width="4.5703125" style="60" customWidth="1"/>
    <col min="12572" max="12572" width="7" style="60" customWidth="1"/>
    <col min="12573" max="12573" width="8.140625" style="60" customWidth="1"/>
    <col min="12574" max="12574" width="8" style="60" customWidth="1"/>
    <col min="12575" max="12575" width="7.140625" style="60" customWidth="1"/>
    <col min="12576" max="12576" width="6.5703125" style="60" customWidth="1"/>
    <col min="12577" max="12577" width="4.5703125" style="60" customWidth="1"/>
    <col min="12578" max="12578" width="7.85546875" style="60" customWidth="1"/>
    <col min="12579" max="12579" width="8.140625" style="60" customWidth="1"/>
    <col min="12580" max="12583" width="4.5703125" style="60" customWidth="1"/>
    <col min="12584" max="12584" width="11.5703125" style="60"/>
    <col min="12585" max="12585" width="8.42578125" style="60" customWidth="1"/>
    <col min="12586" max="12586" width="5.42578125" style="60" customWidth="1"/>
    <col min="12587" max="12588" width="5.140625" style="60" customWidth="1"/>
    <col min="12589" max="12589" width="6.42578125" style="60" customWidth="1"/>
    <col min="12590" max="12590" width="11.5703125" style="60"/>
    <col min="12591" max="12591" width="8.42578125" style="60" customWidth="1"/>
    <col min="12592" max="12592" width="3.140625" style="60" customWidth="1"/>
    <col min="12593" max="12593" width="5.140625" style="60" customWidth="1"/>
    <col min="12594" max="12594" width="7.42578125" style="60" customWidth="1"/>
    <col min="12595" max="12595" width="4.5703125" style="60" customWidth="1"/>
    <col min="12596" max="12800" width="11.5703125" style="60"/>
    <col min="12801" max="12801" width="1.85546875" style="60" customWidth="1"/>
    <col min="12802" max="12802" width="4.5703125" style="60" customWidth="1"/>
    <col min="12803" max="12803" width="18.85546875" style="60" customWidth="1"/>
    <col min="12804" max="12804" width="6.85546875" style="60" customWidth="1"/>
    <col min="12805" max="12805" width="8.140625" style="60" customWidth="1"/>
    <col min="12806" max="12809" width="4.5703125" style="60" customWidth="1"/>
    <col min="12810" max="12810" width="7.5703125" style="60" customWidth="1"/>
    <col min="12811" max="12812" width="8.5703125" style="60" customWidth="1"/>
    <col min="12813" max="12813" width="8.140625" style="60" customWidth="1"/>
    <col min="12814" max="12815" width="4.5703125" style="60" customWidth="1"/>
    <col min="12816" max="12816" width="7.140625" style="60" customWidth="1"/>
    <col min="12817" max="12817" width="7.85546875" style="60" customWidth="1"/>
    <col min="12818" max="12818" width="4.5703125" style="60" customWidth="1"/>
    <col min="12819" max="12819" width="8.140625" style="60" customWidth="1"/>
    <col min="12820" max="12820" width="9.42578125" style="60" customWidth="1"/>
    <col min="12821" max="12821" width="7.140625" style="60" customWidth="1"/>
    <col min="12822" max="12823" width="8.5703125" style="60" customWidth="1"/>
    <col min="12824" max="12824" width="4.5703125" style="60" customWidth="1"/>
    <col min="12825" max="12825" width="7.42578125" style="60" customWidth="1"/>
    <col min="12826" max="12827" width="4.5703125" style="60" customWidth="1"/>
    <col min="12828" max="12828" width="7" style="60" customWidth="1"/>
    <col min="12829" max="12829" width="8.140625" style="60" customWidth="1"/>
    <col min="12830" max="12830" width="8" style="60" customWidth="1"/>
    <col min="12831" max="12831" width="7.140625" style="60" customWidth="1"/>
    <col min="12832" max="12832" width="6.5703125" style="60" customWidth="1"/>
    <col min="12833" max="12833" width="4.5703125" style="60" customWidth="1"/>
    <col min="12834" max="12834" width="7.85546875" style="60" customWidth="1"/>
    <col min="12835" max="12835" width="8.140625" style="60" customWidth="1"/>
    <col min="12836" max="12839" width="4.5703125" style="60" customWidth="1"/>
    <col min="12840" max="12840" width="11.5703125" style="60"/>
    <col min="12841" max="12841" width="8.42578125" style="60" customWidth="1"/>
    <col min="12842" max="12842" width="5.42578125" style="60" customWidth="1"/>
    <col min="12843" max="12844" width="5.140625" style="60" customWidth="1"/>
    <col min="12845" max="12845" width="6.42578125" style="60" customWidth="1"/>
    <col min="12846" max="12846" width="11.5703125" style="60"/>
    <col min="12847" max="12847" width="8.42578125" style="60" customWidth="1"/>
    <col min="12848" max="12848" width="3.140625" style="60" customWidth="1"/>
    <col min="12849" max="12849" width="5.140625" style="60" customWidth="1"/>
    <col min="12850" max="12850" width="7.42578125" style="60" customWidth="1"/>
    <col min="12851" max="12851" width="4.5703125" style="60" customWidth="1"/>
    <col min="12852" max="13056" width="11.5703125" style="60"/>
    <col min="13057" max="13057" width="1.85546875" style="60" customWidth="1"/>
    <col min="13058" max="13058" width="4.5703125" style="60" customWidth="1"/>
    <col min="13059" max="13059" width="18.85546875" style="60" customWidth="1"/>
    <col min="13060" max="13060" width="6.85546875" style="60" customWidth="1"/>
    <col min="13061" max="13061" width="8.140625" style="60" customWidth="1"/>
    <col min="13062" max="13065" width="4.5703125" style="60" customWidth="1"/>
    <col min="13066" max="13066" width="7.5703125" style="60" customWidth="1"/>
    <col min="13067" max="13068" width="8.5703125" style="60" customWidth="1"/>
    <col min="13069" max="13069" width="8.140625" style="60" customWidth="1"/>
    <col min="13070" max="13071" width="4.5703125" style="60" customWidth="1"/>
    <col min="13072" max="13072" width="7.140625" style="60" customWidth="1"/>
    <col min="13073" max="13073" width="7.85546875" style="60" customWidth="1"/>
    <col min="13074" max="13074" width="4.5703125" style="60" customWidth="1"/>
    <col min="13075" max="13075" width="8.140625" style="60" customWidth="1"/>
    <col min="13076" max="13076" width="9.42578125" style="60" customWidth="1"/>
    <col min="13077" max="13077" width="7.140625" style="60" customWidth="1"/>
    <col min="13078" max="13079" width="8.5703125" style="60" customWidth="1"/>
    <col min="13080" max="13080" width="4.5703125" style="60" customWidth="1"/>
    <col min="13081" max="13081" width="7.42578125" style="60" customWidth="1"/>
    <col min="13082" max="13083" width="4.5703125" style="60" customWidth="1"/>
    <col min="13084" max="13084" width="7" style="60" customWidth="1"/>
    <col min="13085" max="13085" width="8.140625" style="60" customWidth="1"/>
    <col min="13086" max="13086" width="8" style="60" customWidth="1"/>
    <col min="13087" max="13087" width="7.140625" style="60" customWidth="1"/>
    <col min="13088" max="13088" width="6.5703125" style="60" customWidth="1"/>
    <col min="13089" max="13089" width="4.5703125" style="60" customWidth="1"/>
    <col min="13090" max="13090" width="7.85546875" style="60" customWidth="1"/>
    <col min="13091" max="13091" width="8.140625" style="60" customWidth="1"/>
    <col min="13092" max="13095" width="4.5703125" style="60" customWidth="1"/>
    <col min="13096" max="13096" width="11.5703125" style="60"/>
    <col min="13097" max="13097" width="8.42578125" style="60" customWidth="1"/>
    <col min="13098" max="13098" width="5.42578125" style="60" customWidth="1"/>
    <col min="13099" max="13100" width="5.140625" style="60" customWidth="1"/>
    <col min="13101" max="13101" width="6.42578125" style="60" customWidth="1"/>
    <col min="13102" max="13102" width="11.5703125" style="60"/>
    <col min="13103" max="13103" width="8.42578125" style="60" customWidth="1"/>
    <col min="13104" max="13104" width="3.140625" style="60" customWidth="1"/>
    <col min="13105" max="13105" width="5.140625" style="60" customWidth="1"/>
    <col min="13106" max="13106" width="7.42578125" style="60" customWidth="1"/>
    <col min="13107" max="13107" width="4.5703125" style="60" customWidth="1"/>
    <col min="13108" max="13312" width="11.5703125" style="60"/>
    <col min="13313" max="13313" width="1.85546875" style="60" customWidth="1"/>
    <col min="13314" max="13314" width="4.5703125" style="60" customWidth="1"/>
    <col min="13315" max="13315" width="18.85546875" style="60" customWidth="1"/>
    <col min="13316" max="13316" width="6.85546875" style="60" customWidth="1"/>
    <col min="13317" max="13317" width="8.140625" style="60" customWidth="1"/>
    <col min="13318" max="13321" width="4.5703125" style="60" customWidth="1"/>
    <col min="13322" max="13322" width="7.5703125" style="60" customWidth="1"/>
    <col min="13323" max="13324" width="8.5703125" style="60" customWidth="1"/>
    <col min="13325" max="13325" width="8.140625" style="60" customWidth="1"/>
    <col min="13326" max="13327" width="4.5703125" style="60" customWidth="1"/>
    <col min="13328" max="13328" width="7.140625" style="60" customWidth="1"/>
    <col min="13329" max="13329" width="7.85546875" style="60" customWidth="1"/>
    <col min="13330" max="13330" width="4.5703125" style="60" customWidth="1"/>
    <col min="13331" max="13331" width="8.140625" style="60" customWidth="1"/>
    <col min="13332" max="13332" width="9.42578125" style="60" customWidth="1"/>
    <col min="13333" max="13333" width="7.140625" style="60" customWidth="1"/>
    <col min="13334" max="13335" width="8.5703125" style="60" customWidth="1"/>
    <col min="13336" max="13336" width="4.5703125" style="60" customWidth="1"/>
    <col min="13337" max="13337" width="7.42578125" style="60" customWidth="1"/>
    <col min="13338" max="13339" width="4.5703125" style="60" customWidth="1"/>
    <col min="13340" max="13340" width="7" style="60" customWidth="1"/>
    <col min="13341" max="13341" width="8.140625" style="60" customWidth="1"/>
    <col min="13342" max="13342" width="8" style="60" customWidth="1"/>
    <col min="13343" max="13343" width="7.140625" style="60" customWidth="1"/>
    <col min="13344" max="13344" width="6.5703125" style="60" customWidth="1"/>
    <col min="13345" max="13345" width="4.5703125" style="60" customWidth="1"/>
    <col min="13346" max="13346" width="7.85546875" style="60" customWidth="1"/>
    <col min="13347" max="13347" width="8.140625" style="60" customWidth="1"/>
    <col min="13348" max="13351" width="4.5703125" style="60" customWidth="1"/>
    <col min="13352" max="13352" width="11.5703125" style="60"/>
    <col min="13353" max="13353" width="8.42578125" style="60" customWidth="1"/>
    <col min="13354" max="13354" width="5.42578125" style="60" customWidth="1"/>
    <col min="13355" max="13356" width="5.140625" style="60" customWidth="1"/>
    <col min="13357" max="13357" width="6.42578125" style="60" customWidth="1"/>
    <col min="13358" max="13358" width="11.5703125" style="60"/>
    <col min="13359" max="13359" width="8.42578125" style="60" customWidth="1"/>
    <col min="13360" max="13360" width="3.140625" style="60" customWidth="1"/>
    <col min="13361" max="13361" width="5.140625" style="60" customWidth="1"/>
    <col min="13362" max="13362" width="7.42578125" style="60" customWidth="1"/>
    <col min="13363" max="13363" width="4.5703125" style="60" customWidth="1"/>
    <col min="13364" max="13568" width="11.5703125" style="60"/>
    <col min="13569" max="13569" width="1.85546875" style="60" customWidth="1"/>
    <col min="13570" max="13570" width="4.5703125" style="60" customWidth="1"/>
    <col min="13571" max="13571" width="18.85546875" style="60" customWidth="1"/>
    <col min="13572" max="13572" width="6.85546875" style="60" customWidth="1"/>
    <col min="13573" max="13573" width="8.140625" style="60" customWidth="1"/>
    <col min="13574" max="13577" width="4.5703125" style="60" customWidth="1"/>
    <col min="13578" max="13578" width="7.5703125" style="60" customWidth="1"/>
    <col min="13579" max="13580" width="8.5703125" style="60" customWidth="1"/>
    <col min="13581" max="13581" width="8.140625" style="60" customWidth="1"/>
    <col min="13582" max="13583" width="4.5703125" style="60" customWidth="1"/>
    <col min="13584" max="13584" width="7.140625" style="60" customWidth="1"/>
    <col min="13585" max="13585" width="7.85546875" style="60" customWidth="1"/>
    <col min="13586" max="13586" width="4.5703125" style="60" customWidth="1"/>
    <col min="13587" max="13587" width="8.140625" style="60" customWidth="1"/>
    <col min="13588" max="13588" width="9.42578125" style="60" customWidth="1"/>
    <col min="13589" max="13589" width="7.140625" style="60" customWidth="1"/>
    <col min="13590" max="13591" width="8.5703125" style="60" customWidth="1"/>
    <col min="13592" max="13592" width="4.5703125" style="60" customWidth="1"/>
    <col min="13593" max="13593" width="7.42578125" style="60" customWidth="1"/>
    <col min="13594" max="13595" width="4.5703125" style="60" customWidth="1"/>
    <col min="13596" max="13596" width="7" style="60" customWidth="1"/>
    <col min="13597" max="13597" width="8.140625" style="60" customWidth="1"/>
    <col min="13598" max="13598" width="8" style="60" customWidth="1"/>
    <col min="13599" max="13599" width="7.140625" style="60" customWidth="1"/>
    <col min="13600" max="13600" width="6.5703125" style="60" customWidth="1"/>
    <col min="13601" max="13601" width="4.5703125" style="60" customWidth="1"/>
    <col min="13602" max="13602" width="7.85546875" style="60" customWidth="1"/>
    <col min="13603" max="13603" width="8.140625" style="60" customWidth="1"/>
    <col min="13604" max="13607" width="4.5703125" style="60" customWidth="1"/>
    <col min="13608" max="13608" width="11.5703125" style="60"/>
    <col min="13609" max="13609" width="8.42578125" style="60" customWidth="1"/>
    <col min="13610" max="13610" width="5.42578125" style="60" customWidth="1"/>
    <col min="13611" max="13612" width="5.140625" style="60" customWidth="1"/>
    <col min="13613" max="13613" width="6.42578125" style="60" customWidth="1"/>
    <col min="13614" max="13614" width="11.5703125" style="60"/>
    <col min="13615" max="13615" width="8.42578125" style="60" customWidth="1"/>
    <col min="13616" max="13616" width="3.140625" style="60" customWidth="1"/>
    <col min="13617" max="13617" width="5.140625" style="60" customWidth="1"/>
    <col min="13618" max="13618" width="7.42578125" style="60" customWidth="1"/>
    <col min="13619" max="13619" width="4.5703125" style="60" customWidth="1"/>
    <col min="13620" max="13824" width="11.5703125" style="60"/>
    <col min="13825" max="13825" width="1.85546875" style="60" customWidth="1"/>
    <col min="13826" max="13826" width="4.5703125" style="60" customWidth="1"/>
    <col min="13827" max="13827" width="18.85546875" style="60" customWidth="1"/>
    <col min="13828" max="13828" width="6.85546875" style="60" customWidth="1"/>
    <col min="13829" max="13829" width="8.140625" style="60" customWidth="1"/>
    <col min="13830" max="13833" width="4.5703125" style="60" customWidth="1"/>
    <col min="13834" max="13834" width="7.5703125" style="60" customWidth="1"/>
    <col min="13835" max="13836" width="8.5703125" style="60" customWidth="1"/>
    <col min="13837" max="13837" width="8.140625" style="60" customWidth="1"/>
    <col min="13838" max="13839" width="4.5703125" style="60" customWidth="1"/>
    <col min="13840" max="13840" width="7.140625" style="60" customWidth="1"/>
    <col min="13841" max="13841" width="7.85546875" style="60" customWidth="1"/>
    <col min="13842" max="13842" width="4.5703125" style="60" customWidth="1"/>
    <col min="13843" max="13843" width="8.140625" style="60" customWidth="1"/>
    <col min="13844" max="13844" width="9.42578125" style="60" customWidth="1"/>
    <col min="13845" max="13845" width="7.140625" style="60" customWidth="1"/>
    <col min="13846" max="13847" width="8.5703125" style="60" customWidth="1"/>
    <col min="13848" max="13848" width="4.5703125" style="60" customWidth="1"/>
    <col min="13849" max="13849" width="7.42578125" style="60" customWidth="1"/>
    <col min="13850" max="13851" width="4.5703125" style="60" customWidth="1"/>
    <col min="13852" max="13852" width="7" style="60" customWidth="1"/>
    <col min="13853" max="13853" width="8.140625" style="60" customWidth="1"/>
    <col min="13854" max="13854" width="8" style="60" customWidth="1"/>
    <col min="13855" max="13855" width="7.140625" style="60" customWidth="1"/>
    <col min="13856" max="13856" width="6.5703125" style="60" customWidth="1"/>
    <col min="13857" max="13857" width="4.5703125" style="60" customWidth="1"/>
    <col min="13858" max="13858" width="7.85546875" style="60" customWidth="1"/>
    <col min="13859" max="13859" width="8.140625" style="60" customWidth="1"/>
    <col min="13860" max="13863" width="4.5703125" style="60" customWidth="1"/>
    <col min="13864" max="13864" width="11.5703125" style="60"/>
    <col min="13865" max="13865" width="8.42578125" style="60" customWidth="1"/>
    <col min="13866" max="13866" width="5.42578125" style="60" customWidth="1"/>
    <col min="13867" max="13868" width="5.140625" style="60" customWidth="1"/>
    <col min="13869" max="13869" width="6.42578125" style="60" customWidth="1"/>
    <col min="13870" max="13870" width="11.5703125" style="60"/>
    <col min="13871" max="13871" width="8.42578125" style="60" customWidth="1"/>
    <col min="13872" max="13872" width="3.140625" style="60" customWidth="1"/>
    <col min="13873" max="13873" width="5.140625" style="60" customWidth="1"/>
    <col min="13874" max="13874" width="7.42578125" style="60" customWidth="1"/>
    <col min="13875" max="13875" width="4.5703125" style="60" customWidth="1"/>
    <col min="13876" max="14080" width="11.5703125" style="60"/>
    <col min="14081" max="14081" width="1.85546875" style="60" customWidth="1"/>
    <col min="14082" max="14082" width="4.5703125" style="60" customWidth="1"/>
    <col min="14083" max="14083" width="18.85546875" style="60" customWidth="1"/>
    <col min="14084" max="14084" width="6.85546875" style="60" customWidth="1"/>
    <col min="14085" max="14085" width="8.140625" style="60" customWidth="1"/>
    <col min="14086" max="14089" width="4.5703125" style="60" customWidth="1"/>
    <col min="14090" max="14090" width="7.5703125" style="60" customWidth="1"/>
    <col min="14091" max="14092" width="8.5703125" style="60" customWidth="1"/>
    <col min="14093" max="14093" width="8.140625" style="60" customWidth="1"/>
    <col min="14094" max="14095" width="4.5703125" style="60" customWidth="1"/>
    <col min="14096" max="14096" width="7.140625" style="60" customWidth="1"/>
    <col min="14097" max="14097" width="7.85546875" style="60" customWidth="1"/>
    <col min="14098" max="14098" width="4.5703125" style="60" customWidth="1"/>
    <col min="14099" max="14099" width="8.140625" style="60" customWidth="1"/>
    <col min="14100" max="14100" width="9.42578125" style="60" customWidth="1"/>
    <col min="14101" max="14101" width="7.140625" style="60" customWidth="1"/>
    <col min="14102" max="14103" width="8.5703125" style="60" customWidth="1"/>
    <col min="14104" max="14104" width="4.5703125" style="60" customWidth="1"/>
    <col min="14105" max="14105" width="7.42578125" style="60" customWidth="1"/>
    <col min="14106" max="14107" width="4.5703125" style="60" customWidth="1"/>
    <col min="14108" max="14108" width="7" style="60" customWidth="1"/>
    <col min="14109" max="14109" width="8.140625" style="60" customWidth="1"/>
    <col min="14110" max="14110" width="8" style="60" customWidth="1"/>
    <col min="14111" max="14111" width="7.140625" style="60" customWidth="1"/>
    <col min="14112" max="14112" width="6.5703125" style="60" customWidth="1"/>
    <col min="14113" max="14113" width="4.5703125" style="60" customWidth="1"/>
    <col min="14114" max="14114" width="7.85546875" style="60" customWidth="1"/>
    <col min="14115" max="14115" width="8.140625" style="60" customWidth="1"/>
    <col min="14116" max="14119" width="4.5703125" style="60" customWidth="1"/>
    <col min="14120" max="14120" width="11.5703125" style="60"/>
    <col min="14121" max="14121" width="8.42578125" style="60" customWidth="1"/>
    <col min="14122" max="14122" width="5.42578125" style="60" customWidth="1"/>
    <col min="14123" max="14124" width="5.140625" style="60" customWidth="1"/>
    <col min="14125" max="14125" width="6.42578125" style="60" customWidth="1"/>
    <col min="14126" max="14126" width="11.5703125" style="60"/>
    <col min="14127" max="14127" width="8.42578125" style="60" customWidth="1"/>
    <col min="14128" max="14128" width="3.140625" style="60" customWidth="1"/>
    <col min="14129" max="14129" width="5.140625" style="60" customWidth="1"/>
    <col min="14130" max="14130" width="7.42578125" style="60" customWidth="1"/>
    <col min="14131" max="14131" width="4.5703125" style="60" customWidth="1"/>
    <col min="14132" max="14336" width="11.5703125" style="60"/>
    <col min="14337" max="14337" width="1.85546875" style="60" customWidth="1"/>
    <col min="14338" max="14338" width="4.5703125" style="60" customWidth="1"/>
    <col min="14339" max="14339" width="18.85546875" style="60" customWidth="1"/>
    <col min="14340" max="14340" width="6.85546875" style="60" customWidth="1"/>
    <col min="14341" max="14341" width="8.140625" style="60" customWidth="1"/>
    <col min="14342" max="14345" width="4.5703125" style="60" customWidth="1"/>
    <col min="14346" max="14346" width="7.5703125" style="60" customWidth="1"/>
    <col min="14347" max="14348" width="8.5703125" style="60" customWidth="1"/>
    <col min="14349" max="14349" width="8.140625" style="60" customWidth="1"/>
    <col min="14350" max="14351" width="4.5703125" style="60" customWidth="1"/>
    <col min="14352" max="14352" width="7.140625" style="60" customWidth="1"/>
    <col min="14353" max="14353" width="7.85546875" style="60" customWidth="1"/>
    <col min="14354" max="14354" width="4.5703125" style="60" customWidth="1"/>
    <col min="14355" max="14355" width="8.140625" style="60" customWidth="1"/>
    <col min="14356" max="14356" width="9.42578125" style="60" customWidth="1"/>
    <col min="14357" max="14357" width="7.140625" style="60" customWidth="1"/>
    <col min="14358" max="14359" width="8.5703125" style="60" customWidth="1"/>
    <col min="14360" max="14360" width="4.5703125" style="60" customWidth="1"/>
    <col min="14361" max="14361" width="7.42578125" style="60" customWidth="1"/>
    <col min="14362" max="14363" width="4.5703125" style="60" customWidth="1"/>
    <col min="14364" max="14364" width="7" style="60" customWidth="1"/>
    <col min="14365" max="14365" width="8.140625" style="60" customWidth="1"/>
    <col min="14366" max="14366" width="8" style="60" customWidth="1"/>
    <col min="14367" max="14367" width="7.140625" style="60" customWidth="1"/>
    <col min="14368" max="14368" width="6.5703125" style="60" customWidth="1"/>
    <col min="14369" max="14369" width="4.5703125" style="60" customWidth="1"/>
    <col min="14370" max="14370" width="7.85546875" style="60" customWidth="1"/>
    <col min="14371" max="14371" width="8.140625" style="60" customWidth="1"/>
    <col min="14372" max="14375" width="4.5703125" style="60" customWidth="1"/>
    <col min="14376" max="14376" width="11.5703125" style="60"/>
    <col min="14377" max="14377" width="8.42578125" style="60" customWidth="1"/>
    <col min="14378" max="14378" width="5.42578125" style="60" customWidth="1"/>
    <col min="14379" max="14380" width="5.140625" style="60" customWidth="1"/>
    <col min="14381" max="14381" width="6.42578125" style="60" customWidth="1"/>
    <col min="14382" max="14382" width="11.5703125" style="60"/>
    <col min="14383" max="14383" width="8.42578125" style="60" customWidth="1"/>
    <col min="14384" max="14384" width="3.140625" style="60" customWidth="1"/>
    <col min="14385" max="14385" width="5.140625" style="60" customWidth="1"/>
    <col min="14386" max="14386" width="7.42578125" style="60" customWidth="1"/>
    <col min="14387" max="14387" width="4.5703125" style="60" customWidth="1"/>
    <col min="14388" max="14592" width="11.5703125" style="60"/>
    <col min="14593" max="14593" width="1.85546875" style="60" customWidth="1"/>
    <col min="14594" max="14594" width="4.5703125" style="60" customWidth="1"/>
    <col min="14595" max="14595" width="18.85546875" style="60" customWidth="1"/>
    <col min="14596" max="14596" width="6.85546875" style="60" customWidth="1"/>
    <col min="14597" max="14597" width="8.140625" style="60" customWidth="1"/>
    <col min="14598" max="14601" width="4.5703125" style="60" customWidth="1"/>
    <col min="14602" max="14602" width="7.5703125" style="60" customWidth="1"/>
    <col min="14603" max="14604" width="8.5703125" style="60" customWidth="1"/>
    <col min="14605" max="14605" width="8.140625" style="60" customWidth="1"/>
    <col min="14606" max="14607" width="4.5703125" style="60" customWidth="1"/>
    <col min="14608" max="14608" width="7.140625" style="60" customWidth="1"/>
    <col min="14609" max="14609" width="7.85546875" style="60" customWidth="1"/>
    <col min="14610" max="14610" width="4.5703125" style="60" customWidth="1"/>
    <col min="14611" max="14611" width="8.140625" style="60" customWidth="1"/>
    <col min="14612" max="14612" width="9.42578125" style="60" customWidth="1"/>
    <col min="14613" max="14613" width="7.140625" style="60" customWidth="1"/>
    <col min="14614" max="14615" width="8.5703125" style="60" customWidth="1"/>
    <col min="14616" max="14616" width="4.5703125" style="60" customWidth="1"/>
    <col min="14617" max="14617" width="7.42578125" style="60" customWidth="1"/>
    <col min="14618" max="14619" width="4.5703125" style="60" customWidth="1"/>
    <col min="14620" max="14620" width="7" style="60" customWidth="1"/>
    <col min="14621" max="14621" width="8.140625" style="60" customWidth="1"/>
    <col min="14622" max="14622" width="8" style="60" customWidth="1"/>
    <col min="14623" max="14623" width="7.140625" style="60" customWidth="1"/>
    <col min="14624" max="14624" width="6.5703125" style="60" customWidth="1"/>
    <col min="14625" max="14625" width="4.5703125" style="60" customWidth="1"/>
    <col min="14626" max="14626" width="7.85546875" style="60" customWidth="1"/>
    <col min="14627" max="14627" width="8.140625" style="60" customWidth="1"/>
    <col min="14628" max="14631" width="4.5703125" style="60" customWidth="1"/>
    <col min="14632" max="14632" width="11.5703125" style="60"/>
    <col min="14633" max="14633" width="8.42578125" style="60" customWidth="1"/>
    <col min="14634" max="14634" width="5.42578125" style="60" customWidth="1"/>
    <col min="14635" max="14636" width="5.140625" style="60" customWidth="1"/>
    <col min="14637" max="14637" width="6.42578125" style="60" customWidth="1"/>
    <col min="14638" max="14638" width="11.5703125" style="60"/>
    <col min="14639" max="14639" width="8.42578125" style="60" customWidth="1"/>
    <col min="14640" max="14640" width="3.140625" style="60" customWidth="1"/>
    <col min="14641" max="14641" width="5.140625" style="60" customWidth="1"/>
    <col min="14642" max="14642" width="7.42578125" style="60" customWidth="1"/>
    <col min="14643" max="14643" width="4.5703125" style="60" customWidth="1"/>
    <col min="14644" max="14848" width="11.5703125" style="60"/>
    <col min="14849" max="14849" width="1.85546875" style="60" customWidth="1"/>
    <col min="14850" max="14850" width="4.5703125" style="60" customWidth="1"/>
    <col min="14851" max="14851" width="18.85546875" style="60" customWidth="1"/>
    <col min="14852" max="14852" width="6.85546875" style="60" customWidth="1"/>
    <col min="14853" max="14853" width="8.140625" style="60" customWidth="1"/>
    <col min="14854" max="14857" width="4.5703125" style="60" customWidth="1"/>
    <col min="14858" max="14858" width="7.5703125" style="60" customWidth="1"/>
    <col min="14859" max="14860" width="8.5703125" style="60" customWidth="1"/>
    <col min="14861" max="14861" width="8.140625" style="60" customWidth="1"/>
    <col min="14862" max="14863" width="4.5703125" style="60" customWidth="1"/>
    <col min="14864" max="14864" width="7.140625" style="60" customWidth="1"/>
    <col min="14865" max="14865" width="7.85546875" style="60" customWidth="1"/>
    <col min="14866" max="14866" width="4.5703125" style="60" customWidth="1"/>
    <col min="14867" max="14867" width="8.140625" style="60" customWidth="1"/>
    <col min="14868" max="14868" width="9.42578125" style="60" customWidth="1"/>
    <col min="14869" max="14869" width="7.140625" style="60" customWidth="1"/>
    <col min="14870" max="14871" width="8.5703125" style="60" customWidth="1"/>
    <col min="14872" max="14872" width="4.5703125" style="60" customWidth="1"/>
    <col min="14873" max="14873" width="7.42578125" style="60" customWidth="1"/>
    <col min="14874" max="14875" width="4.5703125" style="60" customWidth="1"/>
    <col min="14876" max="14876" width="7" style="60" customWidth="1"/>
    <col min="14877" max="14877" width="8.140625" style="60" customWidth="1"/>
    <col min="14878" max="14878" width="8" style="60" customWidth="1"/>
    <col min="14879" max="14879" width="7.140625" style="60" customWidth="1"/>
    <col min="14880" max="14880" width="6.5703125" style="60" customWidth="1"/>
    <col min="14881" max="14881" width="4.5703125" style="60" customWidth="1"/>
    <col min="14882" max="14882" width="7.85546875" style="60" customWidth="1"/>
    <col min="14883" max="14883" width="8.140625" style="60" customWidth="1"/>
    <col min="14884" max="14887" width="4.5703125" style="60" customWidth="1"/>
    <col min="14888" max="14888" width="11.5703125" style="60"/>
    <col min="14889" max="14889" width="8.42578125" style="60" customWidth="1"/>
    <col min="14890" max="14890" width="5.42578125" style="60" customWidth="1"/>
    <col min="14891" max="14892" width="5.140625" style="60" customWidth="1"/>
    <col min="14893" max="14893" width="6.42578125" style="60" customWidth="1"/>
    <col min="14894" max="14894" width="11.5703125" style="60"/>
    <col min="14895" max="14895" width="8.42578125" style="60" customWidth="1"/>
    <col min="14896" max="14896" width="3.140625" style="60" customWidth="1"/>
    <col min="14897" max="14897" width="5.140625" style="60" customWidth="1"/>
    <col min="14898" max="14898" width="7.42578125" style="60" customWidth="1"/>
    <col min="14899" max="14899" width="4.5703125" style="60" customWidth="1"/>
    <col min="14900" max="15104" width="11.5703125" style="60"/>
    <col min="15105" max="15105" width="1.85546875" style="60" customWidth="1"/>
    <col min="15106" max="15106" width="4.5703125" style="60" customWidth="1"/>
    <col min="15107" max="15107" width="18.85546875" style="60" customWidth="1"/>
    <col min="15108" max="15108" width="6.85546875" style="60" customWidth="1"/>
    <col min="15109" max="15109" width="8.140625" style="60" customWidth="1"/>
    <col min="15110" max="15113" width="4.5703125" style="60" customWidth="1"/>
    <col min="15114" max="15114" width="7.5703125" style="60" customWidth="1"/>
    <col min="15115" max="15116" width="8.5703125" style="60" customWidth="1"/>
    <col min="15117" max="15117" width="8.140625" style="60" customWidth="1"/>
    <col min="15118" max="15119" width="4.5703125" style="60" customWidth="1"/>
    <col min="15120" max="15120" width="7.140625" style="60" customWidth="1"/>
    <col min="15121" max="15121" width="7.85546875" style="60" customWidth="1"/>
    <col min="15122" max="15122" width="4.5703125" style="60" customWidth="1"/>
    <col min="15123" max="15123" width="8.140625" style="60" customWidth="1"/>
    <col min="15124" max="15124" width="9.42578125" style="60" customWidth="1"/>
    <col min="15125" max="15125" width="7.140625" style="60" customWidth="1"/>
    <col min="15126" max="15127" width="8.5703125" style="60" customWidth="1"/>
    <col min="15128" max="15128" width="4.5703125" style="60" customWidth="1"/>
    <col min="15129" max="15129" width="7.42578125" style="60" customWidth="1"/>
    <col min="15130" max="15131" width="4.5703125" style="60" customWidth="1"/>
    <col min="15132" max="15132" width="7" style="60" customWidth="1"/>
    <col min="15133" max="15133" width="8.140625" style="60" customWidth="1"/>
    <col min="15134" max="15134" width="8" style="60" customWidth="1"/>
    <col min="15135" max="15135" width="7.140625" style="60" customWidth="1"/>
    <col min="15136" max="15136" width="6.5703125" style="60" customWidth="1"/>
    <col min="15137" max="15137" width="4.5703125" style="60" customWidth="1"/>
    <col min="15138" max="15138" width="7.85546875" style="60" customWidth="1"/>
    <col min="15139" max="15139" width="8.140625" style="60" customWidth="1"/>
    <col min="15140" max="15143" width="4.5703125" style="60" customWidth="1"/>
    <col min="15144" max="15144" width="11.5703125" style="60"/>
    <col min="15145" max="15145" width="8.42578125" style="60" customWidth="1"/>
    <col min="15146" max="15146" width="5.42578125" style="60" customWidth="1"/>
    <col min="15147" max="15148" width="5.140625" style="60" customWidth="1"/>
    <col min="15149" max="15149" width="6.42578125" style="60" customWidth="1"/>
    <col min="15150" max="15150" width="11.5703125" style="60"/>
    <col min="15151" max="15151" width="8.42578125" style="60" customWidth="1"/>
    <col min="15152" max="15152" width="3.140625" style="60" customWidth="1"/>
    <col min="15153" max="15153" width="5.140625" style="60" customWidth="1"/>
    <col min="15154" max="15154" width="7.42578125" style="60" customWidth="1"/>
    <col min="15155" max="15155" width="4.5703125" style="60" customWidth="1"/>
    <col min="15156" max="15360" width="11.5703125" style="60"/>
    <col min="15361" max="15361" width="1.85546875" style="60" customWidth="1"/>
    <col min="15362" max="15362" width="4.5703125" style="60" customWidth="1"/>
    <col min="15363" max="15363" width="18.85546875" style="60" customWidth="1"/>
    <col min="15364" max="15364" width="6.85546875" style="60" customWidth="1"/>
    <col min="15365" max="15365" width="8.140625" style="60" customWidth="1"/>
    <col min="15366" max="15369" width="4.5703125" style="60" customWidth="1"/>
    <col min="15370" max="15370" width="7.5703125" style="60" customWidth="1"/>
    <col min="15371" max="15372" width="8.5703125" style="60" customWidth="1"/>
    <col min="15373" max="15373" width="8.140625" style="60" customWidth="1"/>
    <col min="15374" max="15375" width="4.5703125" style="60" customWidth="1"/>
    <col min="15376" max="15376" width="7.140625" style="60" customWidth="1"/>
    <col min="15377" max="15377" width="7.85546875" style="60" customWidth="1"/>
    <col min="15378" max="15378" width="4.5703125" style="60" customWidth="1"/>
    <col min="15379" max="15379" width="8.140625" style="60" customWidth="1"/>
    <col min="15380" max="15380" width="9.42578125" style="60" customWidth="1"/>
    <col min="15381" max="15381" width="7.140625" style="60" customWidth="1"/>
    <col min="15382" max="15383" width="8.5703125" style="60" customWidth="1"/>
    <col min="15384" max="15384" width="4.5703125" style="60" customWidth="1"/>
    <col min="15385" max="15385" width="7.42578125" style="60" customWidth="1"/>
    <col min="15386" max="15387" width="4.5703125" style="60" customWidth="1"/>
    <col min="15388" max="15388" width="7" style="60" customWidth="1"/>
    <col min="15389" max="15389" width="8.140625" style="60" customWidth="1"/>
    <col min="15390" max="15390" width="8" style="60" customWidth="1"/>
    <col min="15391" max="15391" width="7.140625" style="60" customWidth="1"/>
    <col min="15392" max="15392" width="6.5703125" style="60" customWidth="1"/>
    <col min="15393" max="15393" width="4.5703125" style="60" customWidth="1"/>
    <col min="15394" max="15394" width="7.85546875" style="60" customWidth="1"/>
    <col min="15395" max="15395" width="8.140625" style="60" customWidth="1"/>
    <col min="15396" max="15399" width="4.5703125" style="60" customWidth="1"/>
    <col min="15400" max="15400" width="11.5703125" style="60"/>
    <col min="15401" max="15401" width="8.42578125" style="60" customWidth="1"/>
    <col min="15402" max="15402" width="5.42578125" style="60" customWidth="1"/>
    <col min="15403" max="15404" width="5.140625" style="60" customWidth="1"/>
    <col min="15405" max="15405" width="6.42578125" style="60" customWidth="1"/>
    <col min="15406" max="15406" width="11.5703125" style="60"/>
    <col min="15407" max="15407" width="8.42578125" style="60" customWidth="1"/>
    <col min="15408" max="15408" width="3.140625" style="60" customWidth="1"/>
    <col min="15409" max="15409" width="5.140625" style="60" customWidth="1"/>
    <col min="15410" max="15410" width="7.42578125" style="60" customWidth="1"/>
    <col min="15411" max="15411" width="4.5703125" style="60" customWidth="1"/>
    <col min="15412" max="15616" width="11.5703125" style="60"/>
    <col min="15617" max="15617" width="1.85546875" style="60" customWidth="1"/>
    <col min="15618" max="15618" width="4.5703125" style="60" customWidth="1"/>
    <col min="15619" max="15619" width="18.85546875" style="60" customWidth="1"/>
    <col min="15620" max="15620" width="6.85546875" style="60" customWidth="1"/>
    <col min="15621" max="15621" width="8.140625" style="60" customWidth="1"/>
    <col min="15622" max="15625" width="4.5703125" style="60" customWidth="1"/>
    <col min="15626" max="15626" width="7.5703125" style="60" customWidth="1"/>
    <col min="15627" max="15628" width="8.5703125" style="60" customWidth="1"/>
    <col min="15629" max="15629" width="8.140625" style="60" customWidth="1"/>
    <col min="15630" max="15631" width="4.5703125" style="60" customWidth="1"/>
    <col min="15632" max="15632" width="7.140625" style="60" customWidth="1"/>
    <col min="15633" max="15633" width="7.85546875" style="60" customWidth="1"/>
    <col min="15634" max="15634" width="4.5703125" style="60" customWidth="1"/>
    <col min="15635" max="15635" width="8.140625" style="60" customWidth="1"/>
    <col min="15636" max="15636" width="9.42578125" style="60" customWidth="1"/>
    <col min="15637" max="15637" width="7.140625" style="60" customWidth="1"/>
    <col min="15638" max="15639" width="8.5703125" style="60" customWidth="1"/>
    <col min="15640" max="15640" width="4.5703125" style="60" customWidth="1"/>
    <col min="15641" max="15641" width="7.42578125" style="60" customWidth="1"/>
    <col min="15642" max="15643" width="4.5703125" style="60" customWidth="1"/>
    <col min="15644" max="15644" width="7" style="60" customWidth="1"/>
    <col min="15645" max="15645" width="8.140625" style="60" customWidth="1"/>
    <col min="15646" max="15646" width="8" style="60" customWidth="1"/>
    <col min="15647" max="15647" width="7.140625" style="60" customWidth="1"/>
    <col min="15648" max="15648" width="6.5703125" style="60" customWidth="1"/>
    <col min="15649" max="15649" width="4.5703125" style="60" customWidth="1"/>
    <col min="15650" max="15650" width="7.85546875" style="60" customWidth="1"/>
    <col min="15651" max="15651" width="8.140625" style="60" customWidth="1"/>
    <col min="15652" max="15655" width="4.5703125" style="60" customWidth="1"/>
    <col min="15656" max="15656" width="11.5703125" style="60"/>
    <col min="15657" max="15657" width="8.42578125" style="60" customWidth="1"/>
    <col min="15658" max="15658" width="5.42578125" style="60" customWidth="1"/>
    <col min="15659" max="15660" width="5.140625" style="60" customWidth="1"/>
    <col min="15661" max="15661" width="6.42578125" style="60" customWidth="1"/>
    <col min="15662" max="15662" width="11.5703125" style="60"/>
    <col min="15663" max="15663" width="8.42578125" style="60" customWidth="1"/>
    <col min="15664" max="15664" width="3.140625" style="60" customWidth="1"/>
    <col min="15665" max="15665" width="5.140625" style="60" customWidth="1"/>
    <col min="15666" max="15666" width="7.42578125" style="60" customWidth="1"/>
    <col min="15667" max="15667" width="4.5703125" style="60" customWidth="1"/>
    <col min="15668" max="15872" width="11.5703125" style="60"/>
    <col min="15873" max="15873" width="1.85546875" style="60" customWidth="1"/>
    <col min="15874" max="15874" width="4.5703125" style="60" customWidth="1"/>
    <col min="15875" max="15875" width="18.85546875" style="60" customWidth="1"/>
    <col min="15876" max="15876" width="6.85546875" style="60" customWidth="1"/>
    <col min="15877" max="15877" width="8.140625" style="60" customWidth="1"/>
    <col min="15878" max="15881" width="4.5703125" style="60" customWidth="1"/>
    <col min="15882" max="15882" width="7.5703125" style="60" customWidth="1"/>
    <col min="15883" max="15884" width="8.5703125" style="60" customWidth="1"/>
    <col min="15885" max="15885" width="8.140625" style="60" customWidth="1"/>
    <col min="15886" max="15887" width="4.5703125" style="60" customWidth="1"/>
    <col min="15888" max="15888" width="7.140625" style="60" customWidth="1"/>
    <col min="15889" max="15889" width="7.85546875" style="60" customWidth="1"/>
    <col min="15890" max="15890" width="4.5703125" style="60" customWidth="1"/>
    <col min="15891" max="15891" width="8.140625" style="60" customWidth="1"/>
    <col min="15892" max="15892" width="9.42578125" style="60" customWidth="1"/>
    <col min="15893" max="15893" width="7.140625" style="60" customWidth="1"/>
    <col min="15894" max="15895" width="8.5703125" style="60" customWidth="1"/>
    <col min="15896" max="15896" width="4.5703125" style="60" customWidth="1"/>
    <col min="15897" max="15897" width="7.42578125" style="60" customWidth="1"/>
    <col min="15898" max="15899" width="4.5703125" style="60" customWidth="1"/>
    <col min="15900" max="15900" width="7" style="60" customWidth="1"/>
    <col min="15901" max="15901" width="8.140625" style="60" customWidth="1"/>
    <col min="15902" max="15902" width="8" style="60" customWidth="1"/>
    <col min="15903" max="15903" width="7.140625" style="60" customWidth="1"/>
    <col min="15904" max="15904" width="6.5703125" style="60" customWidth="1"/>
    <col min="15905" max="15905" width="4.5703125" style="60" customWidth="1"/>
    <col min="15906" max="15906" width="7.85546875" style="60" customWidth="1"/>
    <col min="15907" max="15907" width="8.140625" style="60" customWidth="1"/>
    <col min="15908" max="15911" width="4.5703125" style="60" customWidth="1"/>
    <col min="15912" max="15912" width="11.5703125" style="60"/>
    <col min="15913" max="15913" width="8.42578125" style="60" customWidth="1"/>
    <col min="15914" max="15914" width="5.42578125" style="60" customWidth="1"/>
    <col min="15915" max="15916" width="5.140625" style="60" customWidth="1"/>
    <col min="15917" max="15917" width="6.42578125" style="60" customWidth="1"/>
    <col min="15918" max="15918" width="11.5703125" style="60"/>
    <col min="15919" max="15919" width="8.42578125" style="60" customWidth="1"/>
    <col min="15920" max="15920" width="3.140625" style="60" customWidth="1"/>
    <col min="15921" max="15921" width="5.140625" style="60" customWidth="1"/>
    <col min="15922" max="15922" width="7.42578125" style="60" customWidth="1"/>
    <col min="15923" max="15923" width="4.5703125" style="60" customWidth="1"/>
    <col min="15924" max="16128" width="11.5703125" style="60"/>
    <col min="16129" max="16129" width="1.85546875" style="60" customWidth="1"/>
    <col min="16130" max="16130" width="4.5703125" style="60" customWidth="1"/>
    <col min="16131" max="16131" width="18.85546875" style="60" customWidth="1"/>
    <col min="16132" max="16132" width="6.85546875" style="60" customWidth="1"/>
    <col min="16133" max="16133" width="8.140625" style="60" customWidth="1"/>
    <col min="16134" max="16137" width="4.5703125" style="60" customWidth="1"/>
    <col min="16138" max="16138" width="7.5703125" style="60" customWidth="1"/>
    <col min="16139" max="16140" width="8.5703125" style="60" customWidth="1"/>
    <col min="16141" max="16141" width="8.140625" style="60" customWidth="1"/>
    <col min="16142" max="16143" width="4.5703125" style="60" customWidth="1"/>
    <col min="16144" max="16144" width="7.140625" style="60" customWidth="1"/>
    <col min="16145" max="16145" width="7.85546875" style="60" customWidth="1"/>
    <col min="16146" max="16146" width="4.5703125" style="60" customWidth="1"/>
    <col min="16147" max="16147" width="8.140625" style="60" customWidth="1"/>
    <col min="16148" max="16148" width="9.42578125" style="60" customWidth="1"/>
    <col min="16149" max="16149" width="7.140625" style="60" customWidth="1"/>
    <col min="16150" max="16151" width="8.5703125" style="60" customWidth="1"/>
    <col min="16152" max="16152" width="4.5703125" style="60" customWidth="1"/>
    <col min="16153" max="16153" width="7.42578125" style="60" customWidth="1"/>
    <col min="16154" max="16155" width="4.5703125" style="60" customWidth="1"/>
    <col min="16156" max="16156" width="7" style="60" customWidth="1"/>
    <col min="16157" max="16157" width="8.140625" style="60" customWidth="1"/>
    <col min="16158" max="16158" width="8" style="60" customWidth="1"/>
    <col min="16159" max="16159" width="7.140625" style="60" customWidth="1"/>
    <col min="16160" max="16160" width="6.5703125" style="60" customWidth="1"/>
    <col min="16161" max="16161" width="4.5703125" style="60" customWidth="1"/>
    <col min="16162" max="16162" width="7.85546875" style="60" customWidth="1"/>
    <col min="16163" max="16163" width="8.140625" style="60" customWidth="1"/>
    <col min="16164" max="16167" width="4.5703125" style="60" customWidth="1"/>
    <col min="16168" max="16168" width="11.5703125" style="60"/>
    <col min="16169" max="16169" width="8.42578125" style="60" customWidth="1"/>
    <col min="16170" max="16170" width="5.42578125" style="60" customWidth="1"/>
    <col min="16171" max="16172" width="5.140625" style="60" customWidth="1"/>
    <col min="16173" max="16173" width="6.42578125" style="60" customWidth="1"/>
    <col min="16174" max="16174" width="11.5703125" style="60"/>
    <col min="16175" max="16175" width="8.42578125" style="60" customWidth="1"/>
    <col min="16176" max="16176" width="3.140625" style="60" customWidth="1"/>
    <col min="16177" max="16177" width="5.140625" style="60" customWidth="1"/>
    <col min="16178" max="16178" width="7.42578125" style="60" customWidth="1"/>
    <col min="16179" max="16179" width="4.5703125" style="60" customWidth="1"/>
    <col min="16180" max="16384" width="11.5703125" style="60"/>
  </cols>
  <sheetData>
    <row r="1" spans="2:37" s="196" customFormat="1" ht="15">
      <c r="B1" s="1315" t="s">
        <v>250</v>
      </c>
      <c r="C1" s="1316"/>
      <c r="D1" s="1316"/>
      <c r="E1" s="1316"/>
      <c r="F1" s="1316"/>
      <c r="G1" s="1316"/>
      <c r="H1" s="1316"/>
      <c r="I1" s="1316"/>
      <c r="J1" s="1316"/>
      <c r="K1" s="1316"/>
      <c r="L1" s="1316"/>
      <c r="M1" s="1316"/>
      <c r="N1" s="1316"/>
      <c r="O1" s="1316"/>
      <c r="P1" s="1316"/>
      <c r="Q1" s="1316"/>
      <c r="R1" s="1316"/>
      <c r="S1" s="1316"/>
      <c r="T1" s="1316"/>
      <c r="U1" s="1316"/>
      <c r="V1" s="1316"/>
      <c r="W1" s="1316"/>
      <c r="X1" s="1316"/>
      <c r="Y1" s="1316"/>
      <c r="Z1" s="1316"/>
      <c r="AA1" s="1316"/>
      <c r="AB1" s="1316"/>
      <c r="AC1" s="1316"/>
      <c r="AD1" s="1316"/>
      <c r="AE1" s="1316"/>
      <c r="AF1" s="1316"/>
      <c r="AG1" s="1316"/>
      <c r="AH1" s="1316"/>
      <c r="AI1" s="1316"/>
      <c r="AJ1" s="1316"/>
      <c r="AK1" s="1317"/>
    </row>
    <row r="2" spans="2:37" s="196" customFormat="1" ht="15.75" thickBot="1">
      <c r="B2" s="1318"/>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20"/>
    </row>
    <row r="3" spans="2:37" s="196" customFormat="1" ht="15" customHeight="1">
      <c r="B3" s="1372" t="s">
        <v>251</v>
      </c>
      <c r="C3" s="1373"/>
      <c r="D3" s="1373"/>
      <c r="E3" s="1373"/>
      <c r="F3" s="1373"/>
      <c r="G3" s="1373"/>
      <c r="H3" s="1373"/>
      <c r="I3" s="1373"/>
      <c r="J3" s="1373"/>
      <c r="K3" s="1373"/>
      <c r="L3" s="1373"/>
      <c r="M3" s="1376" t="s">
        <v>252</v>
      </c>
      <c r="N3" s="1376"/>
      <c r="O3" s="1376"/>
      <c r="P3" s="1376"/>
      <c r="Q3" s="1376"/>
      <c r="R3" s="1376"/>
      <c r="S3" s="1378" t="s">
        <v>253</v>
      </c>
      <c r="T3" s="1379"/>
      <c r="U3" s="1379"/>
      <c r="V3" s="1379"/>
      <c r="W3" s="1379"/>
      <c r="X3" s="1379"/>
      <c r="Y3" s="1382" t="s">
        <v>254</v>
      </c>
      <c r="Z3" s="1383"/>
      <c r="AA3" s="1383"/>
      <c r="AB3" s="1383"/>
      <c r="AC3" s="1383"/>
      <c r="AD3" s="1383"/>
      <c r="AE3" s="1383"/>
      <c r="AF3" s="1383"/>
      <c r="AG3" s="1383"/>
      <c r="AH3" s="1383"/>
      <c r="AI3" s="1383"/>
      <c r="AJ3" s="1384"/>
      <c r="AK3" s="1385"/>
    </row>
    <row r="4" spans="2:37" s="196" customFormat="1" ht="15" customHeight="1">
      <c r="B4" s="1374"/>
      <c r="C4" s="1375"/>
      <c r="D4" s="1375"/>
      <c r="E4" s="1375"/>
      <c r="F4" s="1375"/>
      <c r="G4" s="1375"/>
      <c r="H4" s="1375"/>
      <c r="I4" s="1375"/>
      <c r="J4" s="1375"/>
      <c r="K4" s="1375"/>
      <c r="L4" s="1375"/>
      <c r="M4" s="1377"/>
      <c r="N4" s="1377"/>
      <c r="O4" s="1377"/>
      <c r="P4" s="1377"/>
      <c r="Q4" s="1377"/>
      <c r="R4" s="1377"/>
      <c r="S4" s="1380"/>
      <c r="T4" s="1381"/>
      <c r="U4" s="1381"/>
      <c r="V4" s="1381"/>
      <c r="W4" s="1381"/>
      <c r="X4" s="1381"/>
      <c r="Y4" s="1387" t="s">
        <v>255</v>
      </c>
      <c r="Z4" s="1388"/>
      <c r="AA4" s="1388"/>
      <c r="AB4" s="1388"/>
      <c r="AC4" s="1388"/>
      <c r="AD4" s="1388"/>
      <c r="AE4" s="1389" t="s">
        <v>256</v>
      </c>
      <c r="AF4" s="1390"/>
      <c r="AG4" s="1390"/>
      <c r="AH4" s="1390"/>
      <c r="AI4" s="1390"/>
      <c r="AJ4" s="1391"/>
      <c r="AK4" s="1386"/>
    </row>
    <row r="5" spans="2:37" ht="27" customHeight="1">
      <c r="B5" s="1351" t="s">
        <v>257</v>
      </c>
      <c r="C5" s="1352"/>
      <c r="D5" s="1352"/>
      <c r="E5" s="1352"/>
      <c r="F5" s="1352"/>
      <c r="G5" s="1352"/>
      <c r="H5" s="1352"/>
      <c r="I5" s="1352"/>
      <c r="J5" s="1352"/>
      <c r="K5" s="1352"/>
      <c r="L5" s="1353"/>
      <c r="M5" s="197">
        <v>1008</v>
      </c>
      <c r="N5" s="1360"/>
      <c r="O5" s="1361"/>
      <c r="P5" s="1361"/>
      <c r="Q5" s="1361"/>
      <c r="R5" s="1362"/>
      <c r="S5" s="197">
        <v>1009</v>
      </c>
      <c r="T5" s="1363"/>
      <c r="U5" s="1364"/>
      <c r="V5" s="1364"/>
      <c r="W5" s="1364"/>
      <c r="X5" s="1364"/>
      <c r="Y5" s="197">
        <v>1010</v>
      </c>
      <c r="Z5" s="1363"/>
      <c r="AA5" s="1364"/>
      <c r="AB5" s="1364"/>
      <c r="AC5" s="1364"/>
      <c r="AD5" s="1365"/>
      <c r="AE5" s="198">
        <v>1356</v>
      </c>
      <c r="AF5" s="1363"/>
      <c r="AG5" s="1364"/>
      <c r="AH5" s="1364"/>
      <c r="AI5" s="1364"/>
      <c r="AJ5" s="1364"/>
      <c r="AK5" s="199" t="s">
        <v>10</v>
      </c>
    </row>
    <row r="6" spans="2:37" ht="27" customHeight="1" thickBot="1">
      <c r="B6" s="1341" t="s">
        <v>258</v>
      </c>
      <c r="C6" s="1342"/>
      <c r="D6" s="1342"/>
      <c r="E6" s="1342"/>
      <c r="F6" s="1342"/>
      <c r="G6" s="1342"/>
      <c r="H6" s="1342"/>
      <c r="I6" s="1342"/>
      <c r="J6" s="1342"/>
      <c r="K6" s="1342"/>
      <c r="L6" s="1342"/>
      <c r="M6" s="200">
        <v>1011</v>
      </c>
      <c r="N6" s="1366"/>
      <c r="O6" s="1367"/>
      <c r="P6" s="1367"/>
      <c r="Q6" s="1367"/>
      <c r="R6" s="1368"/>
      <c r="S6" s="200">
        <v>1012</v>
      </c>
      <c r="T6" s="1369"/>
      <c r="U6" s="1370"/>
      <c r="V6" s="1370"/>
      <c r="W6" s="1370"/>
      <c r="X6" s="1370"/>
      <c r="Y6" s="200">
        <v>1013</v>
      </c>
      <c r="Z6" s="1369"/>
      <c r="AA6" s="1370"/>
      <c r="AB6" s="1370"/>
      <c r="AC6" s="1370"/>
      <c r="AD6" s="1371"/>
      <c r="AE6" s="201">
        <v>1357</v>
      </c>
      <c r="AF6" s="1369"/>
      <c r="AG6" s="1370"/>
      <c r="AH6" s="1370"/>
      <c r="AI6" s="1370"/>
      <c r="AJ6" s="1370"/>
      <c r="AK6" s="202" t="s">
        <v>420</v>
      </c>
    </row>
    <row r="7" spans="2:37" ht="27" customHeight="1">
      <c r="B7" s="1351" t="s">
        <v>259</v>
      </c>
      <c r="C7" s="1352"/>
      <c r="D7" s="1352"/>
      <c r="E7" s="1352"/>
      <c r="F7" s="1352"/>
      <c r="G7" s="1352"/>
      <c r="H7" s="1352"/>
      <c r="I7" s="1352"/>
      <c r="J7" s="1352"/>
      <c r="K7" s="1352"/>
      <c r="L7" s="1353"/>
      <c r="M7" s="203">
        <v>1358</v>
      </c>
      <c r="N7" s="1333"/>
      <c r="O7" s="1334"/>
      <c r="P7" s="1334"/>
      <c r="Q7" s="1334"/>
      <c r="R7" s="1335"/>
      <c r="S7" s="203">
        <v>1359</v>
      </c>
      <c r="T7" s="1354"/>
      <c r="U7" s="1355"/>
      <c r="V7" s="1355"/>
      <c r="W7" s="1355"/>
      <c r="X7" s="1355"/>
      <c r="Y7" s="203">
        <v>1360</v>
      </c>
      <c r="Z7" s="1354"/>
      <c r="AA7" s="1355"/>
      <c r="AB7" s="1355"/>
      <c r="AC7" s="1355"/>
      <c r="AD7" s="1356"/>
      <c r="AE7" s="203">
        <v>1361</v>
      </c>
      <c r="AF7" s="1354"/>
      <c r="AG7" s="1355"/>
      <c r="AH7" s="1355"/>
      <c r="AI7" s="1355"/>
      <c r="AJ7" s="1355"/>
      <c r="AK7" s="204" t="s">
        <v>10</v>
      </c>
    </row>
    <row r="8" spans="2:37" ht="27" customHeight="1" thickBot="1">
      <c r="B8" s="1341" t="s">
        <v>258</v>
      </c>
      <c r="C8" s="1342"/>
      <c r="D8" s="1342"/>
      <c r="E8" s="1342"/>
      <c r="F8" s="1342"/>
      <c r="G8" s="1342"/>
      <c r="H8" s="1342"/>
      <c r="I8" s="1342"/>
      <c r="J8" s="1342"/>
      <c r="K8" s="1342"/>
      <c r="L8" s="1342"/>
      <c r="M8" s="205">
        <v>1184</v>
      </c>
      <c r="N8" s="1343"/>
      <c r="O8" s="1344"/>
      <c r="P8" s="1344"/>
      <c r="Q8" s="1344"/>
      <c r="R8" s="1345"/>
      <c r="S8" s="205">
        <v>1362</v>
      </c>
      <c r="T8" s="1357"/>
      <c r="U8" s="1358"/>
      <c r="V8" s="1358"/>
      <c r="W8" s="1358"/>
      <c r="X8" s="1358"/>
      <c r="Y8" s="205">
        <v>1363</v>
      </c>
      <c r="Z8" s="1357"/>
      <c r="AA8" s="1358"/>
      <c r="AB8" s="1358"/>
      <c r="AC8" s="1358"/>
      <c r="AD8" s="1359"/>
      <c r="AE8" s="205">
        <v>1364</v>
      </c>
      <c r="AF8" s="1357"/>
      <c r="AG8" s="1358"/>
      <c r="AH8" s="1358"/>
      <c r="AI8" s="1358"/>
      <c r="AJ8" s="1358"/>
      <c r="AK8" s="206" t="s">
        <v>420</v>
      </c>
    </row>
    <row r="9" spans="2:37" ht="27" customHeight="1">
      <c r="B9" s="1331" t="s">
        <v>260</v>
      </c>
      <c r="C9" s="1332"/>
      <c r="D9" s="1332"/>
      <c r="E9" s="1332"/>
      <c r="F9" s="1332"/>
      <c r="G9" s="1332"/>
      <c r="H9" s="1332"/>
      <c r="I9" s="1332"/>
      <c r="J9" s="1332"/>
      <c r="K9" s="1332"/>
      <c r="L9" s="1332"/>
      <c r="M9" s="203">
        <f>+AE8+1</f>
        <v>1365</v>
      </c>
      <c r="N9" s="1333"/>
      <c r="O9" s="1334"/>
      <c r="P9" s="1334"/>
      <c r="Q9" s="1334"/>
      <c r="R9" s="1335"/>
      <c r="S9" s="203">
        <v>1366</v>
      </c>
      <c r="T9" s="1336"/>
      <c r="U9" s="1337"/>
      <c r="V9" s="1337"/>
      <c r="W9" s="1337"/>
      <c r="X9" s="1337"/>
      <c r="Y9" s="203">
        <v>1367</v>
      </c>
      <c r="Z9" s="1336"/>
      <c r="AA9" s="1337"/>
      <c r="AB9" s="1337"/>
      <c r="AC9" s="1337"/>
      <c r="AD9" s="1338"/>
      <c r="AE9" s="1339"/>
      <c r="AF9" s="1340"/>
      <c r="AG9" s="1340"/>
      <c r="AH9" s="1340"/>
      <c r="AI9" s="1340"/>
      <c r="AJ9" s="1340"/>
      <c r="AK9" s="204" t="s">
        <v>10</v>
      </c>
    </row>
    <row r="10" spans="2:37" ht="27" customHeight="1" thickBot="1">
      <c r="B10" s="1341" t="s">
        <v>258</v>
      </c>
      <c r="C10" s="1342"/>
      <c r="D10" s="1342"/>
      <c r="E10" s="1342"/>
      <c r="F10" s="1342"/>
      <c r="G10" s="1342"/>
      <c r="H10" s="1342"/>
      <c r="I10" s="1342"/>
      <c r="J10" s="1342"/>
      <c r="K10" s="1342"/>
      <c r="L10" s="1342"/>
      <c r="M10" s="205">
        <v>1185</v>
      </c>
      <c r="N10" s="1343"/>
      <c r="O10" s="1344"/>
      <c r="P10" s="1344"/>
      <c r="Q10" s="1344"/>
      <c r="R10" s="1345"/>
      <c r="S10" s="205">
        <v>1369</v>
      </c>
      <c r="T10" s="1346"/>
      <c r="U10" s="1347"/>
      <c r="V10" s="1347"/>
      <c r="W10" s="1347"/>
      <c r="X10" s="1347"/>
      <c r="Y10" s="205">
        <v>1370</v>
      </c>
      <c r="Z10" s="1346"/>
      <c r="AA10" s="1347"/>
      <c r="AB10" s="1347"/>
      <c r="AC10" s="1347"/>
      <c r="AD10" s="1348"/>
      <c r="AE10" s="1349"/>
      <c r="AF10" s="1350"/>
      <c r="AG10" s="1350"/>
      <c r="AH10" s="1350"/>
      <c r="AI10" s="1350"/>
      <c r="AJ10" s="1350"/>
      <c r="AK10" s="207" t="s">
        <v>420</v>
      </c>
    </row>
    <row r="11" spans="2:37" ht="27" customHeight="1" thickBot="1">
      <c r="B11" s="1326" t="s">
        <v>261</v>
      </c>
      <c r="C11" s="1327"/>
      <c r="D11" s="1327"/>
      <c r="E11" s="1327"/>
      <c r="F11" s="1327"/>
      <c r="G11" s="1327"/>
      <c r="H11" s="1327"/>
      <c r="I11" s="1327"/>
      <c r="J11" s="1327"/>
      <c r="K11" s="1327"/>
      <c r="L11" s="1327"/>
      <c r="M11" s="208">
        <v>1096</v>
      </c>
      <c r="N11" s="1328">
        <f>+N5-N6+N7-N8+N9-N10</f>
        <v>0</v>
      </c>
      <c r="O11" s="1329"/>
      <c r="P11" s="1329"/>
      <c r="Q11" s="1329"/>
      <c r="R11" s="1330"/>
      <c r="S11" s="208">
        <v>1097</v>
      </c>
      <c r="T11" s="1328">
        <f>+T5-T6+T7-T8+T9-T10</f>
        <v>0</v>
      </c>
      <c r="U11" s="1329"/>
      <c r="V11" s="1329"/>
      <c r="W11" s="1329"/>
      <c r="X11" s="1330"/>
      <c r="Y11" s="208">
        <v>1106</v>
      </c>
      <c r="Z11" s="1328">
        <f>+Z5-Z6+Z7-Z8+Z9-Z10</f>
        <v>0</v>
      </c>
      <c r="AA11" s="1329"/>
      <c r="AB11" s="1329"/>
      <c r="AC11" s="1329"/>
      <c r="AD11" s="1330"/>
      <c r="AE11" s="208">
        <v>1372</v>
      </c>
      <c r="AF11" s="1328">
        <f>+AF5-AF6+AF7-AF8+AF9-AF10</f>
        <v>0</v>
      </c>
      <c r="AG11" s="1329"/>
      <c r="AH11" s="1329"/>
      <c r="AI11" s="1329"/>
      <c r="AJ11" s="1330"/>
      <c r="AK11" s="209" t="s">
        <v>31</v>
      </c>
    </row>
  </sheetData>
  <mergeCells count="43">
    <mergeCell ref="B1:AK2"/>
    <mergeCell ref="B3:L4"/>
    <mergeCell ref="M3:R4"/>
    <mergeCell ref="S3:X4"/>
    <mergeCell ref="Y3:AJ3"/>
    <mergeCell ref="AK3:AK4"/>
    <mergeCell ref="Y4:AD4"/>
    <mergeCell ref="AE4:AJ4"/>
    <mergeCell ref="B6:L6"/>
    <mergeCell ref="N6:R6"/>
    <mergeCell ref="T6:X6"/>
    <mergeCell ref="Z6:AD6"/>
    <mergeCell ref="AF6:AJ6"/>
    <mergeCell ref="B5:L5"/>
    <mergeCell ref="N5:R5"/>
    <mergeCell ref="T5:X5"/>
    <mergeCell ref="Z5:AD5"/>
    <mergeCell ref="AF5:AJ5"/>
    <mergeCell ref="B8:L8"/>
    <mergeCell ref="N8:R8"/>
    <mergeCell ref="T8:X8"/>
    <mergeCell ref="Z8:AD8"/>
    <mergeCell ref="AF8:AJ8"/>
    <mergeCell ref="B7:L7"/>
    <mergeCell ref="N7:R7"/>
    <mergeCell ref="T7:X7"/>
    <mergeCell ref="Z7:AD7"/>
    <mergeCell ref="AF7:AJ7"/>
    <mergeCell ref="B10:L10"/>
    <mergeCell ref="N10:R10"/>
    <mergeCell ref="T10:X10"/>
    <mergeCell ref="Z10:AD10"/>
    <mergeCell ref="AE10:AJ10"/>
    <mergeCell ref="B9:L9"/>
    <mergeCell ref="N9:R9"/>
    <mergeCell ref="T9:X9"/>
    <mergeCell ref="Z9:AD9"/>
    <mergeCell ref="AE9:AJ9"/>
    <mergeCell ref="B11:L11"/>
    <mergeCell ref="N11:R11"/>
    <mergeCell ref="T11:X11"/>
    <mergeCell ref="Z11:AD11"/>
    <mergeCell ref="AF11:AJ11"/>
  </mergeCells>
  <hyperlinks>
    <hyperlink ref="B1:AK2" location="'Indice F22'!A1" display="RECUADRO N° 7: INGRESO DIFERIDO Y SALDOS PENDIENTES DE AMORTIZACIÓN."/>
  </hyperlinks>
  <pageMargins left="0.46" right="0.15748031496062992" top="0.74803149606299213" bottom="0.74803149606299213" header="0.31496062992125984" footer="0.31496062992125984"/>
  <pageSetup scale="5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AI31"/>
  <sheetViews>
    <sheetView showGridLines="0" topLeftCell="C1" zoomScale="60" zoomScaleNormal="60" workbookViewId="0">
      <selection activeCell="AK40" sqref="AK40"/>
    </sheetView>
  </sheetViews>
  <sheetFormatPr baseColWidth="10" defaultColWidth="11.5703125" defaultRowHeight="14.25"/>
  <cols>
    <col min="1" max="1" width="1.85546875" style="60" customWidth="1"/>
    <col min="2" max="2" width="4.5703125" style="60" customWidth="1"/>
    <col min="3" max="3" width="18.85546875" style="60" customWidth="1"/>
    <col min="4" max="4" width="6.85546875" style="60" customWidth="1"/>
    <col min="5" max="5" width="8.140625" style="60" customWidth="1"/>
    <col min="6" max="9" width="4.5703125" style="60" customWidth="1"/>
    <col min="10" max="10" width="7.5703125" style="60" customWidth="1"/>
    <col min="11" max="12" width="8.5703125" style="60" customWidth="1"/>
    <col min="13" max="13" width="8.140625" style="60" customWidth="1"/>
    <col min="14" max="15" width="4.5703125" style="60" customWidth="1"/>
    <col min="16" max="16" width="7.140625" style="60" customWidth="1"/>
    <col min="17" max="17" width="7.85546875" style="60" customWidth="1"/>
    <col min="18" max="18" width="4.5703125" style="60" customWidth="1"/>
    <col min="19" max="19" width="8.140625" style="60" customWidth="1"/>
    <col min="20" max="20" width="9.42578125" style="60" customWidth="1"/>
    <col min="21" max="21" width="7.140625" style="60" customWidth="1"/>
    <col min="22" max="23" width="8.5703125" style="60" customWidth="1"/>
    <col min="24" max="24" width="4.5703125" style="60" customWidth="1"/>
    <col min="25" max="25" width="7.42578125" style="60" customWidth="1"/>
    <col min="26" max="27" width="4.5703125" style="60" customWidth="1"/>
    <col min="28" max="28" width="7" style="60" customWidth="1"/>
    <col min="29" max="29" width="8.140625" style="60" customWidth="1"/>
    <col min="30" max="30" width="8" style="60" customWidth="1"/>
    <col min="31" max="31" width="7.140625" style="60" customWidth="1"/>
    <col min="32" max="32" width="6.5703125" style="60" customWidth="1"/>
    <col min="33" max="33" width="4.5703125" style="60" customWidth="1"/>
    <col min="34" max="34" width="7.85546875" style="60" customWidth="1"/>
    <col min="35" max="35" width="8.140625" style="60" customWidth="1"/>
    <col min="36" max="39" width="4.5703125" style="60" customWidth="1"/>
    <col min="40" max="40" width="11.5703125" style="60"/>
    <col min="41" max="41" width="8.42578125" style="60" customWidth="1"/>
    <col min="42" max="42" width="5.42578125" style="60" customWidth="1"/>
    <col min="43" max="44" width="5.140625" style="60" customWidth="1"/>
    <col min="45" max="45" width="6.42578125" style="60" customWidth="1"/>
    <col min="46" max="46" width="11.5703125" style="60"/>
    <col min="47" max="47" width="8.42578125" style="60" customWidth="1"/>
    <col min="48" max="48" width="3.140625" style="60" customWidth="1"/>
    <col min="49" max="49" width="5.140625" style="60" customWidth="1"/>
    <col min="50" max="50" width="7.42578125" style="60" customWidth="1"/>
    <col min="51" max="51" width="4.5703125" style="60" customWidth="1"/>
    <col min="52" max="256" width="11.5703125" style="60"/>
    <col min="257" max="257" width="1.85546875" style="60" customWidth="1"/>
    <col min="258" max="258" width="4.5703125" style="60" customWidth="1"/>
    <col min="259" max="259" width="18.85546875" style="60" customWidth="1"/>
    <col min="260" max="260" width="6.85546875" style="60" customWidth="1"/>
    <col min="261" max="261" width="8.140625" style="60" customWidth="1"/>
    <col min="262" max="265" width="4.5703125" style="60" customWidth="1"/>
    <col min="266" max="266" width="7.5703125" style="60" customWidth="1"/>
    <col min="267" max="268" width="8.5703125" style="60" customWidth="1"/>
    <col min="269" max="269" width="8.140625" style="60" customWidth="1"/>
    <col min="270" max="271" width="4.5703125" style="60" customWidth="1"/>
    <col min="272" max="272" width="7.140625" style="60" customWidth="1"/>
    <col min="273" max="273" width="7.85546875" style="60" customWidth="1"/>
    <col min="274" max="274" width="4.5703125" style="60" customWidth="1"/>
    <col min="275" max="275" width="8.140625" style="60" customWidth="1"/>
    <col min="276" max="276" width="9.42578125" style="60" customWidth="1"/>
    <col min="277" max="277" width="7.140625" style="60" customWidth="1"/>
    <col min="278" max="279" width="8.5703125" style="60" customWidth="1"/>
    <col min="280" max="280" width="4.5703125" style="60" customWidth="1"/>
    <col min="281" max="281" width="7.42578125" style="60" customWidth="1"/>
    <col min="282" max="283" width="4.5703125" style="60" customWidth="1"/>
    <col min="284" max="284" width="7" style="60" customWidth="1"/>
    <col min="285" max="285" width="8.140625" style="60" customWidth="1"/>
    <col min="286" max="286" width="8" style="60" customWidth="1"/>
    <col min="287" max="287" width="7.140625" style="60" customWidth="1"/>
    <col min="288" max="288" width="6.5703125" style="60" customWidth="1"/>
    <col min="289" max="289" width="4.5703125" style="60" customWidth="1"/>
    <col min="290" max="290" width="7.85546875" style="60" customWidth="1"/>
    <col min="291" max="291" width="8.140625" style="60" customWidth="1"/>
    <col min="292" max="295" width="4.5703125" style="60" customWidth="1"/>
    <col min="296" max="296" width="11.5703125" style="60"/>
    <col min="297" max="297" width="8.42578125" style="60" customWidth="1"/>
    <col min="298" max="298" width="5.42578125" style="60" customWidth="1"/>
    <col min="299" max="300" width="5.140625" style="60" customWidth="1"/>
    <col min="301" max="301" width="6.42578125" style="60" customWidth="1"/>
    <col min="302" max="302" width="11.5703125" style="60"/>
    <col min="303" max="303" width="8.42578125" style="60" customWidth="1"/>
    <col min="304" max="304" width="3.140625" style="60" customWidth="1"/>
    <col min="305" max="305" width="5.140625" style="60" customWidth="1"/>
    <col min="306" max="306" width="7.42578125" style="60" customWidth="1"/>
    <col min="307" max="307" width="4.5703125" style="60" customWidth="1"/>
    <col min="308" max="512" width="11.5703125" style="60"/>
    <col min="513" max="513" width="1.85546875" style="60" customWidth="1"/>
    <col min="514" max="514" width="4.5703125" style="60" customWidth="1"/>
    <col min="515" max="515" width="18.85546875" style="60" customWidth="1"/>
    <col min="516" max="516" width="6.85546875" style="60" customWidth="1"/>
    <col min="517" max="517" width="8.140625" style="60" customWidth="1"/>
    <col min="518" max="521" width="4.5703125" style="60" customWidth="1"/>
    <col min="522" max="522" width="7.5703125" style="60" customWidth="1"/>
    <col min="523" max="524" width="8.5703125" style="60" customWidth="1"/>
    <col min="525" max="525" width="8.140625" style="60" customWidth="1"/>
    <col min="526" max="527" width="4.5703125" style="60" customWidth="1"/>
    <col min="528" max="528" width="7.140625" style="60" customWidth="1"/>
    <col min="529" max="529" width="7.85546875" style="60" customWidth="1"/>
    <col min="530" max="530" width="4.5703125" style="60" customWidth="1"/>
    <col min="531" max="531" width="8.140625" style="60" customWidth="1"/>
    <col min="532" max="532" width="9.42578125" style="60" customWidth="1"/>
    <col min="533" max="533" width="7.140625" style="60" customWidth="1"/>
    <col min="534" max="535" width="8.5703125" style="60" customWidth="1"/>
    <col min="536" max="536" width="4.5703125" style="60" customWidth="1"/>
    <col min="537" max="537" width="7.42578125" style="60" customWidth="1"/>
    <col min="538" max="539" width="4.5703125" style="60" customWidth="1"/>
    <col min="540" max="540" width="7" style="60" customWidth="1"/>
    <col min="541" max="541" width="8.140625" style="60" customWidth="1"/>
    <col min="542" max="542" width="8" style="60" customWidth="1"/>
    <col min="543" max="543" width="7.140625" style="60" customWidth="1"/>
    <col min="544" max="544" width="6.5703125" style="60" customWidth="1"/>
    <col min="545" max="545" width="4.5703125" style="60" customWidth="1"/>
    <col min="546" max="546" width="7.85546875" style="60" customWidth="1"/>
    <col min="547" max="547" width="8.140625" style="60" customWidth="1"/>
    <col min="548" max="551" width="4.5703125" style="60" customWidth="1"/>
    <col min="552" max="552" width="11.5703125" style="60"/>
    <col min="553" max="553" width="8.42578125" style="60" customWidth="1"/>
    <col min="554" max="554" width="5.42578125" style="60" customWidth="1"/>
    <col min="555" max="556" width="5.140625" style="60" customWidth="1"/>
    <col min="557" max="557" width="6.42578125" style="60" customWidth="1"/>
    <col min="558" max="558" width="11.5703125" style="60"/>
    <col min="559" max="559" width="8.42578125" style="60" customWidth="1"/>
    <col min="560" max="560" width="3.140625" style="60" customWidth="1"/>
    <col min="561" max="561" width="5.140625" style="60" customWidth="1"/>
    <col min="562" max="562" width="7.42578125" style="60" customWidth="1"/>
    <col min="563" max="563" width="4.5703125" style="60" customWidth="1"/>
    <col min="564" max="768" width="11.5703125" style="60"/>
    <col min="769" max="769" width="1.85546875" style="60" customWidth="1"/>
    <col min="770" max="770" width="4.5703125" style="60" customWidth="1"/>
    <col min="771" max="771" width="18.85546875" style="60" customWidth="1"/>
    <col min="772" max="772" width="6.85546875" style="60" customWidth="1"/>
    <col min="773" max="773" width="8.140625" style="60" customWidth="1"/>
    <col min="774" max="777" width="4.5703125" style="60" customWidth="1"/>
    <col min="778" max="778" width="7.5703125" style="60" customWidth="1"/>
    <col min="779" max="780" width="8.5703125" style="60" customWidth="1"/>
    <col min="781" max="781" width="8.140625" style="60" customWidth="1"/>
    <col min="782" max="783" width="4.5703125" style="60" customWidth="1"/>
    <col min="784" max="784" width="7.140625" style="60" customWidth="1"/>
    <col min="785" max="785" width="7.85546875" style="60" customWidth="1"/>
    <col min="786" max="786" width="4.5703125" style="60" customWidth="1"/>
    <col min="787" max="787" width="8.140625" style="60" customWidth="1"/>
    <col min="788" max="788" width="9.42578125" style="60" customWidth="1"/>
    <col min="789" max="789" width="7.140625" style="60" customWidth="1"/>
    <col min="790" max="791" width="8.5703125" style="60" customWidth="1"/>
    <col min="792" max="792" width="4.5703125" style="60" customWidth="1"/>
    <col min="793" max="793" width="7.42578125" style="60" customWidth="1"/>
    <col min="794" max="795" width="4.5703125" style="60" customWidth="1"/>
    <col min="796" max="796" width="7" style="60" customWidth="1"/>
    <col min="797" max="797" width="8.140625" style="60" customWidth="1"/>
    <col min="798" max="798" width="8" style="60" customWidth="1"/>
    <col min="799" max="799" width="7.140625" style="60" customWidth="1"/>
    <col min="800" max="800" width="6.5703125" style="60" customWidth="1"/>
    <col min="801" max="801" width="4.5703125" style="60" customWidth="1"/>
    <col min="802" max="802" width="7.85546875" style="60" customWidth="1"/>
    <col min="803" max="803" width="8.140625" style="60" customWidth="1"/>
    <col min="804" max="807" width="4.5703125" style="60" customWidth="1"/>
    <col min="808" max="808" width="11.5703125" style="60"/>
    <col min="809" max="809" width="8.42578125" style="60" customWidth="1"/>
    <col min="810" max="810" width="5.42578125" style="60" customWidth="1"/>
    <col min="811" max="812" width="5.140625" style="60" customWidth="1"/>
    <col min="813" max="813" width="6.42578125" style="60" customWidth="1"/>
    <col min="814" max="814" width="11.5703125" style="60"/>
    <col min="815" max="815" width="8.42578125" style="60" customWidth="1"/>
    <col min="816" max="816" width="3.140625" style="60" customWidth="1"/>
    <col min="817" max="817" width="5.140625" style="60" customWidth="1"/>
    <col min="818" max="818" width="7.42578125" style="60" customWidth="1"/>
    <col min="819" max="819" width="4.5703125" style="60" customWidth="1"/>
    <col min="820" max="1024" width="11.5703125" style="60"/>
    <col min="1025" max="1025" width="1.85546875" style="60" customWidth="1"/>
    <col min="1026" max="1026" width="4.5703125" style="60" customWidth="1"/>
    <col min="1027" max="1027" width="18.85546875" style="60" customWidth="1"/>
    <col min="1028" max="1028" width="6.85546875" style="60" customWidth="1"/>
    <col min="1029" max="1029" width="8.140625" style="60" customWidth="1"/>
    <col min="1030" max="1033" width="4.5703125" style="60" customWidth="1"/>
    <col min="1034" max="1034" width="7.5703125" style="60" customWidth="1"/>
    <col min="1035" max="1036" width="8.5703125" style="60" customWidth="1"/>
    <col min="1037" max="1037" width="8.140625" style="60" customWidth="1"/>
    <col min="1038" max="1039" width="4.5703125" style="60" customWidth="1"/>
    <col min="1040" max="1040" width="7.140625" style="60" customWidth="1"/>
    <col min="1041" max="1041" width="7.85546875" style="60" customWidth="1"/>
    <col min="1042" max="1042" width="4.5703125" style="60" customWidth="1"/>
    <col min="1043" max="1043" width="8.140625" style="60" customWidth="1"/>
    <col min="1044" max="1044" width="9.42578125" style="60" customWidth="1"/>
    <col min="1045" max="1045" width="7.140625" style="60" customWidth="1"/>
    <col min="1046" max="1047" width="8.5703125" style="60" customWidth="1"/>
    <col min="1048" max="1048" width="4.5703125" style="60" customWidth="1"/>
    <col min="1049" max="1049" width="7.42578125" style="60" customWidth="1"/>
    <col min="1050" max="1051" width="4.5703125" style="60" customWidth="1"/>
    <col min="1052" max="1052" width="7" style="60" customWidth="1"/>
    <col min="1053" max="1053" width="8.140625" style="60" customWidth="1"/>
    <col min="1054" max="1054" width="8" style="60" customWidth="1"/>
    <col min="1055" max="1055" width="7.140625" style="60" customWidth="1"/>
    <col min="1056" max="1056" width="6.5703125" style="60" customWidth="1"/>
    <col min="1057" max="1057" width="4.5703125" style="60" customWidth="1"/>
    <col min="1058" max="1058" width="7.85546875" style="60" customWidth="1"/>
    <col min="1059" max="1059" width="8.140625" style="60" customWidth="1"/>
    <col min="1060" max="1063" width="4.5703125" style="60" customWidth="1"/>
    <col min="1064" max="1064" width="11.5703125" style="60"/>
    <col min="1065" max="1065" width="8.42578125" style="60" customWidth="1"/>
    <col min="1066" max="1066" width="5.42578125" style="60" customWidth="1"/>
    <col min="1067" max="1068" width="5.140625" style="60" customWidth="1"/>
    <col min="1069" max="1069" width="6.42578125" style="60" customWidth="1"/>
    <col min="1070" max="1070" width="11.5703125" style="60"/>
    <col min="1071" max="1071" width="8.42578125" style="60" customWidth="1"/>
    <col min="1072" max="1072" width="3.140625" style="60" customWidth="1"/>
    <col min="1073" max="1073" width="5.140625" style="60" customWidth="1"/>
    <col min="1074" max="1074" width="7.42578125" style="60" customWidth="1"/>
    <col min="1075" max="1075" width="4.5703125" style="60" customWidth="1"/>
    <col min="1076" max="1280" width="11.5703125" style="60"/>
    <col min="1281" max="1281" width="1.85546875" style="60" customWidth="1"/>
    <col min="1282" max="1282" width="4.5703125" style="60" customWidth="1"/>
    <col min="1283" max="1283" width="18.85546875" style="60" customWidth="1"/>
    <col min="1284" max="1284" width="6.85546875" style="60" customWidth="1"/>
    <col min="1285" max="1285" width="8.140625" style="60" customWidth="1"/>
    <col min="1286" max="1289" width="4.5703125" style="60" customWidth="1"/>
    <col min="1290" max="1290" width="7.5703125" style="60" customWidth="1"/>
    <col min="1291" max="1292" width="8.5703125" style="60" customWidth="1"/>
    <col min="1293" max="1293" width="8.140625" style="60" customWidth="1"/>
    <col min="1294" max="1295" width="4.5703125" style="60" customWidth="1"/>
    <col min="1296" max="1296" width="7.140625" style="60" customWidth="1"/>
    <col min="1297" max="1297" width="7.85546875" style="60" customWidth="1"/>
    <col min="1298" max="1298" width="4.5703125" style="60" customWidth="1"/>
    <col min="1299" max="1299" width="8.140625" style="60" customWidth="1"/>
    <col min="1300" max="1300" width="9.42578125" style="60" customWidth="1"/>
    <col min="1301" max="1301" width="7.140625" style="60" customWidth="1"/>
    <col min="1302" max="1303" width="8.5703125" style="60" customWidth="1"/>
    <col min="1304" max="1304" width="4.5703125" style="60" customWidth="1"/>
    <col min="1305" max="1305" width="7.42578125" style="60" customWidth="1"/>
    <col min="1306" max="1307" width="4.5703125" style="60" customWidth="1"/>
    <col min="1308" max="1308" width="7" style="60" customWidth="1"/>
    <col min="1309" max="1309" width="8.140625" style="60" customWidth="1"/>
    <col min="1310" max="1310" width="8" style="60" customWidth="1"/>
    <col min="1311" max="1311" width="7.140625" style="60" customWidth="1"/>
    <col min="1312" max="1312" width="6.5703125" style="60" customWidth="1"/>
    <col min="1313" max="1313" width="4.5703125" style="60" customWidth="1"/>
    <col min="1314" max="1314" width="7.85546875" style="60" customWidth="1"/>
    <col min="1315" max="1315" width="8.140625" style="60" customWidth="1"/>
    <col min="1316" max="1319" width="4.5703125" style="60" customWidth="1"/>
    <col min="1320" max="1320" width="11.5703125" style="60"/>
    <col min="1321" max="1321" width="8.42578125" style="60" customWidth="1"/>
    <col min="1322" max="1322" width="5.42578125" style="60" customWidth="1"/>
    <col min="1323" max="1324" width="5.140625" style="60" customWidth="1"/>
    <col min="1325" max="1325" width="6.42578125" style="60" customWidth="1"/>
    <col min="1326" max="1326" width="11.5703125" style="60"/>
    <col min="1327" max="1327" width="8.42578125" style="60" customWidth="1"/>
    <col min="1328" max="1328" width="3.140625" style="60" customWidth="1"/>
    <col min="1329" max="1329" width="5.140625" style="60" customWidth="1"/>
    <col min="1330" max="1330" width="7.42578125" style="60" customWidth="1"/>
    <col min="1331" max="1331" width="4.5703125" style="60" customWidth="1"/>
    <col min="1332" max="1536" width="11.5703125" style="60"/>
    <col min="1537" max="1537" width="1.85546875" style="60" customWidth="1"/>
    <col min="1538" max="1538" width="4.5703125" style="60" customWidth="1"/>
    <col min="1539" max="1539" width="18.85546875" style="60" customWidth="1"/>
    <col min="1540" max="1540" width="6.85546875" style="60" customWidth="1"/>
    <col min="1541" max="1541" width="8.140625" style="60" customWidth="1"/>
    <col min="1542" max="1545" width="4.5703125" style="60" customWidth="1"/>
    <col min="1546" max="1546" width="7.5703125" style="60" customWidth="1"/>
    <col min="1547" max="1548" width="8.5703125" style="60" customWidth="1"/>
    <col min="1549" max="1549" width="8.140625" style="60" customWidth="1"/>
    <col min="1550" max="1551" width="4.5703125" style="60" customWidth="1"/>
    <col min="1552" max="1552" width="7.140625" style="60" customWidth="1"/>
    <col min="1553" max="1553" width="7.85546875" style="60" customWidth="1"/>
    <col min="1554" max="1554" width="4.5703125" style="60" customWidth="1"/>
    <col min="1555" max="1555" width="8.140625" style="60" customWidth="1"/>
    <col min="1556" max="1556" width="9.42578125" style="60" customWidth="1"/>
    <col min="1557" max="1557" width="7.140625" style="60" customWidth="1"/>
    <col min="1558" max="1559" width="8.5703125" style="60" customWidth="1"/>
    <col min="1560" max="1560" width="4.5703125" style="60" customWidth="1"/>
    <col min="1561" max="1561" width="7.42578125" style="60" customWidth="1"/>
    <col min="1562" max="1563" width="4.5703125" style="60" customWidth="1"/>
    <col min="1564" max="1564" width="7" style="60" customWidth="1"/>
    <col min="1565" max="1565" width="8.140625" style="60" customWidth="1"/>
    <col min="1566" max="1566" width="8" style="60" customWidth="1"/>
    <col min="1567" max="1567" width="7.140625" style="60" customWidth="1"/>
    <col min="1568" max="1568" width="6.5703125" style="60" customWidth="1"/>
    <col min="1569" max="1569" width="4.5703125" style="60" customWidth="1"/>
    <col min="1570" max="1570" width="7.85546875" style="60" customWidth="1"/>
    <col min="1571" max="1571" width="8.140625" style="60" customWidth="1"/>
    <col min="1572" max="1575" width="4.5703125" style="60" customWidth="1"/>
    <col min="1576" max="1576" width="11.5703125" style="60"/>
    <col min="1577" max="1577" width="8.42578125" style="60" customWidth="1"/>
    <col min="1578" max="1578" width="5.42578125" style="60" customWidth="1"/>
    <col min="1579" max="1580" width="5.140625" style="60" customWidth="1"/>
    <col min="1581" max="1581" width="6.42578125" style="60" customWidth="1"/>
    <col min="1582" max="1582" width="11.5703125" style="60"/>
    <col min="1583" max="1583" width="8.42578125" style="60" customWidth="1"/>
    <col min="1584" max="1584" width="3.140625" style="60" customWidth="1"/>
    <col min="1585" max="1585" width="5.140625" style="60" customWidth="1"/>
    <col min="1586" max="1586" width="7.42578125" style="60" customWidth="1"/>
    <col min="1587" max="1587" width="4.5703125" style="60" customWidth="1"/>
    <col min="1588" max="1792" width="11.5703125" style="60"/>
    <col min="1793" max="1793" width="1.85546875" style="60" customWidth="1"/>
    <col min="1794" max="1794" width="4.5703125" style="60" customWidth="1"/>
    <col min="1795" max="1795" width="18.85546875" style="60" customWidth="1"/>
    <col min="1796" max="1796" width="6.85546875" style="60" customWidth="1"/>
    <col min="1797" max="1797" width="8.140625" style="60" customWidth="1"/>
    <col min="1798" max="1801" width="4.5703125" style="60" customWidth="1"/>
    <col min="1802" max="1802" width="7.5703125" style="60" customWidth="1"/>
    <col min="1803" max="1804" width="8.5703125" style="60" customWidth="1"/>
    <col min="1805" max="1805" width="8.140625" style="60" customWidth="1"/>
    <col min="1806" max="1807" width="4.5703125" style="60" customWidth="1"/>
    <col min="1808" max="1808" width="7.140625" style="60" customWidth="1"/>
    <col min="1809" max="1809" width="7.85546875" style="60" customWidth="1"/>
    <col min="1810" max="1810" width="4.5703125" style="60" customWidth="1"/>
    <col min="1811" max="1811" width="8.140625" style="60" customWidth="1"/>
    <col min="1812" max="1812" width="9.42578125" style="60" customWidth="1"/>
    <col min="1813" max="1813" width="7.140625" style="60" customWidth="1"/>
    <col min="1814" max="1815" width="8.5703125" style="60" customWidth="1"/>
    <col min="1816" max="1816" width="4.5703125" style="60" customWidth="1"/>
    <col min="1817" max="1817" width="7.42578125" style="60" customWidth="1"/>
    <col min="1818" max="1819" width="4.5703125" style="60" customWidth="1"/>
    <col min="1820" max="1820" width="7" style="60" customWidth="1"/>
    <col min="1821" max="1821" width="8.140625" style="60" customWidth="1"/>
    <col min="1822" max="1822" width="8" style="60" customWidth="1"/>
    <col min="1823" max="1823" width="7.140625" style="60" customWidth="1"/>
    <col min="1824" max="1824" width="6.5703125" style="60" customWidth="1"/>
    <col min="1825" max="1825" width="4.5703125" style="60" customWidth="1"/>
    <col min="1826" max="1826" width="7.85546875" style="60" customWidth="1"/>
    <col min="1827" max="1827" width="8.140625" style="60" customWidth="1"/>
    <col min="1828" max="1831" width="4.5703125" style="60" customWidth="1"/>
    <col min="1832" max="1832" width="11.5703125" style="60"/>
    <col min="1833" max="1833" width="8.42578125" style="60" customWidth="1"/>
    <col min="1834" max="1834" width="5.42578125" style="60" customWidth="1"/>
    <col min="1835" max="1836" width="5.140625" style="60" customWidth="1"/>
    <col min="1837" max="1837" width="6.42578125" style="60" customWidth="1"/>
    <col min="1838" max="1838" width="11.5703125" style="60"/>
    <col min="1839" max="1839" width="8.42578125" style="60" customWidth="1"/>
    <col min="1840" max="1840" width="3.140625" style="60" customWidth="1"/>
    <col min="1841" max="1841" width="5.140625" style="60" customWidth="1"/>
    <col min="1842" max="1842" width="7.42578125" style="60" customWidth="1"/>
    <col min="1843" max="1843" width="4.5703125" style="60" customWidth="1"/>
    <col min="1844" max="2048" width="11.5703125" style="60"/>
    <col min="2049" max="2049" width="1.85546875" style="60" customWidth="1"/>
    <col min="2050" max="2050" width="4.5703125" style="60" customWidth="1"/>
    <col min="2051" max="2051" width="18.85546875" style="60" customWidth="1"/>
    <col min="2052" max="2052" width="6.85546875" style="60" customWidth="1"/>
    <col min="2053" max="2053" width="8.140625" style="60" customWidth="1"/>
    <col min="2054" max="2057" width="4.5703125" style="60" customWidth="1"/>
    <col min="2058" max="2058" width="7.5703125" style="60" customWidth="1"/>
    <col min="2059" max="2060" width="8.5703125" style="60" customWidth="1"/>
    <col min="2061" max="2061" width="8.140625" style="60" customWidth="1"/>
    <col min="2062" max="2063" width="4.5703125" style="60" customWidth="1"/>
    <col min="2064" max="2064" width="7.140625" style="60" customWidth="1"/>
    <col min="2065" max="2065" width="7.85546875" style="60" customWidth="1"/>
    <col min="2066" max="2066" width="4.5703125" style="60" customWidth="1"/>
    <col min="2067" max="2067" width="8.140625" style="60" customWidth="1"/>
    <col min="2068" max="2068" width="9.42578125" style="60" customWidth="1"/>
    <col min="2069" max="2069" width="7.140625" style="60" customWidth="1"/>
    <col min="2070" max="2071" width="8.5703125" style="60" customWidth="1"/>
    <col min="2072" max="2072" width="4.5703125" style="60" customWidth="1"/>
    <col min="2073" max="2073" width="7.42578125" style="60" customWidth="1"/>
    <col min="2074" max="2075" width="4.5703125" style="60" customWidth="1"/>
    <col min="2076" max="2076" width="7" style="60" customWidth="1"/>
    <col min="2077" max="2077" width="8.140625" style="60" customWidth="1"/>
    <col min="2078" max="2078" width="8" style="60" customWidth="1"/>
    <col min="2079" max="2079" width="7.140625" style="60" customWidth="1"/>
    <col min="2080" max="2080" width="6.5703125" style="60" customWidth="1"/>
    <col min="2081" max="2081" width="4.5703125" style="60" customWidth="1"/>
    <col min="2082" max="2082" width="7.85546875" style="60" customWidth="1"/>
    <col min="2083" max="2083" width="8.140625" style="60" customWidth="1"/>
    <col min="2084" max="2087" width="4.5703125" style="60" customWidth="1"/>
    <col min="2088" max="2088" width="11.5703125" style="60"/>
    <col min="2089" max="2089" width="8.42578125" style="60" customWidth="1"/>
    <col min="2090" max="2090" width="5.42578125" style="60" customWidth="1"/>
    <col min="2091" max="2092" width="5.140625" style="60" customWidth="1"/>
    <col min="2093" max="2093" width="6.42578125" style="60" customWidth="1"/>
    <col min="2094" max="2094" width="11.5703125" style="60"/>
    <col min="2095" max="2095" width="8.42578125" style="60" customWidth="1"/>
    <col min="2096" max="2096" width="3.140625" style="60" customWidth="1"/>
    <col min="2097" max="2097" width="5.140625" style="60" customWidth="1"/>
    <col min="2098" max="2098" width="7.42578125" style="60" customWidth="1"/>
    <col min="2099" max="2099" width="4.5703125" style="60" customWidth="1"/>
    <col min="2100" max="2304" width="11.5703125" style="60"/>
    <col min="2305" max="2305" width="1.85546875" style="60" customWidth="1"/>
    <col min="2306" max="2306" width="4.5703125" style="60" customWidth="1"/>
    <col min="2307" max="2307" width="18.85546875" style="60" customWidth="1"/>
    <col min="2308" max="2308" width="6.85546875" style="60" customWidth="1"/>
    <col min="2309" max="2309" width="8.140625" style="60" customWidth="1"/>
    <col min="2310" max="2313" width="4.5703125" style="60" customWidth="1"/>
    <col min="2314" max="2314" width="7.5703125" style="60" customWidth="1"/>
    <col min="2315" max="2316" width="8.5703125" style="60" customWidth="1"/>
    <col min="2317" max="2317" width="8.140625" style="60" customWidth="1"/>
    <col min="2318" max="2319" width="4.5703125" style="60" customWidth="1"/>
    <col min="2320" max="2320" width="7.140625" style="60" customWidth="1"/>
    <col min="2321" max="2321" width="7.85546875" style="60" customWidth="1"/>
    <col min="2322" max="2322" width="4.5703125" style="60" customWidth="1"/>
    <col min="2323" max="2323" width="8.140625" style="60" customWidth="1"/>
    <col min="2324" max="2324" width="9.42578125" style="60" customWidth="1"/>
    <col min="2325" max="2325" width="7.140625" style="60" customWidth="1"/>
    <col min="2326" max="2327" width="8.5703125" style="60" customWidth="1"/>
    <col min="2328" max="2328" width="4.5703125" style="60" customWidth="1"/>
    <col min="2329" max="2329" width="7.42578125" style="60" customWidth="1"/>
    <col min="2330" max="2331" width="4.5703125" style="60" customWidth="1"/>
    <col min="2332" max="2332" width="7" style="60" customWidth="1"/>
    <col min="2333" max="2333" width="8.140625" style="60" customWidth="1"/>
    <col min="2334" max="2334" width="8" style="60" customWidth="1"/>
    <col min="2335" max="2335" width="7.140625" style="60" customWidth="1"/>
    <col min="2336" max="2336" width="6.5703125" style="60" customWidth="1"/>
    <col min="2337" max="2337" width="4.5703125" style="60" customWidth="1"/>
    <col min="2338" max="2338" width="7.85546875" style="60" customWidth="1"/>
    <col min="2339" max="2339" width="8.140625" style="60" customWidth="1"/>
    <col min="2340" max="2343" width="4.5703125" style="60" customWidth="1"/>
    <col min="2344" max="2344" width="11.5703125" style="60"/>
    <col min="2345" max="2345" width="8.42578125" style="60" customWidth="1"/>
    <col min="2346" max="2346" width="5.42578125" style="60" customWidth="1"/>
    <col min="2347" max="2348" width="5.140625" style="60" customWidth="1"/>
    <col min="2349" max="2349" width="6.42578125" style="60" customWidth="1"/>
    <col min="2350" max="2350" width="11.5703125" style="60"/>
    <col min="2351" max="2351" width="8.42578125" style="60" customWidth="1"/>
    <col min="2352" max="2352" width="3.140625" style="60" customWidth="1"/>
    <col min="2353" max="2353" width="5.140625" style="60" customWidth="1"/>
    <col min="2354" max="2354" width="7.42578125" style="60" customWidth="1"/>
    <col min="2355" max="2355" width="4.5703125" style="60" customWidth="1"/>
    <col min="2356" max="2560" width="11.5703125" style="60"/>
    <col min="2561" max="2561" width="1.85546875" style="60" customWidth="1"/>
    <col min="2562" max="2562" width="4.5703125" style="60" customWidth="1"/>
    <col min="2563" max="2563" width="18.85546875" style="60" customWidth="1"/>
    <col min="2564" max="2564" width="6.85546875" style="60" customWidth="1"/>
    <col min="2565" max="2565" width="8.140625" style="60" customWidth="1"/>
    <col min="2566" max="2569" width="4.5703125" style="60" customWidth="1"/>
    <col min="2570" max="2570" width="7.5703125" style="60" customWidth="1"/>
    <col min="2571" max="2572" width="8.5703125" style="60" customWidth="1"/>
    <col min="2573" max="2573" width="8.140625" style="60" customWidth="1"/>
    <col min="2574" max="2575" width="4.5703125" style="60" customWidth="1"/>
    <col min="2576" max="2576" width="7.140625" style="60" customWidth="1"/>
    <col min="2577" max="2577" width="7.85546875" style="60" customWidth="1"/>
    <col min="2578" max="2578" width="4.5703125" style="60" customWidth="1"/>
    <col min="2579" max="2579" width="8.140625" style="60" customWidth="1"/>
    <col min="2580" max="2580" width="9.42578125" style="60" customWidth="1"/>
    <col min="2581" max="2581" width="7.140625" style="60" customWidth="1"/>
    <col min="2582" max="2583" width="8.5703125" style="60" customWidth="1"/>
    <col min="2584" max="2584" width="4.5703125" style="60" customWidth="1"/>
    <col min="2585" max="2585" width="7.42578125" style="60" customWidth="1"/>
    <col min="2586" max="2587" width="4.5703125" style="60" customWidth="1"/>
    <col min="2588" max="2588" width="7" style="60" customWidth="1"/>
    <col min="2589" max="2589" width="8.140625" style="60" customWidth="1"/>
    <col min="2590" max="2590" width="8" style="60" customWidth="1"/>
    <col min="2591" max="2591" width="7.140625" style="60" customWidth="1"/>
    <col min="2592" max="2592" width="6.5703125" style="60" customWidth="1"/>
    <col min="2593" max="2593" width="4.5703125" style="60" customWidth="1"/>
    <col min="2594" max="2594" width="7.85546875" style="60" customWidth="1"/>
    <col min="2595" max="2595" width="8.140625" style="60" customWidth="1"/>
    <col min="2596" max="2599" width="4.5703125" style="60" customWidth="1"/>
    <col min="2600" max="2600" width="11.5703125" style="60"/>
    <col min="2601" max="2601" width="8.42578125" style="60" customWidth="1"/>
    <col min="2602" max="2602" width="5.42578125" style="60" customWidth="1"/>
    <col min="2603" max="2604" width="5.140625" style="60" customWidth="1"/>
    <col min="2605" max="2605" width="6.42578125" style="60" customWidth="1"/>
    <col min="2606" max="2606" width="11.5703125" style="60"/>
    <col min="2607" max="2607" width="8.42578125" style="60" customWidth="1"/>
    <col min="2608" max="2608" width="3.140625" style="60" customWidth="1"/>
    <col min="2609" max="2609" width="5.140625" style="60" customWidth="1"/>
    <col min="2610" max="2610" width="7.42578125" style="60" customWidth="1"/>
    <col min="2611" max="2611" width="4.5703125" style="60" customWidth="1"/>
    <col min="2612" max="2816" width="11.5703125" style="60"/>
    <col min="2817" max="2817" width="1.85546875" style="60" customWidth="1"/>
    <col min="2818" max="2818" width="4.5703125" style="60" customWidth="1"/>
    <col min="2819" max="2819" width="18.85546875" style="60" customWidth="1"/>
    <col min="2820" max="2820" width="6.85546875" style="60" customWidth="1"/>
    <col min="2821" max="2821" width="8.140625" style="60" customWidth="1"/>
    <col min="2822" max="2825" width="4.5703125" style="60" customWidth="1"/>
    <col min="2826" max="2826" width="7.5703125" style="60" customWidth="1"/>
    <col min="2827" max="2828" width="8.5703125" style="60" customWidth="1"/>
    <col min="2829" max="2829" width="8.140625" style="60" customWidth="1"/>
    <col min="2830" max="2831" width="4.5703125" style="60" customWidth="1"/>
    <col min="2832" max="2832" width="7.140625" style="60" customWidth="1"/>
    <col min="2833" max="2833" width="7.85546875" style="60" customWidth="1"/>
    <col min="2834" max="2834" width="4.5703125" style="60" customWidth="1"/>
    <col min="2835" max="2835" width="8.140625" style="60" customWidth="1"/>
    <col min="2836" max="2836" width="9.42578125" style="60" customWidth="1"/>
    <col min="2837" max="2837" width="7.140625" style="60" customWidth="1"/>
    <col min="2838" max="2839" width="8.5703125" style="60" customWidth="1"/>
    <col min="2840" max="2840" width="4.5703125" style="60" customWidth="1"/>
    <col min="2841" max="2841" width="7.42578125" style="60" customWidth="1"/>
    <col min="2842" max="2843" width="4.5703125" style="60" customWidth="1"/>
    <col min="2844" max="2844" width="7" style="60" customWidth="1"/>
    <col min="2845" max="2845" width="8.140625" style="60" customWidth="1"/>
    <col min="2846" max="2846" width="8" style="60" customWidth="1"/>
    <col min="2847" max="2847" width="7.140625" style="60" customWidth="1"/>
    <col min="2848" max="2848" width="6.5703125" style="60" customWidth="1"/>
    <col min="2849" max="2849" width="4.5703125" style="60" customWidth="1"/>
    <col min="2850" max="2850" width="7.85546875" style="60" customWidth="1"/>
    <col min="2851" max="2851" width="8.140625" style="60" customWidth="1"/>
    <col min="2852" max="2855" width="4.5703125" style="60" customWidth="1"/>
    <col min="2856" max="2856" width="11.5703125" style="60"/>
    <col min="2857" max="2857" width="8.42578125" style="60" customWidth="1"/>
    <col min="2858" max="2858" width="5.42578125" style="60" customWidth="1"/>
    <col min="2859" max="2860" width="5.140625" style="60" customWidth="1"/>
    <col min="2861" max="2861" width="6.42578125" style="60" customWidth="1"/>
    <col min="2862" max="2862" width="11.5703125" style="60"/>
    <col min="2863" max="2863" width="8.42578125" style="60" customWidth="1"/>
    <col min="2864" max="2864" width="3.140625" style="60" customWidth="1"/>
    <col min="2865" max="2865" width="5.140625" style="60" customWidth="1"/>
    <col min="2866" max="2866" width="7.42578125" style="60" customWidth="1"/>
    <col min="2867" max="2867" width="4.5703125" style="60" customWidth="1"/>
    <col min="2868" max="3072" width="11.5703125" style="60"/>
    <col min="3073" max="3073" width="1.85546875" style="60" customWidth="1"/>
    <col min="3074" max="3074" width="4.5703125" style="60" customWidth="1"/>
    <col min="3075" max="3075" width="18.85546875" style="60" customWidth="1"/>
    <col min="3076" max="3076" width="6.85546875" style="60" customWidth="1"/>
    <col min="3077" max="3077" width="8.140625" style="60" customWidth="1"/>
    <col min="3078" max="3081" width="4.5703125" style="60" customWidth="1"/>
    <col min="3082" max="3082" width="7.5703125" style="60" customWidth="1"/>
    <col min="3083" max="3084" width="8.5703125" style="60" customWidth="1"/>
    <col min="3085" max="3085" width="8.140625" style="60" customWidth="1"/>
    <col min="3086" max="3087" width="4.5703125" style="60" customWidth="1"/>
    <col min="3088" max="3088" width="7.140625" style="60" customWidth="1"/>
    <col min="3089" max="3089" width="7.85546875" style="60" customWidth="1"/>
    <col min="3090" max="3090" width="4.5703125" style="60" customWidth="1"/>
    <col min="3091" max="3091" width="8.140625" style="60" customWidth="1"/>
    <col min="3092" max="3092" width="9.42578125" style="60" customWidth="1"/>
    <col min="3093" max="3093" width="7.140625" style="60" customWidth="1"/>
    <col min="3094" max="3095" width="8.5703125" style="60" customWidth="1"/>
    <col min="3096" max="3096" width="4.5703125" style="60" customWidth="1"/>
    <col min="3097" max="3097" width="7.42578125" style="60" customWidth="1"/>
    <col min="3098" max="3099" width="4.5703125" style="60" customWidth="1"/>
    <col min="3100" max="3100" width="7" style="60" customWidth="1"/>
    <col min="3101" max="3101" width="8.140625" style="60" customWidth="1"/>
    <col min="3102" max="3102" width="8" style="60" customWidth="1"/>
    <col min="3103" max="3103" width="7.140625" style="60" customWidth="1"/>
    <col min="3104" max="3104" width="6.5703125" style="60" customWidth="1"/>
    <col min="3105" max="3105" width="4.5703125" style="60" customWidth="1"/>
    <col min="3106" max="3106" width="7.85546875" style="60" customWidth="1"/>
    <col min="3107" max="3107" width="8.140625" style="60" customWidth="1"/>
    <col min="3108" max="3111" width="4.5703125" style="60" customWidth="1"/>
    <col min="3112" max="3112" width="11.5703125" style="60"/>
    <col min="3113" max="3113" width="8.42578125" style="60" customWidth="1"/>
    <col min="3114" max="3114" width="5.42578125" style="60" customWidth="1"/>
    <col min="3115" max="3116" width="5.140625" style="60" customWidth="1"/>
    <col min="3117" max="3117" width="6.42578125" style="60" customWidth="1"/>
    <col min="3118" max="3118" width="11.5703125" style="60"/>
    <col min="3119" max="3119" width="8.42578125" style="60" customWidth="1"/>
    <col min="3120" max="3120" width="3.140625" style="60" customWidth="1"/>
    <col min="3121" max="3121" width="5.140625" style="60" customWidth="1"/>
    <col min="3122" max="3122" width="7.42578125" style="60" customWidth="1"/>
    <col min="3123" max="3123" width="4.5703125" style="60" customWidth="1"/>
    <col min="3124" max="3328" width="11.5703125" style="60"/>
    <col min="3329" max="3329" width="1.85546875" style="60" customWidth="1"/>
    <col min="3330" max="3330" width="4.5703125" style="60" customWidth="1"/>
    <col min="3331" max="3331" width="18.85546875" style="60" customWidth="1"/>
    <col min="3332" max="3332" width="6.85546875" style="60" customWidth="1"/>
    <col min="3333" max="3333" width="8.140625" style="60" customWidth="1"/>
    <col min="3334" max="3337" width="4.5703125" style="60" customWidth="1"/>
    <col min="3338" max="3338" width="7.5703125" style="60" customWidth="1"/>
    <col min="3339" max="3340" width="8.5703125" style="60" customWidth="1"/>
    <col min="3341" max="3341" width="8.140625" style="60" customWidth="1"/>
    <col min="3342" max="3343" width="4.5703125" style="60" customWidth="1"/>
    <col min="3344" max="3344" width="7.140625" style="60" customWidth="1"/>
    <col min="3345" max="3345" width="7.85546875" style="60" customWidth="1"/>
    <col min="3346" max="3346" width="4.5703125" style="60" customWidth="1"/>
    <col min="3347" max="3347" width="8.140625" style="60" customWidth="1"/>
    <col min="3348" max="3348" width="9.42578125" style="60" customWidth="1"/>
    <col min="3349" max="3349" width="7.140625" style="60" customWidth="1"/>
    <col min="3350" max="3351" width="8.5703125" style="60" customWidth="1"/>
    <col min="3352" max="3352" width="4.5703125" style="60" customWidth="1"/>
    <col min="3353" max="3353" width="7.42578125" style="60" customWidth="1"/>
    <col min="3354" max="3355" width="4.5703125" style="60" customWidth="1"/>
    <col min="3356" max="3356" width="7" style="60" customWidth="1"/>
    <col min="3357" max="3357" width="8.140625" style="60" customWidth="1"/>
    <col min="3358" max="3358" width="8" style="60" customWidth="1"/>
    <col min="3359" max="3359" width="7.140625" style="60" customWidth="1"/>
    <col min="3360" max="3360" width="6.5703125" style="60" customWidth="1"/>
    <col min="3361" max="3361" width="4.5703125" style="60" customWidth="1"/>
    <col min="3362" max="3362" width="7.85546875" style="60" customWidth="1"/>
    <col min="3363" max="3363" width="8.140625" style="60" customWidth="1"/>
    <col min="3364" max="3367" width="4.5703125" style="60" customWidth="1"/>
    <col min="3368" max="3368" width="11.5703125" style="60"/>
    <col min="3369" max="3369" width="8.42578125" style="60" customWidth="1"/>
    <col min="3370" max="3370" width="5.42578125" style="60" customWidth="1"/>
    <col min="3371" max="3372" width="5.140625" style="60" customWidth="1"/>
    <col min="3373" max="3373" width="6.42578125" style="60" customWidth="1"/>
    <col min="3374" max="3374" width="11.5703125" style="60"/>
    <col min="3375" max="3375" width="8.42578125" style="60" customWidth="1"/>
    <col min="3376" max="3376" width="3.140625" style="60" customWidth="1"/>
    <col min="3377" max="3377" width="5.140625" style="60" customWidth="1"/>
    <col min="3378" max="3378" width="7.42578125" style="60" customWidth="1"/>
    <col min="3379" max="3379" width="4.5703125" style="60" customWidth="1"/>
    <col min="3380" max="3584" width="11.5703125" style="60"/>
    <col min="3585" max="3585" width="1.85546875" style="60" customWidth="1"/>
    <col min="3586" max="3586" width="4.5703125" style="60" customWidth="1"/>
    <col min="3587" max="3587" width="18.85546875" style="60" customWidth="1"/>
    <col min="3588" max="3588" width="6.85546875" style="60" customWidth="1"/>
    <col min="3589" max="3589" width="8.140625" style="60" customWidth="1"/>
    <col min="3590" max="3593" width="4.5703125" style="60" customWidth="1"/>
    <col min="3594" max="3594" width="7.5703125" style="60" customWidth="1"/>
    <col min="3595" max="3596" width="8.5703125" style="60" customWidth="1"/>
    <col min="3597" max="3597" width="8.140625" style="60" customWidth="1"/>
    <col min="3598" max="3599" width="4.5703125" style="60" customWidth="1"/>
    <col min="3600" max="3600" width="7.140625" style="60" customWidth="1"/>
    <col min="3601" max="3601" width="7.85546875" style="60" customWidth="1"/>
    <col min="3602" max="3602" width="4.5703125" style="60" customWidth="1"/>
    <col min="3603" max="3603" width="8.140625" style="60" customWidth="1"/>
    <col min="3604" max="3604" width="9.42578125" style="60" customWidth="1"/>
    <col min="3605" max="3605" width="7.140625" style="60" customWidth="1"/>
    <col min="3606" max="3607" width="8.5703125" style="60" customWidth="1"/>
    <col min="3608" max="3608" width="4.5703125" style="60" customWidth="1"/>
    <col min="3609" max="3609" width="7.42578125" style="60" customWidth="1"/>
    <col min="3610" max="3611" width="4.5703125" style="60" customWidth="1"/>
    <col min="3612" max="3612" width="7" style="60" customWidth="1"/>
    <col min="3613" max="3613" width="8.140625" style="60" customWidth="1"/>
    <col min="3614" max="3614" width="8" style="60" customWidth="1"/>
    <col min="3615" max="3615" width="7.140625" style="60" customWidth="1"/>
    <col min="3616" max="3616" width="6.5703125" style="60" customWidth="1"/>
    <col min="3617" max="3617" width="4.5703125" style="60" customWidth="1"/>
    <col min="3618" max="3618" width="7.85546875" style="60" customWidth="1"/>
    <col min="3619" max="3619" width="8.140625" style="60" customWidth="1"/>
    <col min="3620" max="3623" width="4.5703125" style="60" customWidth="1"/>
    <col min="3624" max="3624" width="11.5703125" style="60"/>
    <col min="3625" max="3625" width="8.42578125" style="60" customWidth="1"/>
    <col min="3626" max="3626" width="5.42578125" style="60" customWidth="1"/>
    <col min="3627" max="3628" width="5.140625" style="60" customWidth="1"/>
    <col min="3629" max="3629" width="6.42578125" style="60" customWidth="1"/>
    <col min="3630" max="3630" width="11.5703125" style="60"/>
    <col min="3631" max="3631" width="8.42578125" style="60" customWidth="1"/>
    <col min="3632" max="3632" width="3.140625" style="60" customWidth="1"/>
    <col min="3633" max="3633" width="5.140625" style="60" customWidth="1"/>
    <col min="3634" max="3634" width="7.42578125" style="60" customWidth="1"/>
    <col min="3635" max="3635" width="4.5703125" style="60" customWidth="1"/>
    <col min="3636" max="3840" width="11.5703125" style="60"/>
    <col min="3841" max="3841" width="1.85546875" style="60" customWidth="1"/>
    <col min="3842" max="3842" width="4.5703125" style="60" customWidth="1"/>
    <col min="3843" max="3843" width="18.85546875" style="60" customWidth="1"/>
    <col min="3844" max="3844" width="6.85546875" style="60" customWidth="1"/>
    <col min="3845" max="3845" width="8.140625" style="60" customWidth="1"/>
    <col min="3846" max="3849" width="4.5703125" style="60" customWidth="1"/>
    <col min="3850" max="3850" width="7.5703125" style="60" customWidth="1"/>
    <col min="3851" max="3852" width="8.5703125" style="60" customWidth="1"/>
    <col min="3853" max="3853" width="8.140625" style="60" customWidth="1"/>
    <col min="3854" max="3855" width="4.5703125" style="60" customWidth="1"/>
    <col min="3856" max="3856" width="7.140625" style="60" customWidth="1"/>
    <col min="3857" max="3857" width="7.85546875" style="60" customWidth="1"/>
    <col min="3858" max="3858" width="4.5703125" style="60" customWidth="1"/>
    <col min="3859" max="3859" width="8.140625" style="60" customWidth="1"/>
    <col min="3860" max="3860" width="9.42578125" style="60" customWidth="1"/>
    <col min="3861" max="3861" width="7.140625" style="60" customWidth="1"/>
    <col min="3862" max="3863" width="8.5703125" style="60" customWidth="1"/>
    <col min="3864" max="3864" width="4.5703125" style="60" customWidth="1"/>
    <col min="3865" max="3865" width="7.42578125" style="60" customWidth="1"/>
    <col min="3866" max="3867" width="4.5703125" style="60" customWidth="1"/>
    <col min="3868" max="3868" width="7" style="60" customWidth="1"/>
    <col min="3869" max="3869" width="8.140625" style="60" customWidth="1"/>
    <col min="3870" max="3870" width="8" style="60" customWidth="1"/>
    <col min="3871" max="3871" width="7.140625" style="60" customWidth="1"/>
    <col min="3872" max="3872" width="6.5703125" style="60" customWidth="1"/>
    <col min="3873" max="3873" width="4.5703125" style="60" customWidth="1"/>
    <col min="3874" max="3874" width="7.85546875" style="60" customWidth="1"/>
    <col min="3875" max="3875" width="8.140625" style="60" customWidth="1"/>
    <col min="3876" max="3879" width="4.5703125" style="60" customWidth="1"/>
    <col min="3880" max="3880" width="11.5703125" style="60"/>
    <col min="3881" max="3881" width="8.42578125" style="60" customWidth="1"/>
    <col min="3882" max="3882" width="5.42578125" style="60" customWidth="1"/>
    <col min="3883" max="3884" width="5.140625" style="60" customWidth="1"/>
    <col min="3885" max="3885" width="6.42578125" style="60" customWidth="1"/>
    <col min="3886" max="3886" width="11.5703125" style="60"/>
    <col min="3887" max="3887" width="8.42578125" style="60" customWidth="1"/>
    <col min="3888" max="3888" width="3.140625" style="60" customWidth="1"/>
    <col min="3889" max="3889" width="5.140625" style="60" customWidth="1"/>
    <col min="3890" max="3890" width="7.42578125" style="60" customWidth="1"/>
    <col min="3891" max="3891" width="4.5703125" style="60" customWidth="1"/>
    <col min="3892" max="4096" width="11.5703125" style="60"/>
    <col min="4097" max="4097" width="1.85546875" style="60" customWidth="1"/>
    <col min="4098" max="4098" width="4.5703125" style="60" customWidth="1"/>
    <col min="4099" max="4099" width="18.85546875" style="60" customWidth="1"/>
    <col min="4100" max="4100" width="6.85546875" style="60" customWidth="1"/>
    <col min="4101" max="4101" width="8.140625" style="60" customWidth="1"/>
    <col min="4102" max="4105" width="4.5703125" style="60" customWidth="1"/>
    <col min="4106" max="4106" width="7.5703125" style="60" customWidth="1"/>
    <col min="4107" max="4108" width="8.5703125" style="60" customWidth="1"/>
    <col min="4109" max="4109" width="8.140625" style="60" customWidth="1"/>
    <col min="4110" max="4111" width="4.5703125" style="60" customWidth="1"/>
    <col min="4112" max="4112" width="7.140625" style="60" customWidth="1"/>
    <col min="4113" max="4113" width="7.85546875" style="60" customWidth="1"/>
    <col min="4114" max="4114" width="4.5703125" style="60" customWidth="1"/>
    <col min="4115" max="4115" width="8.140625" style="60" customWidth="1"/>
    <col min="4116" max="4116" width="9.42578125" style="60" customWidth="1"/>
    <col min="4117" max="4117" width="7.140625" style="60" customWidth="1"/>
    <col min="4118" max="4119" width="8.5703125" style="60" customWidth="1"/>
    <col min="4120" max="4120" width="4.5703125" style="60" customWidth="1"/>
    <col min="4121" max="4121" width="7.42578125" style="60" customWidth="1"/>
    <col min="4122" max="4123" width="4.5703125" style="60" customWidth="1"/>
    <col min="4124" max="4124" width="7" style="60" customWidth="1"/>
    <col min="4125" max="4125" width="8.140625" style="60" customWidth="1"/>
    <col min="4126" max="4126" width="8" style="60" customWidth="1"/>
    <col min="4127" max="4127" width="7.140625" style="60" customWidth="1"/>
    <col min="4128" max="4128" width="6.5703125" style="60" customWidth="1"/>
    <col min="4129" max="4129" width="4.5703125" style="60" customWidth="1"/>
    <col min="4130" max="4130" width="7.85546875" style="60" customWidth="1"/>
    <col min="4131" max="4131" width="8.140625" style="60" customWidth="1"/>
    <col min="4132" max="4135" width="4.5703125" style="60" customWidth="1"/>
    <col min="4136" max="4136" width="11.5703125" style="60"/>
    <col min="4137" max="4137" width="8.42578125" style="60" customWidth="1"/>
    <col min="4138" max="4138" width="5.42578125" style="60" customWidth="1"/>
    <col min="4139" max="4140" width="5.140625" style="60" customWidth="1"/>
    <col min="4141" max="4141" width="6.42578125" style="60" customWidth="1"/>
    <col min="4142" max="4142" width="11.5703125" style="60"/>
    <col min="4143" max="4143" width="8.42578125" style="60" customWidth="1"/>
    <col min="4144" max="4144" width="3.140625" style="60" customWidth="1"/>
    <col min="4145" max="4145" width="5.140625" style="60" customWidth="1"/>
    <col min="4146" max="4146" width="7.42578125" style="60" customWidth="1"/>
    <col min="4147" max="4147" width="4.5703125" style="60" customWidth="1"/>
    <col min="4148" max="4352" width="11.5703125" style="60"/>
    <col min="4353" max="4353" width="1.85546875" style="60" customWidth="1"/>
    <col min="4354" max="4354" width="4.5703125" style="60" customWidth="1"/>
    <col min="4355" max="4355" width="18.85546875" style="60" customWidth="1"/>
    <col min="4356" max="4356" width="6.85546875" style="60" customWidth="1"/>
    <col min="4357" max="4357" width="8.140625" style="60" customWidth="1"/>
    <col min="4358" max="4361" width="4.5703125" style="60" customWidth="1"/>
    <col min="4362" max="4362" width="7.5703125" style="60" customWidth="1"/>
    <col min="4363" max="4364" width="8.5703125" style="60" customWidth="1"/>
    <col min="4365" max="4365" width="8.140625" style="60" customWidth="1"/>
    <col min="4366" max="4367" width="4.5703125" style="60" customWidth="1"/>
    <col min="4368" max="4368" width="7.140625" style="60" customWidth="1"/>
    <col min="4369" max="4369" width="7.85546875" style="60" customWidth="1"/>
    <col min="4370" max="4370" width="4.5703125" style="60" customWidth="1"/>
    <col min="4371" max="4371" width="8.140625" style="60" customWidth="1"/>
    <col min="4372" max="4372" width="9.42578125" style="60" customWidth="1"/>
    <col min="4373" max="4373" width="7.140625" style="60" customWidth="1"/>
    <col min="4374" max="4375" width="8.5703125" style="60" customWidth="1"/>
    <col min="4376" max="4376" width="4.5703125" style="60" customWidth="1"/>
    <col min="4377" max="4377" width="7.42578125" style="60" customWidth="1"/>
    <col min="4378" max="4379" width="4.5703125" style="60" customWidth="1"/>
    <col min="4380" max="4380" width="7" style="60" customWidth="1"/>
    <col min="4381" max="4381" width="8.140625" style="60" customWidth="1"/>
    <col min="4382" max="4382" width="8" style="60" customWidth="1"/>
    <col min="4383" max="4383" width="7.140625" style="60" customWidth="1"/>
    <col min="4384" max="4384" width="6.5703125" style="60" customWidth="1"/>
    <col min="4385" max="4385" width="4.5703125" style="60" customWidth="1"/>
    <col min="4386" max="4386" width="7.85546875" style="60" customWidth="1"/>
    <col min="4387" max="4387" width="8.140625" style="60" customWidth="1"/>
    <col min="4388" max="4391" width="4.5703125" style="60" customWidth="1"/>
    <col min="4392" max="4392" width="11.5703125" style="60"/>
    <col min="4393" max="4393" width="8.42578125" style="60" customWidth="1"/>
    <col min="4394" max="4394" width="5.42578125" style="60" customWidth="1"/>
    <col min="4395" max="4396" width="5.140625" style="60" customWidth="1"/>
    <col min="4397" max="4397" width="6.42578125" style="60" customWidth="1"/>
    <col min="4398" max="4398" width="11.5703125" style="60"/>
    <col min="4399" max="4399" width="8.42578125" style="60" customWidth="1"/>
    <col min="4400" max="4400" width="3.140625" style="60" customWidth="1"/>
    <col min="4401" max="4401" width="5.140625" style="60" customWidth="1"/>
    <col min="4402" max="4402" width="7.42578125" style="60" customWidth="1"/>
    <col min="4403" max="4403" width="4.5703125" style="60" customWidth="1"/>
    <col min="4404" max="4608" width="11.5703125" style="60"/>
    <col min="4609" max="4609" width="1.85546875" style="60" customWidth="1"/>
    <col min="4610" max="4610" width="4.5703125" style="60" customWidth="1"/>
    <col min="4611" max="4611" width="18.85546875" style="60" customWidth="1"/>
    <col min="4612" max="4612" width="6.85546875" style="60" customWidth="1"/>
    <col min="4613" max="4613" width="8.140625" style="60" customWidth="1"/>
    <col min="4614" max="4617" width="4.5703125" style="60" customWidth="1"/>
    <col min="4618" max="4618" width="7.5703125" style="60" customWidth="1"/>
    <col min="4619" max="4620" width="8.5703125" style="60" customWidth="1"/>
    <col min="4621" max="4621" width="8.140625" style="60" customWidth="1"/>
    <col min="4622" max="4623" width="4.5703125" style="60" customWidth="1"/>
    <col min="4624" max="4624" width="7.140625" style="60" customWidth="1"/>
    <col min="4625" max="4625" width="7.85546875" style="60" customWidth="1"/>
    <col min="4626" max="4626" width="4.5703125" style="60" customWidth="1"/>
    <col min="4627" max="4627" width="8.140625" style="60" customWidth="1"/>
    <col min="4628" max="4628" width="9.42578125" style="60" customWidth="1"/>
    <col min="4629" max="4629" width="7.140625" style="60" customWidth="1"/>
    <col min="4630" max="4631" width="8.5703125" style="60" customWidth="1"/>
    <col min="4632" max="4632" width="4.5703125" style="60" customWidth="1"/>
    <col min="4633" max="4633" width="7.42578125" style="60" customWidth="1"/>
    <col min="4634" max="4635" width="4.5703125" style="60" customWidth="1"/>
    <col min="4636" max="4636" width="7" style="60" customWidth="1"/>
    <col min="4637" max="4637" width="8.140625" style="60" customWidth="1"/>
    <col min="4638" max="4638" width="8" style="60" customWidth="1"/>
    <col min="4639" max="4639" width="7.140625" style="60" customWidth="1"/>
    <col min="4640" max="4640" width="6.5703125" style="60" customWidth="1"/>
    <col min="4641" max="4641" width="4.5703125" style="60" customWidth="1"/>
    <col min="4642" max="4642" width="7.85546875" style="60" customWidth="1"/>
    <col min="4643" max="4643" width="8.140625" style="60" customWidth="1"/>
    <col min="4644" max="4647" width="4.5703125" style="60" customWidth="1"/>
    <col min="4648" max="4648" width="11.5703125" style="60"/>
    <col min="4649" max="4649" width="8.42578125" style="60" customWidth="1"/>
    <col min="4650" max="4650" width="5.42578125" style="60" customWidth="1"/>
    <col min="4651" max="4652" width="5.140625" style="60" customWidth="1"/>
    <col min="4653" max="4653" width="6.42578125" style="60" customWidth="1"/>
    <col min="4654" max="4654" width="11.5703125" style="60"/>
    <col min="4655" max="4655" width="8.42578125" style="60" customWidth="1"/>
    <col min="4656" max="4656" width="3.140625" style="60" customWidth="1"/>
    <col min="4657" max="4657" width="5.140625" style="60" customWidth="1"/>
    <col min="4658" max="4658" width="7.42578125" style="60" customWidth="1"/>
    <col min="4659" max="4659" width="4.5703125" style="60" customWidth="1"/>
    <col min="4660" max="4864" width="11.5703125" style="60"/>
    <col min="4865" max="4865" width="1.85546875" style="60" customWidth="1"/>
    <col min="4866" max="4866" width="4.5703125" style="60" customWidth="1"/>
    <col min="4867" max="4867" width="18.85546875" style="60" customWidth="1"/>
    <col min="4868" max="4868" width="6.85546875" style="60" customWidth="1"/>
    <col min="4869" max="4869" width="8.140625" style="60" customWidth="1"/>
    <col min="4870" max="4873" width="4.5703125" style="60" customWidth="1"/>
    <col min="4874" max="4874" width="7.5703125" style="60" customWidth="1"/>
    <col min="4875" max="4876" width="8.5703125" style="60" customWidth="1"/>
    <col min="4877" max="4877" width="8.140625" style="60" customWidth="1"/>
    <col min="4878" max="4879" width="4.5703125" style="60" customWidth="1"/>
    <col min="4880" max="4880" width="7.140625" style="60" customWidth="1"/>
    <col min="4881" max="4881" width="7.85546875" style="60" customWidth="1"/>
    <col min="4882" max="4882" width="4.5703125" style="60" customWidth="1"/>
    <col min="4883" max="4883" width="8.140625" style="60" customWidth="1"/>
    <col min="4884" max="4884" width="9.42578125" style="60" customWidth="1"/>
    <col min="4885" max="4885" width="7.140625" style="60" customWidth="1"/>
    <col min="4886" max="4887" width="8.5703125" style="60" customWidth="1"/>
    <col min="4888" max="4888" width="4.5703125" style="60" customWidth="1"/>
    <col min="4889" max="4889" width="7.42578125" style="60" customWidth="1"/>
    <col min="4890" max="4891" width="4.5703125" style="60" customWidth="1"/>
    <col min="4892" max="4892" width="7" style="60" customWidth="1"/>
    <col min="4893" max="4893" width="8.140625" style="60" customWidth="1"/>
    <col min="4894" max="4894" width="8" style="60" customWidth="1"/>
    <col min="4895" max="4895" width="7.140625" style="60" customWidth="1"/>
    <col min="4896" max="4896" width="6.5703125" style="60" customWidth="1"/>
    <col min="4897" max="4897" width="4.5703125" style="60" customWidth="1"/>
    <col min="4898" max="4898" width="7.85546875" style="60" customWidth="1"/>
    <col min="4899" max="4899" width="8.140625" style="60" customWidth="1"/>
    <col min="4900" max="4903" width="4.5703125" style="60" customWidth="1"/>
    <col min="4904" max="4904" width="11.5703125" style="60"/>
    <col min="4905" max="4905" width="8.42578125" style="60" customWidth="1"/>
    <col min="4906" max="4906" width="5.42578125" style="60" customWidth="1"/>
    <col min="4907" max="4908" width="5.140625" style="60" customWidth="1"/>
    <col min="4909" max="4909" width="6.42578125" style="60" customWidth="1"/>
    <col min="4910" max="4910" width="11.5703125" style="60"/>
    <col min="4911" max="4911" width="8.42578125" style="60" customWidth="1"/>
    <col min="4912" max="4912" width="3.140625" style="60" customWidth="1"/>
    <col min="4913" max="4913" width="5.140625" style="60" customWidth="1"/>
    <col min="4914" max="4914" width="7.42578125" style="60" customWidth="1"/>
    <col min="4915" max="4915" width="4.5703125" style="60" customWidth="1"/>
    <col min="4916" max="5120" width="11.5703125" style="60"/>
    <col min="5121" max="5121" width="1.85546875" style="60" customWidth="1"/>
    <col min="5122" max="5122" width="4.5703125" style="60" customWidth="1"/>
    <col min="5123" max="5123" width="18.85546875" style="60" customWidth="1"/>
    <col min="5124" max="5124" width="6.85546875" style="60" customWidth="1"/>
    <col min="5125" max="5125" width="8.140625" style="60" customWidth="1"/>
    <col min="5126" max="5129" width="4.5703125" style="60" customWidth="1"/>
    <col min="5130" max="5130" width="7.5703125" style="60" customWidth="1"/>
    <col min="5131" max="5132" width="8.5703125" style="60" customWidth="1"/>
    <col min="5133" max="5133" width="8.140625" style="60" customWidth="1"/>
    <col min="5134" max="5135" width="4.5703125" style="60" customWidth="1"/>
    <col min="5136" max="5136" width="7.140625" style="60" customWidth="1"/>
    <col min="5137" max="5137" width="7.85546875" style="60" customWidth="1"/>
    <col min="5138" max="5138" width="4.5703125" style="60" customWidth="1"/>
    <col min="5139" max="5139" width="8.140625" style="60" customWidth="1"/>
    <col min="5140" max="5140" width="9.42578125" style="60" customWidth="1"/>
    <col min="5141" max="5141" width="7.140625" style="60" customWidth="1"/>
    <col min="5142" max="5143" width="8.5703125" style="60" customWidth="1"/>
    <col min="5144" max="5144" width="4.5703125" style="60" customWidth="1"/>
    <col min="5145" max="5145" width="7.42578125" style="60" customWidth="1"/>
    <col min="5146" max="5147" width="4.5703125" style="60" customWidth="1"/>
    <col min="5148" max="5148" width="7" style="60" customWidth="1"/>
    <col min="5149" max="5149" width="8.140625" style="60" customWidth="1"/>
    <col min="5150" max="5150" width="8" style="60" customWidth="1"/>
    <col min="5151" max="5151" width="7.140625" style="60" customWidth="1"/>
    <col min="5152" max="5152" width="6.5703125" style="60" customWidth="1"/>
    <col min="5153" max="5153" width="4.5703125" style="60" customWidth="1"/>
    <col min="5154" max="5154" width="7.85546875" style="60" customWidth="1"/>
    <col min="5155" max="5155" width="8.140625" style="60" customWidth="1"/>
    <col min="5156" max="5159" width="4.5703125" style="60" customWidth="1"/>
    <col min="5160" max="5160" width="11.5703125" style="60"/>
    <col min="5161" max="5161" width="8.42578125" style="60" customWidth="1"/>
    <col min="5162" max="5162" width="5.42578125" style="60" customWidth="1"/>
    <col min="5163" max="5164" width="5.140625" style="60" customWidth="1"/>
    <col min="5165" max="5165" width="6.42578125" style="60" customWidth="1"/>
    <col min="5166" max="5166" width="11.5703125" style="60"/>
    <col min="5167" max="5167" width="8.42578125" style="60" customWidth="1"/>
    <col min="5168" max="5168" width="3.140625" style="60" customWidth="1"/>
    <col min="5169" max="5169" width="5.140625" style="60" customWidth="1"/>
    <col min="5170" max="5170" width="7.42578125" style="60" customWidth="1"/>
    <col min="5171" max="5171" width="4.5703125" style="60" customWidth="1"/>
    <col min="5172" max="5376" width="11.5703125" style="60"/>
    <col min="5377" max="5377" width="1.85546875" style="60" customWidth="1"/>
    <col min="5378" max="5378" width="4.5703125" style="60" customWidth="1"/>
    <col min="5379" max="5379" width="18.85546875" style="60" customWidth="1"/>
    <col min="5380" max="5380" width="6.85546875" style="60" customWidth="1"/>
    <col min="5381" max="5381" width="8.140625" style="60" customWidth="1"/>
    <col min="5382" max="5385" width="4.5703125" style="60" customWidth="1"/>
    <col min="5386" max="5386" width="7.5703125" style="60" customWidth="1"/>
    <col min="5387" max="5388" width="8.5703125" style="60" customWidth="1"/>
    <col min="5389" max="5389" width="8.140625" style="60" customWidth="1"/>
    <col min="5390" max="5391" width="4.5703125" style="60" customWidth="1"/>
    <col min="5392" max="5392" width="7.140625" style="60" customWidth="1"/>
    <col min="5393" max="5393" width="7.85546875" style="60" customWidth="1"/>
    <col min="5394" max="5394" width="4.5703125" style="60" customWidth="1"/>
    <col min="5395" max="5395" width="8.140625" style="60" customWidth="1"/>
    <col min="5396" max="5396" width="9.42578125" style="60" customWidth="1"/>
    <col min="5397" max="5397" width="7.140625" style="60" customWidth="1"/>
    <col min="5398" max="5399" width="8.5703125" style="60" customWidth="1"/>
    <col min="5400" max="5400" width="4.5703125" style="60" customWidth="1"/>
    <col min="5401" max="5401" width="7.42578125" style="60" customWidth="1"/>
    <col min="5402" max="5403" width="4.5703125" style="60" customWidth="1"/>
    <col min="5404" max="5404" width="7" style="60" customWidth="1"/>
    <col min="5405" max="5405" width="8.140625" style="60" customWidth="1"/>
    <col min="5406" max="5406" width="8" style="60" customWidth="1"/>
    <col min="5407" max="5407" width="7.140625" style="60" customWidth="1"/>
    <col min="5408" max="5408" width="6.5703125" style="60" customWidth="1"/>
    <col min="5409" max="5409" width="4.5703125" style="60" customWidth="1"/>
    <col min="5410" max="5410" width="7.85546875" style="60" customWidth="1"/>
    <col min="5411" max="5411" width="8.140625" style="60" customWidth="1"/>
    <col min="5412" max="5415" width="4.5703125" style="60" customWidth="1"/>
    <col min="5416" max="5416" width="11.5703125" style="60"/>
    <col min="5417" max="5417" width="8.42578125" style="60" customWidth="1"/>
    <col min="5418" max="5418" width="5.42578125" style="60" customWidth="1"/>
    <col min="5419" max="5420" width="5.140625" style="60" customWidth="1"/>
    <col min="5421" max="5421" width="6.42578125" style="60" customWidth="1"/>
    <col min="5422" max="5422" width="11.5703125" style="60"/>
    <col min="5423" max="5423" width="8.42578125" style="60" customWidth="1"/>
    <col min="5424" max="5424" width="3.140625" style="60" customWidth="1"/>
    <col min="5425" max="5425" width="5.140625" style="60" customWidth="1"/>
    <col min="5426" max="5426" width="7.42578125" style="60" customWidth="1"/>
    <col min="5427" max="5427" width="4.5703125" style="60" customWidth="1"/>
    <col min="5428" max="5632" width="11.5703125" style="60"/>
    <col min="5633" max="5633" width="1.85546875" style="60" customWidth="1"/>
    <col min="5634" max="5634" width="4.5703125" style="60" customWidth="1"/>
    <col min="5635" max="5635" width="18.85546875" style="60" customWidth="1"/>
    <col min="5636" max="5636" width="6.85546875" style="60" customWidth="1"/>
    <col min="5637" max="5637" width="8.140625" style="60" customWidth="1"/>
    <col min="5638" max="5641" width="4.5703125" style="60" customWidth="1"/>
    <col min="5642" max="5642" width="7.5703125" style="60" customWidth="1"/>
    <col min="5643" max="5644" width="8.5703125" style="60" customWidth="1"/>
    <col min="5645" max="5645" width="8.140625" style="60" customWidth="1"/>
    <col min="5646" max="5647" width="4.5703125" style="60" customWidth="1"/>
    <col min="5648" max="5648" width="7.140625" style="60" customWidth="1"/>
    <col min="5649" max="5649" width="7.85546875" style="60" customWidth="1"/>
    <col min="5650" max="5650" width="4.5703125" style="60" customWidth="1"/>
    <col min="5651" max="5651" width="8.140625" style="60" customWidth="1"/>
    <col min="5652" max="5652" width="9.42578125" style="60" customWidth="1"/>
    <col min="5653" max="5653" width="7.140625" style="60" customWidth="1"/>
    <col min="5654" max="5655" width="8.5703125" style="60" customWidth="1"/>
    <col min="5656" max="5656" width="4.5703125" style="60" customWidth="1"/>
    <col min="5657" max="5657" width="7.42578125" style="60" customWidth="1"/>
    <col min="5658" max="5659" width="4.5703125" style="60" customWidth="1"/>
    <col min="5660" max="5660" width="7" style="60" customWidth="1"/>
    <col min="5661" max="5661" width="8.140625" style="60" customWidth="1"/>
    <col min="5662" max="5662" width="8" style="60" customWidth="1"/>
    <col min="5663" max="5663" width="7.140625" style="60" customWidth="1"/>
    <col min="5664" max="5664" width="6.5703125" style="60" customWidth="1"/>
    <col min="5665" max="5665" width="4.5703125" style="60" customWidth="1"/>
    <col min="5666" max="5666" width="7.85546875" style="60" customWidth="1"/>
    <col min="5667" max="5667" width="8.140625" style="60" customWidth="1"/>
    <col min="5668" max="5671" width="4.5703125" style="60" customWidth="1"/>
    <col min="5672" max="5672" width="11.5703125" style="60"/>
    <col min="5673" max="5673" width="8.42578125" style="60" customWidth="1"/>
    <col min="5674" max="5674" width="5.42578125" style="60" customWidth="1"/>
    <col min="5675" max="5676" width="5.140625" style="60" customWidth="1"/>
    <col min="5677" max="5677" width="6.42578125" style="60" customWidth="1"/>
    <col min="5678" max="5678" width="11.5703125" style="60"/>
    <col min="5679" max="5679" width="8.42578125" style="60" customWidth="1"/>
    <col min="5680" max="5680" width="3.140625" style="60" customWidth="1"/>
    <col min="5681" max="5681" width="5.140625" style="60" customWidth="1"/>
    <col min="5682" max="5682" width="7.42578125" style="60" customWidth="1"/>
    <col min="5683" max="5683" width="4.5703125" style="60" customWidth="1"/>
    <col min="5684" max="5888" width="11.5703125" style="60"/>
    <col min="5889" max="5889" width="1.85546875" style="60" customWidth="1"/>
    <col min="5890" max="5890" width="4.5703125" style="60" customWidth="1"/>
    <col min="5891" max="5891" width="18.85546875" style="60" customWidth="1"/>
    <col min="5892" max="5892" width="6.85546875" style="60" customWidth="1"/>
    <col min="5893" max="5893" width="8.140625" style="60" customWidth="1"/>
    <col min="5894" max="5897" width="4.5703125" style="60" customWidth="1"/>
    <col min="5898" max="5898" width="7.5703125" style="60" customWidth="1"/>
    <col min="5899" max="5900" width="8.5703125" style="60" customWidth="1"/>
    <col min="5901" max="5901" width="8.140625" style="60" customWidth="1"/>
    <col min="5902" max="5903" width="4.5703125" style="60" customWidth="1"/>
    <col min="5904" max="5904" width="7.140625" style="60" customWidth="1"/>
    <col min="5905" max="5905" width="7.85546875" style="60" customWidth="1"/>
    <col min="5906" max="5906" width="4.5703125" style="60" customWidth="1"/>
    <col min="5907" max="5907" width="8.140625" style="60" customWidth="1"/>
    <col min="5908" max="5908" width="9.42578125" style="60" customWidth="1"/>
    <col min="5909" max="5909" width="7.140625" style="60" customWidth="1"/>
    <col min="5910" max="5911" width="8.5703125" style="60" customWidth="1"/>
    <col min="5912" max="5912" width="4.5703125" style="60" customWidth="1"/>
    <col min="5913" max="5913" width="7.42578125" style="60" customWidth="1"/>
    <col min="5914" max="5915" width="4.5703125" style="60" customWidth="1"/>
    <col min="5916" max="5916" width="7" style="60" customWidth="1"/>
    <col min="5917" max="5917" width="8.140625" style="60" customWidth="1"/>
    <col min="5918" max="5918" width="8" style="60" customWidth="1"/>
    <col min="5919" max="5919" width="7.140625" style="60" customWidth="1"/>
    <col min="5920" max="5920" width="6.5703125" style="60" customWidth="1"/>
    <col min="5921" max="5921" width="4.5703125" style="60" customWidth="1"/>
    <col min="5922" max="5922" width="7.85546875" style="60" customWidth="1"/>
    <col min="5923" max="5923" width="8.140625" style="60" customWidth="1"/>
    <col min="5924" max="5927" width="4.5703125" style="60" customWidth="1"/>
    <col min="5928" max="5928" width="11.5703125" style="60"/>
    <col min="5929" max="5929" width="8.42578125" style="60" customWidth="1"/>
    <col min="5930" max="5930" width="5.42578125" style="60" customWidth="1"/>
    <col min="5931" max="5932" width="5.140625" style="60" customWidth="1"/>
    <col min="5933" max="5933" width="6.42578125" style="60" customWidth="1"/>
    <col min="5934" max="5934" width="11.5703125" style="60"/>
    <col min="5935" max="5935" width="8.42578125" style="60" customWidth="1"/>
    <col min="5936" max="5936" width="3.140625" style="60" customWidth="1"/>
    <col min="5937" max="5937" width="5.140625" style="60" customWidth="1"/>
    <col min="5938" max="5938" width="7.42578125" style="60" customWidth="1"/>
    <col min="5939" max="5939" width="4.5703125" style="60" customWidth="1"/>
    <col min="5940" max="6144" width="11.5703125" style="60"/>
    <col min="6145" max="6145" width="1.85546875" style="60" customWidth="1"/>
    <col min="6146" max="6146" width="4.5703125" style="60" customWidth="1"/>
    <col min="6147" max="6147" width="18.85546875" style="60" customWidth="1"/>
    <col min="6148" max="6148" width="6.85546875" style="60" customWidth="1"/>
    <col min="6149" max="6149" width="8.140625" style="60" customWidth="1"/>
    <col min="6150" max="6153" width="4.5703125" style="60" customWidth="1"/>
    <col min="6154" max="6154" width="7.5703125" style="60" customWidth="1"/>
    <col min="6155" max="6156" width="8.5703125" style="60" customWidth="1"/>
    <col min="6157" max="6157" width="8.140625" style="60" customWidth="1"/>
    <col min="6158" max="6159" width="4.5703125" style="60" customWidth="1"/>
    <col min="6160" max="6160" width="7.140625" style="60" customWidth="1"/>
    <col min="6161" max="6161" width="7.85546875" style="60" customWidth="1"/>
    <col min="6162" max="6162" width="4.5703125" style="60" customWidth="1"/>
    <col min="6163" max="6163" width="8.140625" style="60" customWidth="1"/>
    <col min="6164" max="6164" width="9.42578125" style="60" customWidth="1"/>
    <col min="6165" max="6165" width="7.140625" style="60" customWidth="1"/>
    <col min="6166" max="6167" width="8.5703125" style="60" customWidth="1"/>
    <col min="6168" max="6168" width="4.5703125" style="60" customWidth="1"/>
    <col min="6169" max="6169" width="7.42578125" style="60" customWidth="1"/>
    <col min="6170" max="6171" width="4.5703125" style="60" customWidth="1"/>
    <col min="6172" max="6172" width="7" style="60" customWidth="1"/>
    <col min="6173" max="6173" width="8.140625" style="60" customWidth="1"/>
    <col min="6174" max="6174" width="8" style="60" customWidth="1"/>
    <col min="6175" max="6175" width="7.140625" style="60" customWidth="1"/>
    <col min="6176" max="6176" width="6.5703125" style="60" customWidth="1"/>
    <col min="6177" max="6177" width="4.5703125" style="60" customWidth="1"/>
    <col min="6178" max="6178" width="7.85546875" style="60" customWidth="1"/>
    <col min="6179" max="6179" width="8.140625" style="60" customWidth="1"/>
    <col min="6180" max="6183" width="4.5703125" style="60" customWidth="1"/>
    <col min="6184" max="6184" width="11.5703125" style="60"/>
    <col min="6185" max="6185" width="8.42578125" style="60" customWidth="1"/>
    <col min="6186" max="6186" width="5.42578125" style="60" customWidth="1"/>
    <col min="6187" max="6188" width="5.140625" style="60" customWidth="1"/>
    <col min="6189" max="6189" width="6.42578125" style="60" customWidth="1"/>
    <col min="6190" max="6190" width="11.5703125" style="60"/>
    <col min="6191" max="6191" width="8.42578125" style="60" customWidth="1"/>
    <col min="6192" max="6192" width="3.140625" style="60" customWidth="1"/>
    <col min="6193" max="6193" width="5.140625" style="60" customWidth="1"/>
    <col min="6194" max="6194" width="7.42578125" style="60" customWidth="1"/>
    <col min="6195" max="6195" width="4.5703125" style="60" customWidth="1"/>
    <col min="6196" max="6400" width="11.5703125" style="60"/>
    <col min="6401" max="6401" width="1.85546875" style="60" customWidth="1"/>
    <col min="6402" max="6402" width="4.5703125" style="60" customWidth="1"/>
    <col min="6403" max="6403" width="18.85546875" style="60" customWidth="1"/>
    <col min="6404" max="6404" width="6.85546875" style="60" customWidth="1"/>
    <col min="6405" max="6405" width="8.140625" style="60" customWidth="1"/>
    <col min="6406" max="6409" width="4.5703125" style="60" customWidth="1"/>
    <col min="6410" max="6410" width="7.5703125" style="60" customWidth="1"/>
    <col min="6411" max="6412" width="8.5703125" style="60" customWidth="1"/>
    <col min="6413" max="6413" width="8.140625" style="60" customWidth="1"/>
    <col min="6414" max="6415" width="4.5703125" style="60" customWidth="1"/>
    <col min="6416" max="6416" width="7.140625" style="60" customWidth="1"/>
    <col min="6417" max="6417" width="7.85546875" style="60" customWidth="1"/>
    <col min="6418" max="6418" width="4.5703125" style="60" customWidth="1"/>
    <col min="6419" max="6419" width="8.140625" style="60" customWidth="1"/>
    <col min="6420" max="6420" width="9.42578125" style="60" customWidth="1"/>
    <col min="6421" max="6421" width="7.140625" style="60" customWidth="1"/>
    <col min="6422" max="6423" width="8.5703125" style="60" customWidth="1"/>
    <col min="6424" max="6424" width="4.5703125" style="60" customWidth="1"/>
    <col min="6425" max="6425" width="7.42578125" style="60" customWidth="1"/>
    <col min="6426" max="6427" width="4.5703125" style="60" customWidth="1"/>
    <col min="6428" max="6428" width="7" style="60" customWidth="1"/>
    <col min="6429" max="6429" width="8.140625" style="60" customWidth="1"/>
    <col min="6430" max="6430" width="8" style="60" customWidth="1"/>
    <col min="6431" max="6431" width="7.140625" style="60" customWidth="1"/>
    <col min="6432" max="6432" width="6.5703125" style="60" customWidth="1"/>
    <col min="6433" max="6433" width="4.5703125" style="60" customWidth="1"/>
    <col min="6434" max="6434" width="7.85546875" style="60" customWidth="1"/>
    <col min="6435" max="6435" width="8.140625" style="60" customWidth="1"/>
    <col min="6436" max="6439" width="4.5703125" style="60" customWidth="1"/>
    <col min="6440" max="6440" width="11.5703125" style="60"/>
    <col min="6441" max="6441" width="8.42578125" style="60" customWidth="1"/>
    <col min="6442" max="6442" width="5.42578125" style="60" customWidth="1"/>
    <col min="6443" max="6444" width="5.140625" style="60" customWidth="1"/>
    <col min="6445" max="6445" width="6.42578125" style="60" customWidth="1"/>
    <col min="6446" max="6446" width="11.5703125" style="60"/>
    <col min="6447" max="6447" width="8.42578125" style="60" customWidth="1"/>
    <col min="6448" max="6448" width="3.140625" style="60" customWidth="1"/>
    <col min="6449" max="6449" width="5.140625" style="60" customWidth="1"/>
    <col min="6450" max="6450" width="7.42578125" style="60" customWidth="1"/>
    <col min="6451" max="6451" width="4.5703125" style="60" customWidth="1"/>
    <col min="6452" max="6656" width="11.5703125" style="60"/>
    <col min="6657" max="6657" width="1.85546875" style="60" customWidth="1"/>
    <col min="6658" max="6658" width="4.5703125" style="60" customWidth="1"/>
    <col min="6659" max="6659" width="18.85546875" style="60" customWidth="1"/>
    <col min="6660" max="6660" width="6.85546875" style="60" customWidth="1"/>
    <col min="6661" max="6661" width="8.140625" style="60" customWidth="1"/>
    <col min="6662" max="6665" width="4.5703125" style="60" customWidth="1"/>
    <col min="6666" max="6666" width="7.5703125" style="60" customWidth="1"/>
    <col min="6667" max="6668" width="8.5703125" style="60" customWidth="1"/>
    <col min="6669" max="6669" width="8.140625" style="60" customWidth="1"/>
    <col min="6670" max="6671" width="4.5703125" style="60" customWidth="1"/>
    <col min="6672" max="6672" width="7.140625" style="60" customWidth="1"/>
    <col min="6673" max="6673" width="7.85546875" style="60" customWidth="1"/>
    <col min="6674" max="6674" width="4.5703125" style="60" customWidth="1"/>
    <col min="6675" max="6675" width="8.140625" style="60" customWidth="1"/>
    <col min="6676" max="6676" width="9.42578125" style="60" customWidth="1"/>
    <col min="6677" max="6677" width="7.140625" style="60" customWidth="1"/>
    <col min="6678" max="6679" width="8.5703125" style="60" customWidth="1"/>
    <col min="6680" max="6680" width="4.5703125" style="60" customWidth="1"/>
    <col min="6681" max="6681" width="7.42578125" style="60" customWidth="1"/>
    <col min="6682" max="6683" width="4.5703125" style="60" customWidth="1"/>
    <col min="6684" max="6684" width="7" style="60" customWidth="1"/>
    <col min="6685" max="6685" width="8.140625" style="60" customWidth="1"/>
    <col min="6686" max="6686" width="8" style="60" customWidth="1"/>
    <col min="6687" max="6687" width="7.140625" style="60" customWidth="1"/>
    <col min="6688" max="6688" width="6.5703125" style="60" customWidth="1"/>
    <col min="6689" max="6689" width="4.5703125" style="60" customWidth="1"/>
    <col min="6690" max="6690" width="7.85546875" style="60" customWidth="1"/>
    <col min="6691" max="6691" width="8.140625" style="60" customWidth="1"/>
    <col min="6692" max="6695" width="4.5703125" style="60" customWidth="1"/>
    <col min="6696" max="6696" width="11.5703125" style="60"/>
    <col min="6697" max="6697" width="8.42578125" style="60" customWidth="1"/>
    <col min="6698" max="6698" width="5.42578125" style="60" customWidth="1"/>
    <col min="6699" max="6700" width="5.140625" style="60" customWidth="1"/>
    <col min="6701" max="6701" width="6.42578125" style="60" customWidth="1"/>
    <col min="6702" max="6702" width="11.5703125" style="60"/>
    <col min="6703" max="6703" width="8.42578125" style="60" customWidth="1"/>
    <col min="6704" max="6704" width="3.140625" style="60" customWidth="1"/>
    <col min="6705" max="6705" width="5.140625" style="60" customWidth="1"/>
    <col min="6706" max="6706" width="7.42578125" style="60" customWidth="1"/>
    <col min="6707" max="6707" width="4.5703125" style="60" customWidth="1"/>
    <col min="6708" max="6912" width="11.5703125" style="60"/>
    <col min="6913" max="6913" width="1.85546875" style="60" customWidth="1"/>
    <col min="6914" max="6914" width="4.5703125" style="60" customWidth="1"/>
    <col min="6915" max="6915" width="18.85546875" style="60" customWidth="1"/>
    <col min="6916" max="6916" width="6.85546875" style="60" customWidth="1"/>
    <col min="6917" max="6917" width="8.140625" style="60" customWidth="1"/>
    <col min="6918" max="6921" width="4.5703125" style="60" customWidth="1"/>
    <col min="6922" max="6922" width="7.5703125" style="60" customWidth="1"/>
    <col min="6923" max="6924" width="8.5703125" style="60" customWidth="1"/>
    <col min="6925" max="6925" width="8.140625" style="60" customWidth="1"/>
    <col min="6926" max="6927" width="4.5703125" style="60" customWidth="1"/>
    <col min="6928" max="6928" width="7.140625" style="60" customWidth="1"/>
    <col min="6929" max="6929" width="7.85546875" style="60" customWidth="1"/>
    <col min="6930" max="6930" width="4.5703125" style="60" customWidth="1"/>
    <col min="6931" max="6931" width="8.140625" style="60" customWidth="1"/>
    <col min="6932" max="6932" width="9.42578125" style="60" customWidth="1"/>
    <col min="6933" max="6933" width="7.140625" style="60" customWidth="1"/>
    <col min="6934" max="6935" width="8.5703125" style="60" customWidth="1"/>
    <col min="6936" max="6936" width="4.5703125" style="60" customWidth="1"/>
    <col min="6937" max="6937" width="7.42578125" style="60" customWidth="1"/>
    <col min="6938" max="6939" width="4.5703125" style="60" customWidth="1"/>
    <col min="6940" max="6940" width="7" style="60" customWidth="1"/>
    <col min="6941" max="6941" width="8.140625" style="60" customWidth="1"/>
    <col min="6942" max="6942" width="8" style="60" customWidth="1"/>
    <col min="6943" max="6943" width="7.140625" style="60" customWidth="1"/>
    <col min="6944" max="6944" width="6.5703125" style="60" customWidth="1"/>
    <col min="6945" max="6945" width="4.5703125" style="60" customWidth="1"/>
    <col min="6946" max="6946" width="7.85546875" style="60" customWidth="1"/>
    <col min="6947" max="6947" width="8.140625" style="60" customWidth="1"/>
    <col min="6948" max="6951" width="4.5703125" style="60" customWidth="1"/>
    <col min="6952" max="6952" width="11.5703125" style="60"/>
    <col min="6953" max="6953" width="8.42578125" style="60" customWidth="1"/>
    <col min="6954" max="6954" width="5.42578125" style="60" customWidth="1"/>
    <col min="6955" max="6956" width="5.140625" style="60" customWidth="1"/>
    <col min="6957" max="6957" width="6.42578125" style="60" customWidth="1"/>
    <col min="6958" max="6958" width="11.5703125" style="60"/>
    <col min="6959" max="6959" width="8.42578125" style="60" customWidth="1"/>
    <col min="6960" max="6960" width="3.140625" style="60" customWidth="1"/>
    <col min="6961" max="6961" width="5.140625" style="60" customWidth="1"/>
    <col min="6962" max="6962" width="7.42578125" style="60" customWidth="1"/>
    <col min="6963" max="6963" width="4.5703125" style="60" customWidth="1"/>
    <col min="6964" max="7168" width="11.5703125" style="60"/>
    <col min="7169" max="7169" width="1.85546875" style="60" customWidth="1"/>
    <col min="7170" max="7170" width="4.5703125" style="60" customWidth="1"/>
    <col min="7171" max="7171" width="18.85546875" style="60" customWidth="1"/>
    <col min="7172" max="7172" width="6.85546875" style="60" customWidth="1"/>
    <col min="7173" max="7173" width="8.140625" style="60" customWidth="1"/>
    <col min="7174" max="7177" width="4.5703125" style="60" customWidth="1"/>
    <col min="7178" max="7178" width="7.5703125" style="60" customWidth="1"/>
    <col min="7179" max="7180" width="8.5703125" style="60" customWidth="1"/>
    <col min="7181" max="7181" width="8.140625" style="60" customWidth="1"/>
    <col min="7182" max="7183" width="4.5703125" style="60" customWidth="1"/>
    <col min="7184" max="7184" width="7.140625" style="60" customWidth="1"/>
    <col min="7185" max="7185" width="7.85546875" style="60" customWidth="1"/>
    <col min="7186" max="7186" width="4.5703125" style="60" customWidth="1"/>
    <col min="7187" max="7187" width="8.140625" style="60" customWidth="1"/>
    <col min="7188" max="7188" width="9.42578125" style="60" customWidth="1"/>
    <col min="7189" max="7189" width="7.140625" style="60" customWidth="1"/>
    <col min="7190" max="7191" width="8.5703125" style="60" customWidth="1"/>
    <col min="7192" max="7192" width="4.5703125" style="60" customWidth="1"/>
    <col min="7193" max="7193" width="7.42578125" style="60" customWidth="1"/>
    <col min="7194" max="7195" width="4.5703125" style="60" customWidth="1"/>
    <col min="7196" max="7196" width="7" style="60" customWidth="1"/>
    <col min="7197" max="7197" width="8.140625" style="60" customWidth="1"/>
    <col min="7198" max="7198" width="8" style="60" customWidth="1"/>
    <col min="7199" max="7199" width="7.140625" style="60" customWidth="1"/>
    <col min="7200" max="7200" width="6.5703125" style="60" customWidth="1"/>
    <col min="7201" max="7201" width="4.5703125" style="60" customWidth="1"/>
    <col min="7202" max="7202" width="7.85546875" style="60" customWidth="1"/>
    <col min="7203" max="7203" width="8.140625" style="60" customWidth="1"/>
    <col min="7204" max="7207" width="4.5703125" style="60" customWidth="1"/>
    <col min="7208" max="7208" width="11.5703125" style="60"/>
    <col min="7209" max="7209" width="8.42578125" style="60" customWidth="1"/>
    <col min="7210" max="7210" width="5.42578125" style="60" customWidth="1"/>
    <col min="7211" max="7212" width="5.140625" style="60" customWidth="1"/>
    <col min="7213" max="7213" width="6.42578125" style="60" customWidth="1"/>
    <col min="7214" max="7214" width="11.5703125" style="60"/>
    <col min="7215" max="7215" width="8.42578125" style="60" customWidth="1"/>
    <col min="7216" max="7216" width="3.140625" style="60" customWidth="1"/>
    <col min="7217" max="7217" width="5.140625" style="60" customWidth="1"/>
    <col min="7218" max="7218" width="7.42578125" style="60" customWidth="1"/>
    <col min="7219" max="7219" width="4.5703125" style="60" customWidth="1"/>
    <col min="7220" max="7424" width="11.5703125" style="60"/>
    <col min="7425" max="7425" width="1.85546875" style="60" customWidth="1"/>
    <col min="7426" max="7426" width="4.5703125" style="60" customWidth="1"/>
    <col min="7427" max="7427" width="18.85546875" style="60" customWidth="1"/>
    <col min="7428" max="7428" width="6.85546875" style="60" customWidth="1"/>
    <col min="7429" max="7429" width="8.140625" style="60" customWidth="1"/>
    <col min="7430" max="7433" width="4.5703125" style="60" customWidth="1"/>
    <col min="7434" max="7434" width="7.5703125" style="60" customWidth="1"/>
    <col min="7435" max="7436" width="8.5703125" style="60" customWidth="1"/>
    <col min="7437" max="7437" width="8.140625" style="60" customWidth="1"/>
    <col min="7438" max="7439" width="4.5703125" style="60" customWidth="1"/>
    <col min="7440" max="7440" width="7.140625" style="60" customWidth="1"/>
    <col min="7441" max="7441" width="7.85546875" style="60" customWidth="1"/>
    <col min="7442" max="7442" width="4.5703125" style="60" customWidth="1"/>
    <col min="7443" max="7443" width="8.140625" style="60" customWidth="1"/>
    <col min="7444" max="7444" width="9.42578125" style="60" customWidth="1"/>
    <col min="7445" max="7445" width="7.140625" style="60" customWidth="1"/>
    <col min="7446" max="7447" width="8.5703125" style="60" customWidth="1"/>
    <col min="7448" max="7448" width="4.5703125" style="60" customWidth="1"/>
    <col min="7449" max="7449" width="7.42578125" style="60" customWidth="1"/>
    <col min="7450" max="7451" width="4.5703125" style="60" customWidth="1"/>
    <col min="7452" max="7452" width="7" style="60" customWidth="1"/>
    <col min="7453" max="7453" width="8.140625" style="60" customWidth="1"/>
    <col min="7454" max="7454" width="8" style="60" customWidth="1"/>
    <col min="7455" max="7455" width="7.140625" style="60" customWidth="1"/>
    <col min="7456" max="7456" width="6.5703125" style="60" customWidth="1"/>
    <col min="7457" max="7457" width="4.5703125" style="60" customWidth="1"/>
    <col min="7458" max="7458" width="7.85546875" style="60" customWidth="1"/>
    <col min="7459" max="7459" width="8.140625" style="60" customWidth="1"/>
    <col min="7460" max="7463" width="4.5703125" style="60" customWidth="1"/>
    <col min="7464" max="7464" width="11.5703125" style="60"/>
    <col min="7465" max="7465" width="8.42578125" style="60" customWidth="1"/>
    <col min="7466" max="7466" width="5.42578125" style="60" customWidth="1"/>
    <col min="7467" max="7468" width="5.140625" style="60" customWidth="1"/>
    <col min="7469" max="7469" width="6.42578125" style="60" customWidth="1"/>
    <col min="7470" max="7470" width="11.5703125" style="60"/>
    <col min="7471" max="7471" width="8.42578125" style="60" customWidth="1"/>
    <col min="7472" max="7472" width="3.140625" style="60" customWidth="1"/>
    <col min="7473" max="7473" width="5.140625" style="60" customWidth="1"/>
    <col min="7474" max="7474" width="7.42578125" style="60" customWidth="1"/>
    <col min="7475" max="7475" width="4.5703125" style="60" customWidth="1"/>
    <col min="7476" max="7680" width="11.5703125" style="60"/>
    <col min="7681" max="7681" width="1.85546875" style="60" customWidth="1"/>
    <col min="7682" max="7682" width="4.5703125" style="60" customWidth="1"/>
    <col min="7683" max="7683" width="18.85546875" style="60" customWidth="1"/>
    <col min="7684" max="7684" width="6.85546875" style="60" customWidth="1"/>
    <col min="7685" max="7685" width="8.140625" style="60" customWidth="1"/>
    <col min="7686" max="7689" width="4.5703125" style="60" customWidth="1"/>
    <col min="7690" max="7690" width="7.5703125" style="60" customWidth="1"/>
    <col min="7691" max="7692" width="8.5703125" style="60" customWidth="1"/>
    <col min="7693" max="7693" width="8.140625" style="60" customWidth="1"/>
    <col min="7694" max="7695" width="4.5703125" style="60" customWidth="1"/>
    <col min="7696" max="7696" width="7.140625" style="60" customWidth="1"/>
    <col min="7697" max="7697" width="7.85546875" style="60" customWidth="1"/>
    <col min="7698" max="7698" width="4.5703125" style="60" customWidth="1"/>
    <col min="7699" max="7699" width="8.140625" style="60" customWidth="1"/>
    <col min="7700" max="7700" width="9.42578125" style="60" customWidth="1"/>
    <col min="7701" max="7701" width="7.140625" style="60" customWidth="1"/>
    <col min="7702" max="7703" width="8.5703125" style="60" customWidth="1"/>
    <col min="7704" max="7704" width="4.5703125" style="60" customWidth="1"/>
    <col min="7705" max="7705" width="7.42578125" style="60" customWidth="1"/>
    <col min="7706" max="7707" width="4.5703125" style="60" customWidth="1"/>
    <col min="7708" max="7708" width="7" style="60" customWidth="1"/>
    <col min="7709" max="7709" width="8.140625" style="60" customWidth="1"/>
    <col min="7710" max="7710" width="8" style="60" customWidth="1"/>
    <col min="7711" max="7711" width="7.140625" style="60" customWidth="1"/>
    <col min="7712" max="7712" width="6.5703125" style="60" customWidth="1"/>
    <col min="7713" max="7713" width="4.5703125" style="60" customWidth="1"/>
    <col min="7714" max="7714" width="7.85546875" style="60" customWidth="1"/>
    <col min="7715" max="7715" width="8.140625" style="60" customWidth="1"/>
    <col min="7716" max="7719" width="4.5703125" style="60" customWidth="1"/>
    <col min="7720" max="7720" width="11.5703125" style="60"/>
    <col min="7721" max="7721" width="8.42578125" style="60" customWidth="1"/>
    <col min="7722" max="7722" width="5.42578125" style="60" customWidth="1"/>
    <col min="7723" max="7724" width="5.140625" style="60" customWidth="1"/>
    <col min="7725" max="7725" width="6.42578125" style="60" customWidth="1"/>
    <col min="7726" max="7726" width="11.5703125" style="60"/>
    <col min="7727" max="7727" width="8.42578125" style="60" customWidth="1"/>
    <col min="7728" max="7728" width="3.140625" style="60" customWidth="1"/>
    <col min="7729" max="7729" width="5.140625" style="60" customWidth="1"/>
    <col min="7730" max="7730" width="7.42578125" style="60" customWidth="1"/>
    <col min="7731" max="7731" width="4.5703125" style="60" customWidth="1"/>
    <col min="7732" max="7936" width="11.5703125" style="60"/>
    <col min="7937" max="7937" width="1.85546875" style="60" customWidth="1"/>
    <col min="7938" max="7938" width="4.5703125" style="60" customWidth="1"/>
    <col min="7939" max="7939" width="18.85546875" style="60" customWidth="1"/>
    <col min="7940" max="7940" width="6.85546875" style="60" customWidth="1"/>
    <col min="7941" max="7941" width="8.140625" style="60" customWidth="1"/>
    <col min="7942" max="7945" width="4.5703125" style="60" customWidth="1"/>
    <col min="7946" max="7946" width="7.5703125" style="60" customWidth="1"/>
    <col min="7947" max="7948" width="8.5703125" style="60" customWidth="1"/>
    <col min="7949" max="7949" width="8.140625" style="60" customWidth="1"/>
    <col min="7950" max="7951" width="4.5703125" style="60" customWidth="1"/>
    <col min="7952" max="7952" width="7.140625" style="60" customWidth="1"/>
    <col min="7953" max="7953" width="7.85546875" style="60" customWidth="1"/>
    <col min="7954" max="7954" width="4.5703125" style="60" customWidth="1"/>
    <col min="7955" max="7955" width="8.140625" style="60" customWidth="1"/>
    <col min="7956" max="7956" width="9.42578125" style="60" customWidth="1"/>
    <col min="7957" max="7957" width="7.140625" style="60" customWidth="1"/>
    <col min="7958" max="7959" width="8.5703125" style="60" customWidth="1"/>
    <col min="7960" max="7960" width="4.5703125" style="60" customWidth="1"/>
    <col min="7961" max="7961" width="7.42578125" style="60" customWidth="1"/>
    <col min="7962" max="7963" width="4.5703125" style="60" customWidth="1"/>
    <col min="7964" max="7964" width="7" style="60" customWidth="1"/>
    <col min="7965" max="7965" width="8.140625" style="60" customWidth="1"/>
    <col min="7966" max="7966" width="8" style="60" customWidth="1"/>
    <col min="7967" max="7967" width="7.140625" style="60" customWidth="1"/>
    <col min="7968" max="7968" width="6.5703125" style="60" customWidth="1"/>
    <col min="7969" max="7969" width="4.5703125" style="60" customWidth="1"/>
    <col min="7970" max="7970" width="7.85546875" style="60" customWidth="1"/>
    <col min="7971" max="7971" width="8.140625" style="60" customWidth="1"/>
    <col min="7972" max="7975" width="4.5703125" style="60" customWidth="1"/>
    <col min="7976" max="7976" width="11.5703125" style="60"/>
    <col min="7977" max="7977" width="8.42578125" style="60" customWidth="1"/>
    <col min="7978" max="7978" width="5.42578125" style="60" customWidth="1"/>
    <col min="7979" max="7980" width="5.140625" style="60" customWidth="1"/>
    <col min="7981" max="7981" width="6.42578125" style="60" customWidth="1"/>
    <col min="7982" max="7982" width="11.5703125" style="60"/>
    <col min="7983" max="7983" width="8.42578125" style="60" customWidth="1"/>
    <col min="7984" max="7984" width="3.140625" style="60" customWidth="1"/>
    <col min="7985" max="7985" width="5.140625" style="60" customWidth="1"/>
    <col min="7986" max="7986" width="7.42578125" style="60" customWidth="1"/>
    <col min="7987" max="7987" width="4.5703125" style="60" customWidth="1"/>
    <col min="7988" max="8192" width="11.5703125" style="60"/>
    <col min="8193" max="8193" width="1.85546875" style="60" customWidth="1"/>
    <col min="8194" max="8194" width="4.5703125" style="60" customWidth="1"/>
    <col min="8195" max="8195" width="18.85546875" style="60" customWidth="1"/>
    <col min="8196" max="8196" width="6.85546875" style="60" customWidth="1"/>
    <col min="8197" max="8197" width="8.140625" style="60" customWidth="1"/>
    <col min="8198" max="8201" width="4.5703125" style="60" customWidth="1"/>
    <col min="8202" max="8202" width="7.5703125" style="60" customWidth="1"/>
    <col min="8203" max="8204" width="8.5703125" style="60" customWidth="1"/>
    <col min="8205" max="8205" width="8.140625" style="60" customWidth="1"/>
    <col min="8206" max="8207" width="4.5703125" style="60" customWidth="1"/>
    <col min="8208" max="8208" width="7.140625" style="60" customWidth="1"/>
    <col min="8209" max="8209" width="7.85546875" style="60" customWidth="1"/>
    <col min="8210" max="8210" width="4.5703125" style="60" customWidth="1"/>
    <col min="8211" max="8211" width="8.140625" style="60" customWidth="1"/>
    <col min="8212" max="8212" width="9.42578125" style="60" customWidth="1"/>
    <col min="8213" max="8213" width="7.140625" style="60" customWidth="1"/>
    <col min="8214" max="8215" width="8.5703125" style="60" customWidth="1"/>
    <col min="8216" max="8216" width="4.5703125" style="60" customWidth="1"/>
    <col min="8217" max="8217" width="7.42578125" style="60" customWidth="1"/>
    <col min="8218" max="8219" width="4.5703125" style="60" customWidth="1"/>
    <col min="8220" max="8220" width="7" style="60" customWidth="1"/>
    <col min="8221" max="8221" width="8.140625" style="60" customWidth="1"/>
    <col min="8222" max="8222" width="8" style="60" customWidth="1"/>
    <col min="8223" max="8223" width="7.140625" style="60" customWidth="1"/>
    <col min="8224" max="8224" width="6.5703125" style="60" customWidth="1"/>
    <col min="8225" max="8225" width="4.5703125" style="60" customWidth="1"/>
    <col min="8226" max="8226" width="7.85546875" style="60" customWidth="1"/>
    <col min="8227" max="8227" width="8.140625" style="60" customWidth="1"/>
    <col min="8228" max="8231" width="4.5703125" style="60" customWidth="1"/>
    <col min="8232" max="8232" width="11.5703125" style="60"/>
    <col min="8233" max="8233" width="8.42578125" style="60" customWidth="1"/>
    <col min="8234" max="8234" width="5.42578125" style="60" customWidth="1"/>
    <col min="8235" max="8236" width="5.140625" style="60" customWidth="1"/>
    <col min="8237" max="8237" width="6.42578125" style="60" customWidth="1"/>
    <col min="8238" max="8238" width="11.5703125" style="60"/>
    <col min="8239" max="8239" width="8.42578125" style="60" customWidth="1"/>
    <col min="8240" max="8240" width="3.140625" style="60" customWidth="1"/>
    <col min="8241" max="8241" width="5.140625" style="60" customWidth="1"/>
    <col min="8242" max="8242" width="7.42578125" style="60" customWidth="1"/>
    <col min="8243" max="8243" width="4.5703125" style="60" customWidth="1"/>
    <col min="8244" max="8448" width="11.5703125" style="60"/>
    <col min="8449" max="8449" width="1.85546875" style="60" customWidth="1"/>
    <col min="8450" max="8450" width="4.5703125" style="60" customWidth="1"/>
    <col min="8451" max="8451" width="18.85546875" style="60" customWidth="1"/>
    <col min="8452" max="8452" width="6.85546875" style="60" customWidth="1"/>
    <col min="8453" max="8453" width="8.140625" style="60" customWidth="1"/>
    <col min="8454" max="8457" width="4.5703125" style="60" customWidth="1"/>
    <col min="8458" max="8458" width="7.5703125" style="60" customWidth="1"/>
    <col min="8459" max="8460" width="8.5703125" style="60" customWidth="1"/>
    <col min="8461" max="8461" width="8.140625" style="60" customWidth="1"/>
    <col min="8462" max="8463" width="4.5703125" style="60" customWidth="1"/>
    <col min="8464" max="8464" width="7.140625" style="60" customWidth="1"/>
    <col min="8465" max="8465" width="7.85546875" style="60" customWidth="1"/>
    <col min="8466" max="8466" width="4.5703125" style="60" customWidth="1"/>
    <col min="8467" max="8467" width="8.140625" style="60" customWidth="1"/>
    <col min="8468" max="8468" width="9.42578125" style="60" customWidth="1"/>
    <col min="8469" max="8469" width="7.140625" style="60" customWidth="1"/>
    <col min="8470" max="8471" width="8.5703125" style="60" customWidth="1"/>
    <col min="8472" max="8472" width="4.5703125" style="60" customWidth="1"/>
    <col min="8473" max="8473" width="7.42578125" style="60" customWidth="1"/>
    <col min="8474" max="8475" width="4.5703125" style="60" customWidth="1"/>
    <col min="8476" max="8476" width="7" style="60" customWidth="1"/>
    <col min="8477" max="8477" width="8.140625" style="60" customWidth="1"/>
    <col min="8478" max="8478" width="8" style="60" customWidth="1"/>
    <col min="8479" max="8479" width="7.140625" style="60" customWidth="1"/>
    <col min="8480" max="8480" width="6.5703125" style="60" customWidth="1"/>
    <col min="8481" max="8481" width="4.5703125" style="60" customWidth="1"/>
    <col min="8482" max="8482" width="7.85546875" style="60" customWidth="1"/>
    <col min="8483" max="8483" width="8.140625" style="60" customWidth="1"/>
    <col min="8484" max="8487" width="4.5703125" style="60" customWidth="1"/>
    <col min="8488" max="8488" width="11.5703125" style="60"/>
    <col min="8489" max="8489" width="8.42578125" style="60" customWidth="1"/>
    <col min="8490" max="8490" width="5.42578125" style="60" customWidth="1"/>
    <col min="8491" max="8492" width="5.140625" style="60" customWidth="1"/>
    <col min="8493" max="8493" width="6.42578125" style="60" customWidth="1"/>
    <col min="8494" max="8494" width="11.5703125" style="60"/>
    <col min="8495" max="8495" width="8.42578125" style="60" customWidth="1"/>
    <col min="8496" max="8496" width="3.140625" style="60" customWidth="1"/>
    <col min="8497" max="8497" width="5.140625" style="60" customWidth="1"/>
    <col min="8498" max="8498" width="7.42578125" style="60" customWidth="1"/>
    <col min="8499" max="8499" width="4.5703125" style="60" customWidth="1"/>
    <col min="8500" max="8704" width="11.5703125" style="60"/>
    <col min="8705" max="8705" width="1.85546875" style="60" customWidth="1"/>
    <col min="8706" max="8706" width="4.5703125" style="60" customWidth="1"/>
    <col min="8707" max="8707" width="18.85546875" style="60" customWidth="1"/>
    <col min="8708" max="8708" width="6.85546875" style="60" customWidth="1"/>
    <col min="8709" max="8709" width="8.140625" style="60" customWidth="1"/>
    <col min="8710" max="8713" width="4.5703125" style="60" customWidth="1"/>
    <col min="8714" max="8714" width="7.5703125" style="60" customWidth="1"/>
    <col min="8715" max="8716" width="8.5703125" style="60" customWidth="1"/>
    <col min="8717" max="8717" width="8.140625" style="60" customWidth="1"/>
    <col min="8718" max="8719" width="4.5703125" style="60" customWidth="1"/>
    <col min="8720" max="8720" width="7.140625" style="60" customWidth="1"/>
    <col min="8721" max="8721" width="7.85546875" style="60" customWidth="1"/>
    <col min="8722" max="8722" width="4.5703125" style="60" customWidth="1"/>
    <col min="8723" max="8723" width="8.140625" style="60" customWidth="1"/>
    <col min="8724" max="8724" width="9.42578125" style="60" customWidth="1"/>
    <col min="8725" max="8725" width="7.140625" style="60" customWidth="1"/>
    <col min="8726" max="8727" width="8.5703125" style="60" customWidth="1"/>
    <col min="8728" max="8728" width="4.5703125" style="60" customWidth="1"/>
    <col min="8729" max="8729" width="7.42578125" style="60" customWidth="1"/>
    <col min="8730" max="8731" width="4.5703125" style="60" customWidth="1"/>
    <col min="8732" max="8732" width="7" style="60" customWidth="1"/>
    <col min="8733" max="8733" width="8.140625" style="60" customWidth="1"/>
    <col min="8734" max="8734" width="8" style="60" customWidth="1"/>
    <col min="8735" max="8735" width="7.140625" style="60" customWidth="1"/>
    <col min="8736" max="8736" width="6.5703125" style="60" customWidth="1"/>
    <col min="8737" max="8737" width="4.5703125" style="60" customWidth="1"/>
    <col min="8738" max="8738" width="7.85546875" style="60" customWidth="1"/>
    <col min="8739" max="8739" width="8.140625" style="60" customWidth="1"/>
    <col min="8740" max="8743" width="4.5703125" style="60" customWidth="1"/>
    <col min="8744" max="8744" width="11.5703125" style="60"/>
    <col min="8745" max="8745" width="8.42578125" style="60" customWidth="1"/>
    <col min="8746" max="8746" width="5.42578125" style="60" customWidth="1"/>
    <col min="8747" max="8748" width="5.140625" style="60" customWidth="1"/>
    <col min="8749" max="8749" width="6.42578125" style="60" customWidth="1"/>
    <col min="8750" max="8750" width="11.5703125" style="60"/>
    <col min="8751" max="8751" width="8.42578125" style="60" customWidth="1"/>
    <col min="8752" max="8752" width="3.140625" style="60" customWidth="1"/>
    <col min="8753" max="8753" width="5.140625" style="60" customWidth="1"/>
    <col min="8754" max="8754" width="7.42578125" style="60" customWidth="1"/>
    <col min="8755" max="8755" width="4.5703125" style="60" customWidth="1"/>
    <col min="8756" max="8960" width="11.5703125" style="60"/>
    <col min="8961" max="8961" width="1.85546875" style="60" customWidth="1"/>
    <col min="8962" max="8962" width="4.5703125" style="60" customWidth="1"/>
    <col min="8963" max="8963" width="18.85546875" style="60" customWidth="1"/>
    <col min="8964" max="8964" width="6.85546875" style="60" customWidth="1"/>
    <col min="8965" max="8965" width="8.140625" style="60" customWidth="1"/>
    <col min="8966" max="8969" width="4.5703125" style="60" customWidth="1"/>
    <col min="8970" max="8970" width="7.5703125" style="60" customWidth="1"/>
    <col min="8971" max="8972" width="8.5703125" style="60" customWidth="1"/>
    <col min="8973" max="8973" width="8.140625" style="60" customWidth="1"/>
    <col min="8974" max="8975" width="4.5703125" style="60" customWidth="1"/>
    <col min="8976" max="8976" width="7.140625" style="60" customWidth="1"/>
    <col min="8977" max="8977" width="7.85546875" style="60" customWidth="1"/>
    <col min="8978" max="8978" width="4.5703125" style="60" customWidth="1"/>
    <col min="8979" max="8979" width="8.140625" style="60" customWidth="1"/>
    <col min="8980" max="8980" width="9.42578125" style="60" customWidth="1"/>
    <col min="8981" max="8981" width="7.140625" style="60" customWidth="1"/>
    <col min="8982" max="8983" width="8.5703125" style="60" customWidth="1"/>
    <col min="8984" max="8984" width="4.5703125" style="60" customWidth="1"/>
    <col min="8985" max="8985" width="7.42578125" style="60" customWidth="1"/>
    <col min="8986" max="8987" width="4.5703125" style="60" customWidth="1"/>
    <col min="8988" max="8988" width="7" style="60" customWidth="1"/>
    <col min="8989" max="8989" width="8.140625" style="60" customWidth="1"/>
    <col min="8990" max="8990" width="8" style="60" customWidth="1"/>
    <col min="8991" max="8991" width="7.140625" style="60" customWidth="1"/>
    <col min="8992" max="8992" width="6.5703125" style="60" customWidth="1"/>
    <col min="8993" max="8993" width="4.5703125" style="60" customWidth="1"/>
    <col min="8994" max="8994" width="7.85546875" style="60" customWidth="1"/>
    <col min="8995" max="8995" width="8.140625" style="60" customWidth="1"/>
    <col min="8996" max="8999" width="4.5703125" style="60" customWidth="1"/>
    <col min="9000" max="9000" width="11.5703125" style="60"/>
    <col min="9001" max="9001" width="8.42578125" style="60" customWidth="1"/>
    <col min="9002" max="9002" width="5.42578125" style="60" customWidth="1"/>
    <col min="9003" max="9004" width="5.140625" style="60" customWidth="1"/>
    <col min="9005" max="9005" width="6.42578125" style="60" customWidth="1"/>
    <col min="9006" max="9006" width="11.5703125" style="60"/>
    <col min="9007" max="9007" width="8.42578125" style="60" customWidth="1"/>
    <col min="9008" max="9008" width="3.140625" style="60" customWidth="1"/>
    <col min="9009" max="9009" width="5.140625" style="60" customWidth="1"/>
    <col min="9010" max="9010" width="7.42578125" style="60" customWidth="1"/>
    <col min="9011" max="9011" width="4.5703125" style="60" customWidth="1"/>
    <col min="9012" max="9216" width="11.5703125" style="60"/>
    <col min="9217" max="9217" width="1.85546875" style="60" customWidth="1"/>
    <col min="9218" max="9218" width="4.5703125" style="60" customWidth="1"/>
    <col min="9219" max="9219" width="18.85546875" style="60" customWidth="1"/>
    <col min="9220" max="9220" width="6.85546875" style="60" customWidth="1"/>
    <col min="9221" max="9221" width="8.140625" style="60" customWidth="1"/>
    <col min="9222" max="9225" width="4.5703125" style="60" customWidth="1"/>
    <col min="9226" max="9226" width="7.5703125" style="60" customWidth="1"/>
    <col min="9227" max="9228" width="8.5703125" style="60" customWidth="1"/>
    <col min="9229" max="9229" width="8.140625" style="60" customWidth="1"/>
    <col min="9230" max="9231" width="4.5703125" style="60" customWidth="1"/>
    <col min="9232" max="9232" width="7.140625" style="60" customWidth="1"/>
    <col min="9233" max="9233" width="7.85546875" style="60" customWidth="1"/>
    <col min="9234" max="9234" width="4.5703125" style="60" customWidth="1"/>
    <col min="9235" max="9235" width="8.140625" style="60" customWidth="1"/>
    <col min="9236" max="9236" width="9.42578125" style="60" customWidth="1"/>
    <col min="9237" max="9237" width="7.140625" style="60" customWidth="1"/>
    <col min="9238" max="9239" width="8.5703125" style="60" customWidth="1"/>
    <col min="9240" max="9240" width="4.5703125" style="60" customWidth="1"/>
    <col min="9241" max="9241" width="7.42578125" style="60" customWidth="1"/>
    <col min="9242" max="9243" width="4.5703125" style="60" customWidth="1"/>
    <col min="9244" max="9244" width="7" style="60" customWidth="1"/>
    <col min="9245" max="9245" width="8.140625" style="60" customWidth="1"/>
    <col min="9246" max="9246" width="8" style="60" customWidth="1"/>
    <col min="9247" max="9247" width="7.140625" style="60" customWidth="1"/>
    <col min="9248" max="9248" width="6.5703125" style="60" customWidth="1"/>
    <col min="9249" max="9249" width="4.5703125" style="60" customWidth="1"/>
    <col min="9250" max="9250" width="7.85546875" style="60" customWidth="1"/>
    <col min="9251" max="9251" width="8.140625" style="60" customWidth="1"/>
    <col min="9252" max="9255" width="4.5703125" style="60" customWidth="1"/>
    <col min="9256" max="9256" width="11.5703125" style="60"/>
    <col min="9257" max="9257" width="8.42578125" style="60" customWidth="1"/>
    <col min="9258" max="9258" width="5.42578125" style="60" customWidth="1"/>
    <col min="9259" max="9260" width="5.140625" style="60" customWidth="1"/>
    <col min="9261" max="9261" width="6.42578125" style="60" customWidth="1"/>
    <col min="9262" max="9262" width="11.5703125" style="60"/>
    <col min="9263" max="9263" width="8.42578125" style="60" customWidth="1"/>
    <col min="9264" max="9264" width="3.140625" style="60" customWidth="1"/>
    <col min="9265" max="9265" width="5.140625" style="60" customWidth="1"/>
    <col min="9266" max="9266" width="7.42578125" style="60" customWidth="1"/>
    <col min="9267" max="9267" width="4.5703125" style="60" customWidth="1"/>
    <col min="9268" max="9472" width="11.5703125" style="60"/>
    <col min="9473" max="9473" width="1.85546875" style="60" customWidth="1"/>
    <col min="9474" max="9474" width="4.5703125" style="60" customWidth="1"/>
    <col min="9475" max="9475" width="18.85546875" style="60" customWidth="1"/>
    <col min="9476" max="9476" width="6.85546875" style="60" customWidth="1"/>
    <col min="9477" max="9477" width="8.140625" style="60" customWidth="1"/>
    <col min="9478" max="9481" width="4.5703125" style="60" customWidth="1"/>
    <col min="9482" max="9482" width="7.5703125" style="60" customWidth="1"/>
    <col min="9483" max="9484" width="8.5703125" style="60" customWidth="1"/>
    <col min="9485" max="9485" width="8.140625" style="60" customWidth="1"/>
    <col min="9486" max="9487" width="4.5703125" style="60" customWidth="1"/>
    <col min="9488" max="9488" width="7.140625" style="60" customWidth="1"/>
    <col min="9489" max="9489" width="7.85546875" style="60" customWidth="1"/>
    <col min="9490" max="9490" width="4.5703125" style="60" customWidth="1"/>
    <col min="9491" max="9491" width="8.140625" style="60" customWidth="1"/>
    <col min="9492" max="9492" width="9.42578125" style="60" customWidth="1"/>
    <col min="9493" max="9493" width="7.140625" style="60" customWidth="1"/>
    <col min="9494" max="9495" width="8.5703125" style="60" customWidth="1"/>
    <col min="9496" max="9496" width="4.5703125" style="60" customWidth="1"/>
    <col min="9497" max="9497" width="7.42578125" style="60" customWidth="1"/>
    <col min="9498" max="9499" width="4.5703125" style="60" customWidth="1"/>
    <col min="9500" max="9500" width="7" style="60" customWidth="1"/>
    <col min="9501" max="9501" width="8.140625" style="60" customWidth="1"/>
    <col min="9502" max="9502" width="8" style="60" customWidth="1"/>
    <col min="9503" max="9503" width="7.140625" style="60" customWidth="1"/>
    <col min="9504" max="9504" width="6.5703125" style="60" customWidth="1"/>
    <col min="9505" max="9505" width="4.5703125" style="60" customWidth="1"/>
    <col min="9506" max="9506" width="7.85546875" style="60" customWidth="1"/>
    <col min="9507" max="9507" width="8.140625" style="60" customWidth="1"/>
    <col min="9508" max="9511" width="4.5703125" style="60" customWidth="1"/>
    <col min="9512" max="9512" width="11.5703125" style="60"/>
    <col min="9513" max="9513" width="8.42578125" style="60" customWidth="1"/>
    <col min="9514" max="9514" width="5.42578125" style="60" customWidth="1"/>
    <col min="9515" max="9516" width="5.140625" style="60" customWidth="1"/>
    <col min="9517" max="9517" width="6.42578125" style="60" customWidth="1"/>
    <col min="9518" max="9518" width="11.5703125" style="60"/>
    <col min="9519" max="9519" width="8.42578125" style="60" customWidth="1"/>
    <col min="9520" max="9520" width="3.140625" style="60" customWidth="1"/>
    <col min="9521" max="9521" width="5.140625" style="60" customWidth="1"/>
    <col min="9522" max="9522" width="7.42578125" style="60" customWidth="1"/>
    <col min="9523" max="9523" width="4.5703125" style="60" customWidth="1"/>
    <col min="9524" max="9728" width="11.5703125" style="60"/>
    <col min="9729" max="9729" width="1.85546875" style="60" customWidth="1"/>
    <col min="9730" max="9730" width="4.5703125" style="60" customWidth="1"/>
    <col min="9731" max="9731" width="18.85546875" style="60" customWidth="1"/>
    <col min="9732" max="9732" width="6.85546875" style="60" customWidth="1"/>
    <col min="9733" max="9733" width="8.140625" style="60" customWidth="1"/>
    <col min="9734" max="9737" width="4.5703125" style="60" customWidth="1"/>
    <col min="9738" max="9738" width="7.5703125" style="60" customWidth="1"/>
    <col min="9739" max="9740" width="8.5703125" style="60" customWidth="1"/>
    <col min="9741" max="9741" width="8.140625" style="60" customWidth="1"/>
    <col min="9742" max="9743" width="4.5703125" style="60" customWidth="1"/>
    <col min="9744" max="9744" width="7.140625" style="60" customWidth="1"/>
    <col min="9745" max="9745" width="7.85546875" style="60" customWidth="1"/>
    <col min="9746" max="9746" width="4.5703125" style="60" customWidth="1"/>
    <col min="9747" max="9747" width="8.140625" style="60" customWidth="1"/>
    <col min="9748" max="9748" width="9.42578125" style="60" customWidth="1"/>
    <col min="9749" max="9749" width="7.140625" style="60" customWidth="1"/>
    <col min="9750" max="9751" width="8.5703125" style="60" customWidth="1"/>
    <col min="9752" max="9752" width="4.5703125" style="60" customWidth="1"/>
    <col min="9753" max="9753" width="7.42578125" style="60" customWidth="1"/>
    <col min="9754" max="9755" width="4.5703125" style="60" customWidth="1"/>
    <col min="9756" max="9756" width="7" style="60" customWidth="1"/>
    <col min="9757" max="9757" width="8.140625" style="60" customWidth="1"/>
    <col min="9758" max="9758" width="8" style="60" customWidth="1"/>
    <col min="9759" max="9759" width="7.140625" style="60" customWidth="1"/>
    <col min="9760" max="9760" width="6.5703125" style="60" customWidth="1"/>
    <col min="9761" max="9761" width="4.5703125" style="60" customWidth="1"/>
    <col min="9762" max="9762" width="7.85546875" style="60" customWidth="1"/>
    <col min="9763" max="9763" width="8.140625" style="60" customWidth="1"/>
    <col min="9764" max="9767" width="4.5703125" style="60" customWidth="1"/>
    <col min="9768" max="9768" width="11.5703125" style="60"/>
    <col min="9769" max="9769" width="8.42578125" style="60" customWidth="1"/>
    <col min="9770" max="9770" width="5.42578125" style="60" customWidth="1"/>
    <col min="9771" max="9772" width="5.140625" style="60" customWidth="1"/>
    <col min="9773" max="9773" width="6.42578125" style="60" customWidth="1"/>
    <col min="9774" max="9774" width="11.5703125" style="60"/>
    <col min="9775" max="9775" width="8.42578125" style="60" customWidth="1"/>
    <col min="9776" max="9776" width="3.140625" style="60" customWidth="1"/>
    <col min="9777" max="9777" width="5.140625" style="60" customWidth="1"/>
    <col min="9778" max="9778" width="7.42578125" style="60" customWidth="1"/>
    <col min="9779" max="9779" width="4.5703125" style="60" customWidth="1"/>
    <col min="9780" max="9984" width="11.5703125" style="60"/>
    <col min="9985" max="9985" width="1.85546875" style="60" customWidth="1"/>
    <col min="9986" max="9986" width="4.5703125" style="60" customWidth="1"/>
    <col min="9987" max="9987" width="18.85546875" style="60" customWidth="1"/>
    <col min="9988" max="9988" width="6.85546875" style="60" customWidth="1"/>
    <col min="9989" max="9989" width="8.140625" style="60" customWidth="1"/>
    <col min="9990" max="9993" width="4.5703125" style="60" customWidth="1"/>
    <col min="9994" max="9994" width="7.5703125" style="60" customWidth="1"/>
    <col min="9995" max="9996" width="8.5703125" style="60" customWidth="1"/>
    <col min="9997" max="9997" width="8.140625" style="60" customWidth="1"/>
    <col min="9998" max="9999" width="4.5703125" style="60" customWidth="1"/>
    <col min="10000" max="10000" width="7.140625" style="60" customWidth="1"/>
    <col min="10001" max="10001" width="7.85546875" style="60" customWidth="1"/>
    <col min="10002" max="10002" width="4.5703125" style="60" customWidth="1"/>
    <col min="10003" max="10003" width="8.140625" style="60" customWidth="1"/>
    <col min="10004" max="10004" width="9.42578125" style="60" customWidth="1"/>
    <col min="10005" max="10005" width="7.140625" style="60" customWidth="1"/>
    <col min="10006" max="10007" width="8.5703125" style="60" customWidth="1"/>
    <col min="10008" max="10008" width="4.5703125" style="60" customWidth="1"/>
    <col min="10009" max="10009" width="7.42578125" style="60" customWidth="1"/>
    <col min="10010" max="10011" width="4.5703125" style="60" customWidth="1"/>
    <col min="10012" max="10012" width="7" style="60" customWidth="1"/>
    <col min="10013" max="10013" width="8.140625" style="60" customWidth="1"/>
    <col min="10014" max="10014" width="8" style="60" customWidth="1"/>
    <col min="10015" max="10015" width="7.140625" style="60" customWidth="1"/>
    <col min="10016" max="10016" width="6.5703125" style="60" customWidth="1"/>
    <col min="10017" max="10017" width="4.5703125" style="60" customWidth="1"/>
    <col min="10018" max="10018" width="7.85546875" style="60" customWidth="1"/>
    <col min="10019" max="10019" width="8.140625" style="60" customWidth="1"/>
    <col min="10020" max="10023" width="4.5703125" style="60" customWidth="1"/>
    <col min="10024" max="10024" width="11.5703125" style="60"/>
    <col min="10025" max="10025" width="8.42578125" style="60" customWidth="1"/>
    <col min="10026" max="10026" width="5.42578125" style="60" customWidth="1"/>
    <col min="10027" max="10028" width="5.140625" style="60" customWidth="1"/>
    <col min="10029" max="10029" width="6.42578125" style="60" customWidth="1"/>
    <col min="10030" max="10030" width="11.5703125" style="60"/>
    <col min="10031" max="10031" width="8.42578125" style="60" customWidth="1"/>
    <col min="10032" max="10032" width="3.140625" style="60" customWidth="1"/>
    <col min="10033" max="10033" width="5.140625" style="60" customWidth="1"/>
    <col min="10034" max="10034" width="7.42578125" style="60" customWidth="1"/>
    <col min="10035" max="10035" width="4.5703125" style="60" customWidth="1"/>
    <col min="10036" max="10240" width="11.5703125" style="60"/>
    <col min="10241" max="10241" width="1.85546875" style="60" customWidth="1"/>
    <col min="10242" max="10242" width="4.5703125" style="60" customWidth="1"/>
    <col min="10243" max="10243" width="18.85546875" style="60" customWidth="1"/>
    <col min="10244" max="10244" width="6.85546875" style="60" customWidth="1"/>
    <col min="10245" max="10245" width="8.140625" style="60" customWidth="1"/>
    <col min="10246" max="10249" width="4.5703125" style="60" customWidth="1"/>
    <col min="10250" max="10250" width="7.5703125" style="60" customWidth="1"/>
    <col min="10251" max="10252" width="8.5703125" style="60" customWidth="1"/>
    <col min="10253" max="10253" width="8.140625" style="60" customWidth="1"/>
    <col min="10254" max="10255" width="4.5703125" style="60" customWidth="1"/>
    <col min="10256" max="10256" width="7.140625" style="60" customWidth="1"/>
    <col min="10257" max="10257" width="7.85546875" style="60" customWidth="1"/>
    <col min="10258" max="10258" width="4.5703125" style="60" customWidth="1"/>
    <col min="10259" max="10259" width="8.140625" style="60" customWidth="1"/>
    <col min="10260" max="10260" width="9.42578125" style="60" customWidth="1"/>
    <col min="10261" max="10261" width="7.140625" style="60" customWidth="1"/>
    <col min="10262" max="10263" width="8.5703125" style="60" customWidth="1"/>
    <col min="10264" max="10264" width="4.5703125" style="60" customWidth="1"/>
    <col min="10265" max="10265" width="7.42578125" style="60" customWidth="1"/>
    <col min="10266" max="10267" width="4.5703125" style="60" customWidth="1"/>
    <col min="10268" max="10268" width="7" style="60" customWidth="1"/>
    <col min="10269" max="10269" width="8.140625" style="60" customWidth="1"/>
    <col min="10270" max="10270" width="8" style="60" customWidth="1"/>
    <col min="10271" max="10271" width="7.140625" style="60" customWidth="1"/>
    <col min="10272" max="10272" width="6.5703125" style="60" customWidth="1"/>
    <col min="10273" max="10273" width="4.5703125" style="60" customWidth="1"/>
    <col min="10274" max="10274" width="7.85546875" style="60" customWidth="1"/>
    <col min="10275" max="10275" width="8.140625" style="60" customWidth="1"/>
    <col min="10276" max="10279" width="4.5703125" style="60" customWidth="1"/>
    <col min="10280" max="10280" width="11.5703125" style="60"/>
    <col min="10281" max="10281" width="8.42578125" style="60" customWidth="1"/>
    <col min="10282" max="10282" width="5.42578125" style="60" customWidth="1"/>
    <col min="10283" max="10284" width="5.140625" style="60" customWidth="1"/>
    <col min="10285" max="10285" width="6.42578125" style="60" customWidth="1"/>
    <col min="10286" max="10286" width="11.5703125" style="60"/>
    <col min="10287" max="10287" width="8.42578125" style="60" customWidth="1"/>
    <col min="10288" max="10288" width="3.140625" style="60" customWidth="1"/>
    <col min="10289" max="10289" width="5.140625" style="60" customWidth="1"/>
    <col min="10290" max="10290" width="7.42578125" style="60" customWidth="1"/>
    <col min="10291" max="10291" width="4.5703125" style="60" customWidth="1"/>
    <col min="10292" max="10496" width="11.5703125" style="60"/>
    <col min="10497" max="10497" width="1.85546875" style="60" customWidth="1"/>
    <col min="10498" max="10498" width="4.5703125" style="60" customWidth="1"/>
    <col min="10499" max="10499" width="18.85546875" style="60" customWidth="1"/>
    <col min="10500" max="10500" width="6.85546875" style="60" customWidth="1"/>
    <col min="10501" max="10501" width="8.140625" style="60" customWidth="1"/>
    <col min="10502" max="10505" width="4.5703125" style="60" customWidth="1"/>
    <col min="10506" max="10506" width="7.5703125" style="60" customWidth="1"/>
    <col min="10507" max="10508" width="8.5703125" style="60" customWidth="1"/>
    <col min="10509" max="10509" width="8.140625" style="60" customWidth="1"/>
    <col min="10510" max="10511" width="4.5703125" style="60" customWidth="1"/>
    <col min="10512" max="10512" width="7.140625" style="60" customWidth="1"/>
    <col min="10513" max="10513" width="7.85546875" style="60" customWidth="1"/>
    <col min="10514" max="10514" width="4.5703125" style="60" customWidth="1"/>
    <col min="10515" max="10515" width="8.140625" style="60" customWidth="1"/>
    <col min="10516" max="10516" width="9.42578125" style="60" customWidth="1"/>
    <col min="10517" max="10517" width="7.140625" style="60" customWidth="1"/>
    <col min="10518" max="10519" width="8.5703125" style="60" customWidth="1"/>
    <col min="10520" max="10520" width="4.5703125" style="60" customWidth="1"/>
    <col min="10521" max="10521" width="7.42578125" style="60" customWidth="1"/>
    <col min="10522" max="10523" width="4.5703125" style="60" customWidth="1"/>
    <col min="10524" max="10524" width="7" style="60" customWidth="1"/>
    <col min="10525" max="10525" width="8.140625" style="60" customWidth="1"/>
    <col min="10526" max="10526" width="8" style="60" customWidth="1"/>
    <col min="10527" max="10527" width="7.140625" style="60" customWidth="1"/>
    <col min="10528" max="10528" width="6.5703125" style="60" customWidth="1"/>
    <col min="10529" max="10529" width="4.5703125" style="60" customWidth="1"/>
    <col min="10530" max="10530" width="7.85546875" style="60" customWidth="1"/>
    <col min="10531" max="10531" width="8.140625" style="60" customWidth="1"/>
    <col min="10532" max="10535" width="4.5703125" style="60" customWidth="1"/>
    <col min="10536" max="10536" width="11.5703125" style="60"/>
    <col min="10537" max="10537" width="8.42578125" style="60" customWidth="1"/>
    <col min="10538" max="10538" width="5.42578125" style="60" customWidth="1"/>
    <col min="10539" max="10540" width="5.140625" style="60" customWidth="1"/>
    <col min="10541" max="10541" width="6.42578125" style="60" customWidth="1"/>
    <col min="10542" max="10542" width="11.5703125" style="60"/>
    <col min="10543" max="10543" width="8.42578125" style="60" customWidth="1"/>
    <col min="10544" max="10544" width="3.140625" style="60" customWidth="1"/>
    <col min="10545" max="10545" width="5.140625" style="60" customWidth="1"/>
    <col min="10546" max="10546" width="7.42578125" style="60" customWidth="1"/>
    <col min="10547" max="10547" width="4.5703125" style="60" customWidth="1"/>
    <col min="10548" max="10752" width="11.5703125" style="60"/>
    <col min="10753" max="10753" width="1.85546875" style="60" customWidth="1"/>
    <col min="10754" max="10754" width="4.5703125" style="60" customWidth="1"/>
    <col min="10755" max="10755" width="18.85546875" style="60" customWidth="1"/>
    <col min="10756" max="10756" width="6.85546875" style="60" customWidth="1"/>
    <col min="10757" max="10757" width="8.140625" style="60" customWidth="1"/>
    <col min="10758" max="10761" width="4.5703125" style="60" customWidth="1"/>
    <col min="10762" max="10762" width="7.5703125" style="60" customWidth="1"/>
    <col min="10763" max="10764" width="8.5703125" style="60" customWidth="1"/>
    <col min="10765" max="10765" width="8.140625" style="60" customWidth="1"/>
    <col min="10766" max="10767" width="4.5703125" style="60" customWidth="1"/>
    <col min="10768" max="10768" width="7.140625" style="60" customWidth="1"/>
    <col min="10769" max="10769" width="7.85546875" style="60" customWidth="1"/>
    <col min="10770" max="10770" width="4.5703125" style="60" customWidth="1"/>
    <col min="10771" max="10771" width="8.140625" style="60" customWidth="1"/>
    <col min="10772" max="10772" width="9.42578125" style="60" customWidth="1"/>
    <col min="10773" max="10773" width="7.140625" style="60" customWidth="1"/>
    <col min="10774" max="10775" width="8.5703125" style="60" customWidth="1"/>
    <col min="10776" max="10776" width="4.5703125" style="60" customWidth="1"/>
    <col min="10777" max="10777" width="7.42578125" style="60" customWidth="1"/>
    <col min="10778" max="10779" width="4.5703125" style="60" customWidth="1"/>
    <col min="10780" max="10780" width="7" style="60" customWidth="1"/>
    <col min="10781" max="10781" width="8.140625" style="60" customWidth="1"/>
    <col min="10782" max="10782" width="8" style="60" customWidth="1"/>
    <col min="10783" max="10783" width="7.140625" style="60" customWidth="1"/>
    <col min="10784" max="10784" width="6.5703125" style="60" customWidth="1"/>
    <col min="10785" max="10785" width="4.5703125" style="60" customWidth="1"/>
    <col min="10786" max="10786" width="7.85546875" style="60" customWidth="1"/>
    <col min="10787" max="10787" width="8.140625" style="60" customWidth="1"/>
    <col min="10788" max="10791" width="4.5703125" style="60" customWidth="1"/>
    <col min="10792" max="10792" width="11.5703125" style="60"/>
    <col min="10793" max="10793" width="8.42578125" style="60" customWidth="1"/>
    <col min="10794" max="10794" width="5.42578125" style="60" customWidth="1"/>
    <col min="10795" max="10796" width="5.140625" style="60" customWidth="1"/>
    <col min="10797" max="10797" width="6.42578125" style="60" customWidth="1"/>
    <col min="10798" max="10798" width="11.5703125" style="60"/>
    <col min="10799" max="10799" width="8.42578125" style="60" customWidth="1"/>
    <col min="10800" max="10800" width="3.140625" style="60" customWidth="1"/>
    <col min="10801" max="10801" width="5.140625" style="60" customWidth="1"/>
    <col min="10802" max="10802" width="7.42578125" style="60" customWidth="1"/>
    <col min="10803" max="10803" width="4.5703125" style="60" customWidth="1"/>
    <col min="10804" max="11008" width="11.5703125" style="60"/>
    <col min="11009" max="11009" width="1.85546875" style="60" customWidth="1"/>
    <col min="11010" max="11010" width="4.5703125" style="60" customWidth="1"/>
    <col min="11011" max="11011" width="18.85546875" style="60" customWidth="1"/>
    <col min="11012" max="11012" width="6.85546875" style="60" customWidth="1"/>
    <col min="11013" max="11013" width="8.140625" style="60" customWidth="1"/>
    <col min="11014" max="11017" width="4.5703125" style="60" customWidth="1"/>
    <col min="11018" max="11018" width="7.5703125" style="60" customWidth="1"/>
    <col min="11019" max="11020" width="8.5703125" style="60" customWidth="1"/>
    <col min="11021" max="11021" width="8.140625" style="60" customWidth="1"/>
    <col min="11022" max="11023" width="4.5703125" style="60" customWidth="1"/>
    <col min="11024" max="11024" width="7.140625" style="60" customWidth="1"/>
    <col min="11025" max="11025" width="7.85546875" style="60" customWidth="1"/>
    <col min="11026" max="11026" width="4.5703125" style="60" customWidth="1"/>
    <col min="11027" max="11027" width="8.140625" style="60" customWidth="1"/>
    <col min="11028" max="11028" width="9.42578125" style="60" customWidth="1"/>
    <col min="11029" max="11029" width="7.140625" style="60" customWidth="1"/>
    <col min="11030" max="11031" width="8.5703125" style="60" customWidth="1"/>
    <col min="11032" max="11032" width="4.5703125" style="60" customWidth="1"/>
    <col min="11033" max="11033" width="7.42578125" style="60" customWidth="1"/>
    <col min="11034" max="11035" width="4.5703125" style="60" customWidth="1"/>
    <col min="11036" max="11036" width="7" style="60" customWidth="1"/>
    <col min="11037" max="11037" width="8.140625" style="60" customWidth="1"/>
    <col min="11038" max="11038" width="8" style="60" customWidth="1"/>
    <col min="11039" max="11039" width="7.140625" style="60" customWidth="1"/>
    <col min="11040" max="11040" width="6.5703125" style="60" customWidth="1"/>
    <col min="11041" max="11041" width="4.5703125" style="60" customWidth="1"/>
    <col min="11042" max="11042" width="7.85546875" style="60" customWidth="1"/>
    <col min="11043" max="11043" width="8.140625" style="60" customWidth="1"/>
    <col min="11044" max="11047" width="4.5703125" style="60" customWidth="1"/>
    <col min="11048" max="11048" width="11.5703125" style="60"/>
    <col min="11049" max="11049" width="8.42578125" style="60" customWidth="1"/>
    <col min="11050" max="11050" width="5.42578125" style="60" customWidth="1"/>
    <col min="11051" max="11052" width="5.140625" style="60" customWidth="1"/>
    <col min="11053" max="11053" width="6.42578125" style="60" customWidth="1"/>
    <col min="11054" max="11054" width="11.5703125" style="60"/>
    <col min="11055" max="11055" width="8.42578125" style="60" customWidth="1"/>
    <col min="11056" max="11056" width="3.140625" style="60" customWidth="1"/>
    <col min="11057" max="11057" width="5.140625" style="60" customWidth="1"/>
    <col min="11058" max="11058" width="7.42578125" style="60" customWidth="1"/>
    <col min="11059" max="11059" width="4.5703125" style="60" customWidth="1"/>
    <col min="11060" max="11264" width="11.5703125" style="60"/>
    <col min="11265" max="11265" width="1.85546875" style="60" customWidth="1"/>
    <col min="11266" max="11266" width="4.5703125" style="60" customWidth="1"/>
    <col min="11267" max="11267" width="18.85546875" style="60" customWidth="1"/>
    <col min="11268" max="11268" width="6.85546875" style="60" customWidth="1"/>
    <col min="11269" max="11269" width="8.140625" style="60" customWidth="1"/>
    <col min="11270" max="11273" width="4.5703125" style="60" customWidth="1"/>
    <col min="11274" max="11274" width="7.5703125" style="60" customWidth="1"/>
    <col min="11275" max="11276" width="8.5703125" style="60" customWidth="1"/>
    <col min="11277" max="11277" width="8.140625" style="60" customWidth="1"/>
    <col min="11278" max="11279" width="4.5703125" style="60" customWidth="1"/>
    <col min="11280" max="11280" width="7.140625" style="60" customWidth="1"/>
    <col min="11281" max="11281" width="7.85546875" style="60" customWidth="1"/>
    <col min="11282" max="11282" width="4.5703125" style="60" customWidth="1"/>
    <col min="11283" max="11283" width="8.140625" style="60" customWidth="1"/>
    <col min="11284" max="11284" width="9.42578125" style="60" customWidth="1"/>
    <col min="11285" max="11285" width="7.140625" style="60" customWidth="1"/>
    <col min="11286" max="11287" width="8.5703125" style="60" customWidth="1"/>
    <col min="11288" max="11288" width="4.5703125" style="60" customWidth="1"/>
    <col min="11289" max="11289" width="7.42578125" style="60" customWidth="1"/>
    <col min="11290" max="11291" width="4.5703125" style="60" customWidth="1"/>
    <col min="11292" max="11292" width="7" style="60" customWidth="1"/>
    <col min="11293" max="11293" width="8.140625" style="60" customWidth="1"/>
    <col min="11294" max="11294" width="8" style="60" customWidth="1"/>
    <col min="11295" max="11295" width="7.140625" style="60" customWidth="1"/>
    <col min="11296" max="11296" width="6.5703125" style="60" customWidth="1"/>
    <col min="11297" max="11297" width="4.5703125" style="60" customWidth="1"/>
    <col min="11298" max="11298" width="7.85546875" style="60" customWidth="1"/>
    <col min="11299" max="11299" width="8.140625" style="60" customWidth="1"/>
    <col min="11300" max="11303" width="4.5703125" style="60" customWidth="1"/>
    <col min="11304" max="11304" width="11.5703125" style="60"/>
    <col min="11305" max="11305" width="8.42578125" style="60" customWidth="1"/>
    <col min="11306" max="11306" width="5.42578125" style="60" customWidth="1"/>
    <col min="11307" max="11308" width="5.140625" style="60" customWidth="1"/>
    <col min="11309" max="11309" width="6.42578125" style="60" customWidth="1"/>
    <col min="11310" max="11310" width="11.5703125" style="60"/>
    <col min="11311" max="11311" width="8.42578125" style="60" customWidth="1"/>
    <col min="11312" max="11312" width="3.140625" style="60" customWidth="1"/>
    <col min="11313" max="11313" width="5.140625" style="60" customWidth="1"/>
    <col min="11314" max="11314" width="7.42578125" style="60" customWidth="1"/>
    <col min="11315" max="11315" width="4.5703125" style="60" customWidth="1"/>
    <col min="11316" max="11520" width="11.5703125" style="60"/>
    <col min="11521" max="11521" width="1.85546875" style="60" customWidth="1"/>
    <col min="11522" max="11522" width="4.5703125" style="60" customWidth="1"/>
    <col min="11523" max="11523" width="18.85546875" style="60" customWidth="1"/>
    <col min="11524" max="11524" width="6.85546875" style="60" customWidth="1"/>
    <col min="11525" max="11525" width="8.140625" style="60" customWidth="1"/>
    <col min="11526" max="11529" width="4.5703125" style="60" customWidth="1"/>
    <col min="11530" max="11530" width="7.5703125" style="60" customWidth="1"/>
    <col min="11531" max="11532" width="8.5703125" style="60" customWidth="1"/>
    <col min="11533" max="11533" width="8.140625" style="60" customWidth="1"/>
    <col min="11534" max="11535" width="4.5703125" style="60" customWidth="1"/>
    <col min="11536" max="11536" width="7.140625" style="60" customWidth="1"/>
    <col min="11537" max="11537" width="7.85546875" style="60" customWidth="1"/>
    <col min="11538" max="11538" width="4.5703125" style="60" customWidth="1"/>
    <col min="11539" max="11539" width="8.140625" style="60" customWidth="1"/>
    <col min="11540" max="11540" width="9.42578125" style="60" customWidth="1"/>
    <col min="11541" max="11541" width="7.140625" style="60" customWidth="1"/>
    <col min="11542" max="11543" width="8.5703125" style="60" customWidth="1"/>
    <col min="11544" max="11544" width="4.5703125" style="60" customWidth="1"/>
    <col min="11545" max="11545" width="7.42578125" style="60" customWidth="1"/>
    <col min="11546" max="11547" width="4.5703125" style="60" customWidth="1"/>
    <col min="11548" max="11548" width="7" style="60" customWidth="1"/>
    <col min="11549" max="11549" width="8.140625" style="60" customWidth="1"/>
    <col min="11550" max="11550" width="8" style="60" customWidth="1"/>
    <col min="11551" max="11551" width="7.140625" style="60" customWidth="1"/>
    <col min="11552" max="11552" width="6.5703125" style="60" customWidth="1"/>
    <col min="11553" max="11553" width="4.5703125" style="60" customWidth="1"/>
    <col min="11554" max="11554" width="7.85546875" style="60" customWidth="1"/>
    <col min="11555" max="11555" width="8.140625" style="60" customWidth="1"/>
    <col min="11556" max="11559" width="4.5703125" style="60" customWidth="1"/>
    <col min="11560" max="11560" width="11.5703125" style="60"/>
    <col min="11561" max="11561" width="8.42578125" style="60" customWidth="1"/>
    <col min="11562" max="11562" width="5.42578125" style="60" customWidth="1"/>
    <col min="11563" max="11564" width="5.140625" style="60" customWidth="1"/>
    <col min="11565" max="11565" width="6.42578125" style="60" customWidth="1"/>
    <col min="11566" max="11566" width="11.5703125" style="60"/>
    <col min="11567" max="11567" width="8.42578125" style="60" customWidth="1"/>
    <col min="11568" max="11568" width="3.140625" style="60" customWidth="1"/>
    <col min="11569" max="11569" width="5.140625" style="60" customWidth="1"/>
    <col min="11570" max="11570" width="7.42578125" style="60" customWidth="1"/>
    <col min="11571" max="11571" width="4.5703125" style="60" customWidth="1"/>
    <col min="11572" max="11776" width="11.5703125" style="60"/>
    <col min="11777" max="11777" width="1.85546875" style="60" customWidth="1"/>
    <col min="11778" max="11778" width="4.5703125" style="60" customWidth="1"/>
    <col min="11779" max="11779" width="18.85546875" style="60" customWidth="1"/>
    <col min="11780" max="11780" width="6.85546875" style="60" customWidth="1"/>
    <col min="11781" max="11781" width="8.140625" style="60" customWidth="1"/>
    <col min="11782" max="11785" width="4.5703125" style="60" customWidth="1"/>
    <col min="11786" max="11786" width="7.5703125" style="60" customWidth="1"/>
    <col min="11787" max="11788" width="8.5703125" style="60" customWidth="1"/>
    <col min="11789" max="11789" width="8.140625" style="60" customWidth="1"/>
    <col min="11790" max="11791" width="4.5703125" style="60" customWidth="1"/>
    <col min="11792" max="11792" width="7.140625" style="60" customWidth="1"/>
    <col min="11793" max="11793" width="7.85546875" style="60" customWidth="1"/>
    <col min="11794" max="11794" width="4.5703125" style="60" customWidth="1"/>
    <col min="11795" max="11795" width="8.140625" style="60" customWidth="1"/>
    <col min="11796" max="11796" width="9.42578125" style="60" customWidth="1"/>
    <col min="11797" max="11797" width="7.140625" style="60" customWidth="1"/>
    <col min="11798" max="11799" width="8.5703125" style="60" customWidth="1"/>
    <col min="11800" max="11800" width="4.5703125" style="60" customWidth="1"/>
    <col min="11801" max="11801" width="7.42578125" style="60" customWidth="1"/>
    <col min="11802" max="11803" width="4.5703125" style="60" customWidth="1"/>
    <col min="11804" max="11804" width="7" style="60" customWidth="1"/>
    <col min="11805" max="11805" width="8.140625" style="60" customWidth="1"/>
    <col min="11806" max="11806" width="8" style="60" customWidth="1"/>
    <col min="11807" max="11807" width="7.140625" style="60" customWidth="1"/>
    <col min="11808" max="11808" width="6.5703125" style="60" customWidth="1"/>
    <col min="11809" max="11809" width="4.5703125" style="60" customWidth="1"/>
    <col min="11810" max="11810" width="7.85546875" style="60" customWidth="1"/>
    <col min="11811" max="11811" width="8.140625" style="60" customWidth="1"/>
    <col min="11812" max="11815" width="4.5703125" style="60" customWidth="1"/>
    <col min="11816" max="11816" width="11.5703125" style="60"/>
    <col min="11817" max="11817" width="8.42578125" style="60" customWidth="1"/>
    <col min="11818" max="11818" width="5.42578125" style="60" customWidth="1"/>
    <col min="11819" max="11820" width="5.140625" style="60" customWidth="1"/>
    <col min="11821" max="11821" width="6.42578125" style="60" customWidth="1"/>
    <col min="11822" max="11822" width="11.5703125" style="60"/>
    <col min="11823" max="11823" width="8.42578125" style="60" customWidth="1"/>
    <col min="11824" max="11824" width="3.140625" style="60" customWidth="1"/>
    <col min="11825" max="11825" width="5.140625" style="60" customWidth="1"/>
    <col min="11826" max="11826" width="7.42578125" style="60" customWidth="1"/>
    <col min="11827" max="11827" width="4.5703125" style="60" customWidth="1"/>
    <col min="11828" max="12032" width="11.5703125" style="60"/>
    <col min="12033" max="12033" width="1.85546875" style="60" customWidth="1"/>
    <col min="12034" max="12034" width="4.5703125" style="60" customWidth="1"/>
    <col min="12035" max="12035" width="18.85546875" style="60" customWidth="1"/>
    <col min="12036" max="12036" width="6.85546875" style="60" customWidth="1"/>
    <col min="12037" max="12037" width="8.140625" style="60" customWidth="1"/>
    <col min="12038" max="12041" width="4.5703125" style="60" customWidth="1"/>
    <col min="12042" max="12042" width="7.5703125" style="60" customWidth="1"/>
    <col min="12043" max="12044" width="8.5703125" style="60" customWidth="1"/>
    <col min="12045" max="12045" width="8.140625" style="60" customWidth="1"/>
    <col min="12046" max="12047" width="4.5703125" style="60" customWidth="1"/>
    <col min="12048" max="12048" width="7.140625" style="60" customWidth="1"/>
    <col min="12049" max="12049" width="7.85546875" style="60" customWidth="1"/>
    <col min="12050" max="12050" width="4.5703125" style="60" customWidth="1"/>
    <col min="12051" max="12051" width="8.140625" style="60" customWidth="1"/>
    <col min="12052" max="12052" width="9.42578125" style="60" customWidth="1"/>
    <col min="12053" max="12053" width="7.140625" style="60" customWidth="1"/>
    <col min="12054" max="12055" width="8.5703125" style="60" customWidth="1"/>
    <col min="12056" max="12056" width="4.5703125" style="60" customWidth="1"/>
    <col min="12057" max="12057" width="7.42578125" style="60" customWidth="1"/>
    <col min="12058" max="12059" width="4.5703125" style="60" customWidth="1"/>
    <col min="12060" max="12060" width="7" style="60" customWidth="1"/>
    <col min="12061" max="12061" width="8.140625" style="60" customWidth="1"/>
    <col min="12062" max="12062" width="8" style="60" customWidth="1"/>
    <col min="12063" max="12063" width="7.140625" style="60" customWidth="1"/>
    <col min="12064" max="12064" width="6.5703125" style="60" customWidth="1"/>
    <col min="12065" max="12065" width="4.5703125" style="60" customWidth="1"/>
    <col min="12066" max="12066" width="7.85546875" style="60" customWidth="1"/>
    <col min="12067" max="12067" width="8.140625" style="60" customWidth="1"/>
    <col min="12068" max="12071" width="4.5703125" style="60" customWidth="1"/>
    <col min="12072" max="12072" width="11.5703125" style="60"/>
    <col min="12073" max="12073" width="8.42578125" style="60" customWidth="1"/>
    <col min="12074" max="12074" width="5.42578125" style="60" customWidth="1"/>
    <col min="12075" max="12076" width="5.140625" style="60" customWidth="1"/>
    <col min="12077" max="12077" width="6.42578125" style="60" customWidth="1"/>
    <col min="12078" max="12078" width="11.5703125" style="60"/>
    <col min="12079" max="12079" width="8.42578125" style="60" customWidth="1"/>
    <col min="12080" max="12080" width="3.140625" style="60" customWidth="1"/>
    <col min="12081" max="12081" width="5.140625" style="60" customWidth="1"/>
    <col min="12082" max="12082" width="7.42578125" style="60" customWidth="1"/>
    <col min="12083" max="12083" width="4.5703125" style="60" customWidth="1"/>
    <col min="12084" max="12288" width="11.5703125" style="60"/>
    <col min="12289" max="12289" width="1.85546875" style="60" customWidth="1"/>
    <col min="12290" max="12290" width="4.5703125" style="60" customWidth="1"/>
    <col min="12291" max="12291" width="18.85546875" style="60" customWidth="1"/>
    <col min="12292" max="12292" width="6.85546875" style="60" customWidth="1"/>
    <col min="12293" max="12293" width="8.140625" style="60" customWidth="1"/>
    <col min="12294" max="12297" width="4.5703125" style="60" customWidth="1"/>
    <col min="12298" max="12298" width="7.5703125" style="60" customWidth="1"/>
    <col min="12299" max="12300" width="8.5703125" style="60" customWidth="1"/>
    <col min="12301" max="12301" width="8.140625" style="60" customWidth="1"/>
    <col min="12302" max="12303" width="4.5703125" style="60" customWidth="1"/>
    <col min="12304" max="12304" width="7.140625" style="60" customWidth="1"/>
    <col min="12305" max="12305" width="7.85546875" style="60" customWidth="1"/>
    <col min="12306" max="12306" width="4.5703125" style="60" customWidth="1"/>
    <col min="12307" max="12307" width="8.140625" style="60" customWidth="1"/>
    <col min="12308" max="12308" width="9.42578125" style="60" customWidth="1"/>
    <col min="12309" max="12309" width="7.140625" style="60" customWidth="1"/>
    <col min="12310" max="12311" width="8.5703125" style="60" customWidth="1"/>
    <col min="12312" max="12312" width="4.5703125" style="60" customWidth="1"/>
    <col min="12313" max="12313" width="7.42578125" style="60" customWidth="1"/>
    <col min="12314" max="12315" width="4.5703125" style="60" customWidth="1"/>
    <col min="12316" max="12316" width="7" style="60" customWidth="1"/>
    <col min="12317" max="12317" width="8.140625" style="60" customWidth="1"/>
    <col min="12318" max="12318" width="8" style="60" customWidth="1"/>
    <col min="12319" max="12319" width="7.140625" style="60" customWidth="1"/>
    <col min="12320" max="12320" width="6.5703125" style="60" customWidth="1"/>
    <col min="12321" max="12321" width="4.5703125" style="60" customWidth="1"/>
    <col min="12322" max="12322" width="7.85546875" style="60" customWidth="1"/>
    <col min="12323" max="12323" width="8.140625" style="60" customWidth="1"/>
    <col min="12324" max="12327" width="4.5703125" style="60" customWidth="1"/>
    <col min="12328" max="12328" width="11.5703125" style="60"/>
    <col min="12329" max="12329" width="8.42578125" style="60" customWidth="1"/>
    <col min="12330" max="12330" width="5.42578125" style="60" customWidth="1"/>
    <col min="12331" max="12332" width="5.140625" style="60" customWidth="1"/>
    <col min="12333" max="12333" width="6.42578125" style="60" customWidth="1"/>
    <col min="12334" max="12334" width="11.5703125" style="60"/>
    <col min="12335" max="12335" width="8.42578125" style="60" customWidth="1"/>
    <col min="12336" max="12336" width="3.140625" style="60" customWidth="1"/>
    <col min="12337" max="12337" width="5.140625" style="60" customWidth="1"/>
    <col min="12338" max="12338" width="7.42578125" style="60" customWidth="1"/>
    <col min="12339" max="12339" width="4.5703125" style="60" customWidth="1"/>
    <col min="12340" max="12544" width="11.5703125" style="60"/>
    <col min="12545" max="12545" width="1.85546875" style="60" customWidth="1"/>
    <col min="12546" max="12546" width="4.5703125" style="60" customWidth="1"/>
    <col min="12547" max="12547" width="18.85546875" style="60" customWidth="1"/>
    <col min="12548" max="12548" width="6.85546875" style="60" customWidth="1"/>
    <col min="12549" max="12549" width="8.140625" style="60" customWidth="1"/>
    <col min="12550" max="12553" width="4.5703125" style="60" customWidth="1"/>
    <col min="12554" max="12554" width="7.5703125" style="60" customWidth="1"/>
    <col min="12555" max="12556" width="8.5703125" style="60" customWidth="1"/>
    <col min="12557" max="12557" width="8.140625" style="60" customWidth="1"/>
    <col min="12558" max="12559" width="4.5703125" style="60" customWidth="1"/>
    <col min="12560" max="12560" width="7.140625" style="60" customWidth="1"/>
    <col min="12561" max="12561" width="7.85546875" style="60" customWidth="1"/>
    <col min="12562" max="12562" width="4.5703125" style="60" customWidth="1"/>
    <col min="12563" max="12563" width="8.140625" style="60" customWidth="1"/>
    <col min="12564" max="12564" width="9.42578125" style="60" customWidth="1"/>
    <col min="12565" max="12565" width="7.140625" style="60" customWidth="1"/>
    <col min="12566" max="12567" width="8.5703125" style="60" customWidth="1"/>
    <col min="12568" max="12568" width="4.5703125" style="60" customWidth="1"/>
    <col min="12569" max="12569" width="7.42578125" style="60" customWidth="1"/>
    <col min="12570" max="12571" width="4.5703125" style="60" customWidth="1"/>
    <col min="12572" max="12572" width="7" style="60" customWidth="1"/>
    <col min="12573" max="12573" width="8.140625" style="60" customWidth="1"/>
    <col min="12574" max="12574" width="8" style="60" customWidth="1"/>
    <col min="12575" max="12575" width="7.140625" style="60" customWidth="1"/>
    <col min="12576" max="12576" width="6.5703125" style="60" customWidth="1"/>
    <col min="12577" max="12577" width="4.5703125" style="60" customWidth="1"/>
    <col min="12578" max="12578" width="7.85546875" style="60" customWidth="1"/>
    <col min="12579" max="12579" width="8.140625" style="60" customWidth="1"/>
    <col min="12580" max="12583" width="4.5703125" style="60" customWidth="1"/>
    <col min="12584" max="12584" width="11.5703125" style="60"/>
    <col min="12585" max="12585" width="8.42578125" style="60" customWidth="1"/>
    <col min="12586" max="12586" width="5.42578125" style="60" customWidth="1"/>
    <col min="12587" max="12588" width="5.140625" style="60" customWidth="1"/>
    <col min="12589" max="12589" width="6.42578125" style="60" customWidth="1"/>
    <col min="12590" max="12590" width="11.5703125" style="60"/>
    <col min="12591" max="12591" width="8.42578125" style="60" customWidth="1"/>
    <col min="12592" max="12592" width="3.140625" style="60" customWidth="1"/>
    <col min="12593" max="12593" width="5.140625" style="60" customWidth="1"/>
    <col min="12594" max="12594" width="7.42578125" style="60" customWidth="1"/>
    <col min="12595" max="12595" width="4.5703125" style="60" customWidth="1"/>
    <col min="12596" max="12800" width="11.5703125" style="60"/>
    <col min="12801" max="12801" width="1.85546875" style="60" customWidth="1"/>
    <col min="12802" max="12802" width="4.5703125" style="60" customWidth="1"/>
    <col min="12803" max="12803" width="18.85546875" style="60" customWidth="1"/>
    <col min="12804" max="12804" width="6.85546875" style="60" customWidth="1"/>
    <col min="12805" max="12805" width="8.140625" style="60" customWidth="1"/>
    <col min="12806" max="12809" width="4.5703125" style="60" customWidth="1"/>
    <col min="12810" max="12810" width="7.5703125" style="60" customWidth="1"/>
    <col min="12811" max="12812" width="8.5703125" style="60" customWidth="1"/>
    <col min="12813" max="12813" width="8.140625" style="60" customWidth="1"/>
    <col min="12814" max="12815" width="4.5703125" style="60" customWidth="1"/>
    <col min="12816" max="12816" width="7.140625" style="60" customWidth="1"/>
    <col min="12817" max="12817" width="7.85546875" style="60" customWidth="1"/>
    <col min="12818" max="12818" width="4.5703125" style="60" customWidth="1"/>
    <col min="12819" max="12819" width="8.140625" style="60" customWidth="1"/>
    <col min="12820" max="12820" width="9.42578125" style="60" customWidth="1"/>
    <col min="12821" max="12821" width="7.140625" style="60" customWidth="1"/>
    <col min="12822" max="12823" width="8.5703125" style="60" customWidth="1"/>
    <col min="12824" max="12824" width="4.5703125" style="60" customWidth="1"/>
    <col min="12825" max="12825" width="7.42578125" style="60" customWidth="1"/>
    <col min="12826" max="12827" width="4.5703125" style="60" customWidth="1"/>
    <col min="12828" max="12828" width="7" style="60" customWidth="1"/>
    <col min="12829" max="12829" width="8.140625" style="60" customWidth="1"/>
    <col min="12830" max="12830" width="8" style="60" customWidth="1"/>
    <col min="12831" max="12831" width="7.140625" style="60" customWidth="1"/>
    <col min="12832" max="12832" width="6.5703125" style="60" customWidth="1"/>
    <col min="12833" max="12833" width="4.5703125" style="60" customWidth="1"/>
    <col min="12834" max="12834" width="7.85546875" style="60" customWidth="1"/>
    <col min="12835" max="12835" width="8.140625" style="60" customWidth="1"/>
    <col min="12836" max="12839" width="4.5703125" style="60" customWidth="1"/>
    <col min="12840" max="12840" width="11.5703125" style="60"/>
    <col min="12841" max="12841" width="8.42578125" style="60" customWidth="1"/>
    <col min="12842" max="12842" width="5.42578125" style="60" customWidth="1"/>
    <col min="12843" max="12844" width="5.140625" style="60" customWidth="1"/>
    <col min="12845" max="12845" width="6.42578125" style="60" customWidth="1"/>
    <col min="12846" max="12846" width="11.5703125" style="60"/>
    <col min="12847" max="12847" width="8.42578125" style="60" customWidth="1"/>
    <col min="12848" max="12848" width="3.140625" style="60" customWidth="1"/>
    <col min="12849" max="12849" width="5.140625" style="60" customWidth="1"/>
    <col min="12850" max="12850" width="7.42578125" style="60" customWidth="1"/>
    <col min="12851" max="12851" width="4.5703125" style="60" customWidth="1"/>
    <col min="12852" max="13056" width="11.5703125" style="60"/>
    <col min="13057" max="13057" width="1.85546875" style="60" customWidth="1"/>
    <col min="13058" max="13058" width="4.5703125" style="60" customWidth="1"/>
    <col min="13059" max="13059" width="18.85546875" style="60" customWidth="1"/>
    <col min="13060" max="13060" width="6.85546875" style="60" customWidth="1"/>
    <col min="13061" max="13061" width="8.140625" style="60" customWidth="1"/>
    <col min="13062" max="13065" width="4.5703125" style="60" customWidth="1"/>
    <col min="13066" max="13066" width="7.5703125" style="60" customWidth="1"/>
    <col min="13067" max="13068" width="8.5703125" style="60" customWidth="1"/>
    <col min="13069" max="13069" width="8.140625" style="60" customWidth="1"/>
    <col min="13070" max="13071" width="4.5703125" style="60" customWidth="1"/>
    <col min="13072" max="13072" width="7.140625" style="60" customWidth="1"/>
    <col min="13073" max="13073" width="7.85546875" style="60" customWidth="1"/>
    <col min="13074" max="13074" width="4.5703125" style="60" customWidth="1"/>
    <col min="13075" max="13075" width="8.140625" style="60" customWidth="1"/>
    <col min="13076" max="13076" width="9.42578125" style="60" customWidth="1"/>
    <col min="13077" max="13077" width="7.140625" style="60" customWidth="1"/>
    <col min="13078" max="13079" width="8.5703125" style="60" customWidth="1"/>
    <col min="13080" max="13080" width="4.5703125" style="60" customWidth="1"/>
    <col min="13081" max="13081" width="7.42578125" style="60" customWidth="1"/>
    <col min="13082" max="13083" width="4.5703125" style="60" customWidth="1"/>
    <col min="13084" max="13084" width="7" style="60" customWidth="1"/>
    <col min="13085" max="13085" width="8.140625" style="60" customWidth="1"/>
    <col min="13086" max="13086" width="8" style="60" customWidth="1"/>
    <col min="13087" max="13087" width="7.140625" style="60" customWidth="1"/>
    <col min="13088" max="13088" width="6.5703125" style="60" customWidth="1"/>
    <col min="13089" max="13089" width="4.5703125" style="60" customWidth="1"/>
    <col min="13090" max="13090" width="7.85546875" style="60" customWidth="1"/>
    <col min="13091" max="13091" width="8.140625" style="60" customWidth="1"/>
    <col min="13092" max="13095" width="4.5703125" style="60" customWidth="1"/>
    <col min="13096" max="13096" width="11.5703125" style="60"/>
    <col min="13097" max="13097" width="8.42578125" style="60" customWidth="1"/>
    <col min="13098" max="13098" width="5.42578125" style="60" customWidth="1"/>
    <col min="13099" max="13100" width="5.140625" style="60" customWidth="1"/>
    <col min="13101" max="13101" width="6.42578125" style="60" customWidth="1"/>
    <col min="13102" max="13102" width="11.5703125" style="60"/>
    <col min="13103" max="13103" width="8.42578125" style="60" customWidth="1"/>
    <col min="13104" max="13104" width="3.140625" style="60" customWidth="1"/>
    <col min="13105" max="13105" width="5.140625" style="60" customWidth="1"/>
    <col min="13106" max="13106" width="7.42578125" style="60" customWidth="1"/>
    <col min="13107" max="13107" width="4.5703125" style="60" customWidth="1"/>
    <col min="13108" max="13312" width="11.5703125" style="60"/>
    <col min="13313" max="13313" width="1.85546875" style="60" customWidth="1"/>
    <col min="13314" max="13314" width="4.5703125" style="60" customWidth="1"/>
    <col min="13315" max="13315" width="18.85546875" style="60" customWidth="1"/>
    <col min="13316" max="13316" width="6.85546875" style="60" customWidth="1"/>
    <col min="13317" max="13317" width="8.140625" style="60" customWidth="1"/>
    <col min="13318" max="13321" width="4.5703125" style="60" customWidth="1"/>
    <col min="13322" max="13322" width="7.5703125" style="60" customWidth="1"/>
    <col min="13323" max="13324" width="8.5703125" style="60" customWidth="1"/>
    <col min="13325" max="13325" width="8.140625" style="60" customWidth="1"/>
    <col min="13326" max="13327" width="4.5703125" style="60" customWidth="1"/>
    <col min="13328" max="13328" width="7.140625" style="60" customWidth="1"/>
    <col min="13329" max="13329" width="7.85546875" style="60" customWidth="1"/>
    <col min="13330" max="13330" width="4.5703125" style="60" customWidth="1"/>
    <col min="13331" max="13331" width="8.140625" style="60" customWidth="1"/>
    <col min="13332" max="13332" width="9.42578125" style="60" customWidth="1"/>
    <col min="13333" max="13333" width="7.140625" style="60" customWidth="1"/>
    <col min="13334" max="13335" width="8.5703125" style="60" customWidth="1"/>
    <col min="13336" max="13336" width="4.5703125" style="60" customWidth="1"/>
    <col min="13337" max="13337" width="7.42578125" style="60" customWidth="1"/>
    <col min="13338" max="13339" width="4.5703125" style="60" customWidth="1"/>
    <col min="13340" max="13340" width="7" style="60" customWidth="1"/>
    <col min="13341" max="13341" width="8.140625" style="60" customWidth="1"/>
    <col min="13342" max="13342" width="8" style="60" customWidth="1"/>
    <col min="13343" max="13343" width="7.140625" style="60" customWidth="1"/>
    <col min="13344" max="13344" width="6.5703125" style="60" customWidth="1"/>
    <col min="13345" max="13345" width="4.5703125" style="60" customWidth="1"/>
    <col min="13346" max="13346" width="7.85546875" style="60" customWidth="1"/>
    <col min="13347" max="13347" width="8.140625" style="60" customWidth="1"/>
    <col min="13348" max="13351" width="4.5703125" style="60" customWidth="1"/>
    <col min="13352" max="13352" width="11.5703125" style="60"/>
    <col min="13353" max="13353" width="8.42578125" style="60" customWidth="1"/>
    <col min="13354" max="13354" width="5.42578125" style="60" customWidth="1"/>
    <col min="13355" max="13356" width="5.140625" style="60" customWidth="1"/>
    <col min="13357" max="13357" width="6.42578125" style="60" customWidth="1"/>
    <col min="13358" max="13358" width="11.5703125" style="60"/>
    <col min="13359" max="13359" width="8.42578125" style="60" customWidth="1"/>
    <col min="13360" max="13360" width="3.140625" style="60" customWidth="1"/>
    <col min="13361" max="13361" width="5.140625" style="60" customWidth="1"/>
    <col min="13362" max="13362" width="7.42578125" style="60" customWidth="1"/>
    <col min="13363" max="13363" width="4.5703125" style="60" customWidth="1"/>
    <col min="13364" max="13568" width="11.5703125" style="60"/>
    <col min="13569" max="13569" width="1.85546875" style="60" customWidth="1"/>
    <col min="13570" max="13570" width="4.5703125" style="60" customWidth="1"/>
    <col min="13571" max="13571" width="18.85546875" style="60" customWidth="1"/>
    <col min="13572" max="13572" width="6.85546875" style="60" customWidth="1"/>
    <col min="13573" max="13573" width="8.140625" style="60" customWidth="1"/>
    <col min="13574" max="13577" width="4.5703125" style="60" customWidth="1"/>
    <col min="13578" max="13578" width="7.5703125" style="60" customWidth="1"/>
    <col min="13579" max="13580" width="8.5703125" style="60" customWidth="1"/>
    <col min="13581" max="13581" width="8.140625" style="60" customWidth="1"/>
    <col min="13582" max="13583" width="4.5703125" style="60" customWidth="1"/>
    <col min="13584" max="13584" width="7.140625" style="60" customWidth="1"/>
    <col min="13585" max="13585" width="7.85546875" style="60" customWidth="1"/>
    <col min="13586" max="13586" width="4.5703125" style="60" customWidth="1"/>
    <col min="13587" max="13587" width="8.140625" style="60" customWidth="1"/>
    <col min="13588" max="13588" width="9.42578125" style="60" customWidth="1"/>
    <col min="13589" max="13589" width="7.140625" style="60" customWidth="1"/>
    <col min="13590" max="13591" width="8.5703125" style="60" customWidth="1"/>
    <col min="13592" max="13592" width="4.5703125" style="60" customWidth="1"/>
    <col min="13593" max="13593" width="7.42578125" style="60" customWidth="1"/>
    <col min="13594" max="13595" width="4.5703125" style="60" customWidth="1"/>
    <col min="13596" max="13596" width="7" style="60" customWidth="1"/>
    <col min="13597" max="13597" width="8.140625" style="60" customWidth="1"/>
    <col min="13598" max="13598" width="8" style="60" customWidth="1"/>
    <col min="13599" max="13599" width="7.140625" style="60" customWidth="1"/>
    <col min="13600" max="13600" width="6.5703125" style="60" customWidth="1"/>
    <col min="13601" max="13601" width="4.5703125" style="60" customWidth="1"/>
    <col min="13602" max="13602" width="7.85546875" style="60" customWidth="1"/>
    <col min="13603" max="13603" width="8.140625" style="60" customWidth="1"/>
    <col min="13604" max="13607" width="4.5703125" style="60" customWidth="1"/>
    <col min="13608" max="13608" width="11.5703125" style="60"/>
    <col min="13609" max="13609" width="8.42578125" style="60" customWidth="1"/>
    <col min="13610" max="13610" width="5.42578125" style="60" customWidth="1"/>
    <col min="13611" max="13612" width="5.140625" style="60" customWidth="1"/>
    <col min="13613" max="13613" width="6.42578125" style="60" customWidth="1"/>
    <col min="13614" max="13614" width="11.5703125" style="60"/>
    <col min="13615" max="13615" width="8.42578125" style="60" customWidth="1"/>
    <col min="13616" max="13616" width="3.140625" style="60" customWidth="1"/>
    <col min="13617" max="13617" width="5.140625" style="60" customWidth="1"/>
    <col min="13618" max="13618" width="7.42578125" style="60" customWidth="1"/>
    <col min="13619" max="13619" width="4.5703125" style="60" customWidth="1"/>
    <col min="13620" max="13824" width="11.5703125" style="60"/>
    <col min="13825" max="13825" width="1.85546875" style="60" customWidth="1"/>
    <col min="13826" max="13826" width="4.5703125" style="60" customWidth="1"/>
    <col min="13827" max="13827" width="18.85546875" style="60" customWidth="1"/>
    <col min="13828" max="13828" width="6.85546875" style="60" customWidth="1"/>
    <col min="13829" max="13829" width="8.140625" style="60" customWidth="1"/>
    <col min="13830" max="13833" width="4.5703125" style="60" customWidth="1"/>
    <col min="13834" max="13834" width="7.5703125" style="60" customWidth="1"/>
    <col min="13835" max="13836" width="8.5703125" style="60" customWidth="1"/>
    <col min="13837" max="13837" width="8.140625" style="60" customWidth="1"/>
    <col min="13838" max="13839" width="4.5703125" style="60" customWidth="1"/>
    <col min="13840" max="13840" width="7.140625" style="60" customWidth="1"/>
    <col min="13841" max="13841" width="7.85546875" style="60" customWidth="1"/>
    <col min="13842" max="13842" width="4.5703125" style="60" customWidth="1"/>
    <col min="13843" max="13843" width="8.140625" style="60" customWidth="1"/>
    <col min="13844" max="13844" width="9.42578125" style="60" customWidth="1"/>
    <col min="13845" max="13845" width="7.140625" style="60" customWidth="1"/>
    <col min="13846" max="13847" width="8.5703125" style="60" customWidth="1"/>
    <col min="13848" max="13848" width="4.5703125" style="60" customWidth="1"/>
    <col min="13849" max="13849" width="7.42578125" style="60" customWidth="1"/>
    <col min="13850" max="13851" width="4.5703125" style="60" customWidth="1"/>
    <col min="13852" max="13852" width="7" style="60" customWidth="1"/>
    <col min="13853" max="13853" width="8.140625" style="60" customWidth="1"/>
    <col min="13854" max="13854" width="8" style="60" customWidth="1"/>
    <col min="13855" max="13855" width="7.140625" style="60" customWidth="1"/>
    <col min="13856" max="13856" width="6.5703125" style="60" customWidth="1"/>
    <col min="13857" max="13857" width="4.5703125" style="60" customWidth="1"/>
    <col min="13858" max="13858" width="7.85546875" style="60" customWidth="1"/>
    <col min="13859" max="13859" width="8.140625" style="60" customWidth="1"/>
    <col min="13860" max="13863" width="4.5703125" style="60" customWidth="1"/>
    <col min="13864" max="13864" width="11.5703125" style="60"/>
    <col min="13865" max="13865" width="8.42578125" style="60" customWidth="1"/>
    <col min="13866" max="13866" width="5.42578125" style="60" customWidth="1"/>
    <col min="13867" max="13868" width="5.140625" style="60" customWidth="1"/>
    <col min="13869" max="13869" width="6.42578125" style="60" customWidth="1"/>
    <col min="13870" max="13870" width="11.5703125" style="60"/>
    <col min="13871" max="13871" width="8.42578125" style="60" customWidth="1"/>
    <col min="13872" max="13872" width="3.140625" style="60" customWidth="1"/>
    <col min="13873" max="13873" width="5.140625" style="60" customWidth="1"/>
    <col min="13874" max="13874" width="7.42578125" style="60" customWidth="1"/>
    <col min="13875" max="13875" width="4.5703125" style="60" customWidth="1"/>
    <col min="13876" max="14080" width="11.5703125" style="60"/>
    <col min="14081" max="14081" width="1.85546875" style="60" customWidth="1"/>
    <col min="14082" max="14082" width="4.5703125" style="60" customWidth="1"/>
    <col min="14083" max="14083" width="18.85546875" style="60" customWidth="1"/>
    <col min="14084" max="14084" width="6.85546875" style="60" customWidth="1"/>
    <col min="14085" max="14085" width="8.140625" style="60" customWidth="1"/>
    <col min="14086" max="14089" width="4.5703125" style="60" customWidth="1"/>
    <col min="14090" max="14090" width="7.5703125" style="60" customWidth="1"/>
    <col min="14091" max="14092" width="8.5703125" style="60" customWidth="1"/>
    <col min="14093" max="14093" width="8.140625" style="60" customWidth="1"/>
    <col min="14094" max="14095" width="4.5703125" style="60" customWidth="1"/>
    <col min="14096" max="14096" width="7.140625" style="60" customWidth="1"/>
    <col min="14097" max="14097" width="7.85546875" style="60" customWidth="1"/>
    <col min="14098" max="14098" width="4.5703125" style="60" customWidth="1"/>
    <col min="14099" max="14099" width="8.140625" style="60" customWidth="1"/>
    <col min="14100" max="14100" width="9.42578125" style="60" customWidth="1"/>
    <col min="14101" max="14101" width="7.140625" style="60" customWidth="1"/>
    <col min="14102" max="14103" width="8.5703125" style="60" customWidth="1"/>
    <col min="14104" max="14104" width="4.5703125" style="60" customWidth="1"/>
    <col min="14105" max="14105" width="7.42578125" style="60" customWidth="1"/>
    <col min="14106" max="14107" width="4.5703125" style="60" customWidth="1"/>
    <col min="14108" max="14108" width="7" style="60" customWidth="1"/>
    <col min="14109" max="14109" width="8.140625" style="60" customWidth="1"/>
    <col min="14110" max="14110" width="8" style="60" customWidth="1"/>
    <col min="14111" max="14111" width="7.140625" style="60" customWidth="1"/>
    <col min="14112" max="14112" width="6.5703125" style="60" customWidth="1"/>
    <col min="14113" max="14113" width="4.5703125" style="60" customWidth="1"/>
    <col min="14114" max="14114" width="7.85546875" style="60" customWidth="1"/>
    <col min="14115" max="14115" width="8.140625" style="60" customWidth="1"/>
    <col min="14116" max="14119" width="4.5703125" style="60" customWidth="1"/>
    <col min="14120" max="14120" width="11.5703125" style="60"/>
    <col min="14121" max="14121" width="8.42578125" style="60" customWidth="1"/>
    <col min="14122" max="14122" width="5.42578125" style="60" customWidth="1"/>
    <col min="14123" max="14124" width="5.140625" style="60" customWidth="1"/>
    <col min="14125" max="14125" width="6.42578125" style="60" customWidth="1"/>
    <col min="14126" max="14126" width="11.5703125" style="60"/>
    <col min="14127" max="14127" width="8.42578125" style="60" customWidth="1"/>
    <col min="14128" max="14128" width="3.140625" style="60" customWidth="1"/>
    <col min="14129" max="14129" width="5.140625" style="60" customWidth="1"/>
    <col min="14130" max="14130" width="7.42578125" style="60" customWidth="1"/>
    <col min="14131" max="14131" width="4.5703125" style="60" customWidth="1"/>
    <col min="14132" max="14336" width="11.5703125" style="60"/>
    <col min="14337" max="14337" width="1.85546875" style="60" customWidth="1"/>
    <col min="14338" max="14338" width="4.5703125" style="60" customWidth="1"/>
    <col min="14339" max="14339" width="18.85546875" style="60" customWidth="1"/>
    <col min="14340" max="14340" width="6.85546875" style="60" customWidth="1"/>
    <col min="14341" max="14341" width="8.140625" style="60" customWidth="1"/>
    <col min="14342" max="14345" width="4.5703125" style="60" customWidth="1"/>
    <col min="14346" max="14346" width="7.5703125" style="60" customWidth="1"/>
    <col min="14347" max="14348" width="8.5703125" style="60" customWidth="1"/>
    <col min="14349" max="14349" width="8.140625" style="60" customWidth="1"/>
    <col min="14350" max="14351" width="4.5703125" style="60" customWidth="1"/>
    <col min="14352" max="14352" width="7.140625" style="60" customWidth="1"/>
    <col min="14353" max="14353" width="7.85546875" style="60" customWidth="1"/>
    <col min="14354" max="14354" width="4.5703125" style="60" customWidth="1"/>
    <col min="14355" max="14355" width="8.140625" style="60" customWidth="1"/>
    <col min="14356" max="14356" width="9.42578125" style="60" customWidth="1"/>
    <col min="14357" max="14357" width="7.140625" style="60" customWidth="1"/>
    <col min="14358" max="14359" width="8.5703125" style="60" customWidth="1"/>
    <col min="14360" max="14360" width="4.5703125" style="60" customWidth="1"/>
    <col min="14361" max="14361" width="7.42578125" style="60" customWidth="1"/>
    <col min="14362" max="14363" width="4.5703125" style="60" customWidth="1"/>
    <col min="14364" max="14364" width="7" style="60" customWidth="1"/>
    <col min="14365" max="14365" width="8.140625" style="60" customWidth="1"/>
    <col min="14366" max="14366" width="8" style="60" customWidth="1"/>
    <col min="14367" max="14367" width="7.140625" style="60" customWidth="1"/>
    <col min="14368" max="14368" width="6.5703125" style="60" customWidth="1"/>
    <col min="14369" max="14369" width="4.5703125" style="60" customWidth="1"/>
    <col min="14370" max="14370" width="7.85546875" style="60" customWidth="1"/>
    <col min="14371" max="14371" width="8.140625" style="60" customWidth="1"/>
    <col min="14372" max="14375" width="4.5703125" style="60" customWidth="1"/>
    <col min="14376" max="14376" width="11.5703125" style="60"/>
    <col min="14377" max="14377" width="8.42578125" style="60" customWidth="1"/>
    <col min="14378" max="14378" width="5.42578125" style="60" customWidth="1"/>
    <col min="14379" max="14380" width="5.140625" style="60" customWidth="1"/>
    <col min="14381" max="14381" width="6.42578125" style="60" customWidth="1"/>
    <col min="14382" max="14382" width="11.5703125" style="60"/>
    <col min="14383" max="14383" width="8.42578125" style="60" customWidth="1"/>
    <col min="14384" max="14384" width="3.140625" style="60" customWidth="1"/>
    <col min="14385" max="14385" width="5.140625" style="60" customWidth="1"/>
    <col min="14386" max="14386" width="7.42578125" style="60" customWidth="1"/>
    <col min="14387" max="14387" width="4.5703125" style="60" customWidth="1"/>
    <col min="14388" max="14592" width="11.5703125" style="60"/>
    <col min="14593" max="14593" width="1.85546875" style="60" customWidth="1"/>
    <col min="14594" max="14594" width="4.5703125" style="60" customWidth="1"/>
    <col min="14595" max="14595" width="18.85546875" style="60" customWidth="1"/>
    <col min="14596" max="14596" width="6.85546875" style="60" customWidth="1"/>
    <col min="14597" max="14597" width="8.140625" style="60" customWidth="1"/>
    <col min="14598" max="14601" width="4.5703125" style="60" customWidth="1"/>
    <col min="14602" max="14602" width="7.5703125" style="60" customWidth="1"/>
    <col min="14603" max="14604" width="8.5703125" style="60" customWidth="1"/>
    <col min="14605" max="14605" width="8.140625" style="60" customWidth="1"/>
    <col min="14606" max="14607" width="4.5703125" style="60" customWidth="1"/>
    <col min="14608" max="14608" width="7.140625" style="60" customWidth="1"/>
    <col min="14609" max="14609" width="7.85546875" style="60" customWidth="1"/>
    <col min="14610" max="14610" width="4.5703125" style="60" customWidth="1"/>
    <col min="14611" max="14611" width="8.140625" style="60" customWidth="1"/>
    <col min="14612" max="14612" width="9.42578125" style="60" customWidth="1"/>
    <col min="14613" max="14613" width="7.140625" style="60" customWidth="1"/>
    <col min="14614" max="14615" width="8.5703125" style="60" customWidth="1"/>
    <col min="14616" max="14616" width="4.5703125" style="60" customWidth="1"/>
    <col min="14617" max="14617" width="7.42578125" style="60" customWidth="1"/>
    <col min="14618" max="14619" width="4.5703125" style="60" customWidth="1"/>
    <col min="14620" max="14620" width="7" style="60" customWidth="1"/>
    <col min="14621" max="14621" width="8.140625" style="60" customWidth="1"/>
    <col min="14622" max="14622" width="8" style="60" customWidth="1"/>
    <col min="14623" max="14623" width="7.140625" style="60" customWidth="1"/>
    <col min="14624" max="14624" width="6.5703125" style="60" customWidth="1"/>
    <col min="14625" max="14625" width="4.5703125" style="60" customWidth="1"/>
    <col min="14626" max="14626" width="7.85546875" style="60" customWidth="1"/>
    <col min="14627" max="14627" width="8.140625" style="60" customWidth="1"/>
    <col min="14628" max="14631" width="4.5703125" style="60" customWidth="1"/>
    <col min="14632" max="14632" width="11.5703125" style="60"/>
    <col min="14633" max="14633" width="8.42578125" style="60" customWidth="1"/>
    <col min="14634" max="14634" width="5.42578125" style="60" customWidth="1"/>
    <col min="14635" max="14636" width="5.140625" style="60" customWidth="1"/>
    <col min="14637" max="14637" width="6.42578125" style="60" customWidth="1"/>
    <col min="14638" max="14638" width="11.5703125" style="60"/>
    <col min="14639" max="14639" width="8.42578125" style="60" customWidth="1"/>
    <col min="14640" max="14640" width="3.140625" style="60" customWidth="1"/>
    <col min="14641" max="14641" width="5.140625" style="60" customWidth="1"/>
    <col min="14642" max="14642" width="7.42578125" style="60" customWidth="1"/>
    <col min="14643" max="14643" width="4.5703125" style="60" customWidth="1"/>
    <col min="14644" max="14848" width="11.5703125" style="60"/>
    <col min="14849" max="14849" width="1.85546875" style="60" customWidth="1"/>
    <col min="14850" max="14850" width="4.5703125" style="60" customWidth="1"/>
    <col min="14851" max="14851" width="18.85546875" style="60" customWidth="1"/>
    <col min="14852" max="14852" width="6.85546875" style="60" customWidth="1"/>
    <col min="14853" max="14853" width="8.140625" style="60" customWidth="1"/>
    <col min="14854" max="14857" width="4.5703125" style="60" customWidth="1"/>
    <col min="14858" max="14858" width="7.5703125" style="60" customWidth="1"/>
    <col min="14859" max="14860" width="8.5703125" style="60" customWidth="1"/>
    <col min="14861" max="14861" width="8.140625" style="60" customWidth="1"/>
    <col min="14862" max="14863" width="4.5703125" style="60" customWidth="1"/>
    <col min="14864" max="14864" width="7.140625" style="60" customWidth="1"/>
    <col min="14865" max="14865" width="7.85546875" style="60" customWidth="1"/>
    <col min="14866" max="14866" width="4.5703125" style="60" customWidth="1"/>
    <col min="14867" max="14867" width="8.140625" style="60" customWidth="1"/>
    <col min="14868" max="14868" width="9.42578125" style="60" customWidth="1"/>
    <col min="14869" max="14869" width="7.140625" style="60" customWidth="1"/>
    <col min="14870" max="14871" width="8.5703125" style="60" customWidth="1"/>
    <col min="14872" max="14872" width="4.5703125" style="60" customWidth="1"/>
    <col min="14873" max="14873" width="7.42578125" style="60" customWidth="1"/>
    <col min="14874" max="14875" width="4.5703125" style="60" customWidth="1"/>
    <col min="14876" max="14876" width="7" style="60" customWidth="1"/>
    <col min="14877" max="14877" width="8.140625" style="60" customWidth="1"/>
    <col min="14878" max="14878" width="8" style="60" customWidth="1"/>
    <col min="14879" max="14879" width="7.140625" style="60" customWidth="1"/>
    <col min="14880" max="14880" width="6.5703125" style="60" customWidth="1"/>
    <col min="14881" max="14881" width="4.5703125" style="60" customWidth="1"/>
    <col min="14882" max="14882" width="7.85546875" style="60" customWidth="1"/>
    <col min="14883" max="14883" width="8.140625" style="60" customWidth="1"/>
    <col min="14884" max="14887" width="4.5703125" style="60" customWidth="1"/>
    <col min="14888" max="14888" width="11.5703125" style="60"/>
    <col min="14889" max="14889" width="8.42578125" style="60" customWidth="1"/>
    <col min="14890" max="14890" width="5.42578125" style="60" customWidth="1"/>
    <col min="14891" max="14892" width="5.140625" style="60" customWidth="1"/>
    <col min="14893" max="14893" width="6.42578125" style="60" customWidth="1"/>
    <col min="14894" max="14894" width="11.5703125" style="60"/>
    <col min="14895" max="14895" width="8.42578125" style="60" customWidth="1"/>
    <col min="14896" max="14896" width="3.140625" style="60" customWidth="1"/>
    <col min="14897" max="14897" width="5.140625" style="60" customWidth="1"/>
    <col min="14898" max="14898" width="7.42578125" style="60" customWidth="1"/>
    <col min="14899" max="14899" width="4.5703125" style="60" customWidth="1"/>
    <col min="14900" max="15104" width="11.5703125" style="60"/>
    <col min="15105" max="15105" width="1.85546875" style="60" customWidth="1"/>
    <col min="15106" max="15106" width="4.5703125" style="60" customWidth="1"/>
    <col min="15107" max="15107" width="18.85546875" style="60" customWidth="1"/>
    <col min="15108" max="15108" width="6.85546875" style="60" customWidth="1"/>
    <col min="15109" max="15109" width="8.140625" style="60" customWidth="1"/>
    <col min="15110" max="15113" width="4.5703125" style="60" customWidth="1"/>
    <col min="15114" max="15114" width="7.5703125" style="60" customWidth="1"/>
    <col min="15115" max="15116" width="8.5703125" style="60" customWidth="1"/>
    <col min="15117" max="15117" width="8.140625" style="60" customWidth="1"/>
    <col min="15118" max="15119" width="4.5703125" style="60" customWidth="1"/>
    <col min="15120" max="15120" width="7.140625" style="60" customWidth="1"/>
    <col min="15121" max="15121" width="7.85546875" style="60" customWidth="1"/>
    <col min="15122" max="15122" width="4.5703125" style="60" customWidth="1"/>
    <col min="15123" max="15123" width="8.140625" style="60" customWidth="1"/>
    <col min="15124" max="15124" width="9.42578125" style="60" customWidth="1"/>
    <col min="15125" max="15125" width="7.140625" style="60" customWidth="1"/>
    <col min="15126" max="15127" width="8.5703125" style="60" customWidth="1"/>
    <col min="15128" max="15128" width="4.5703125" style="60" customWidth="1"/>
    <col min="15129" max="15129" width="7.42578125" style="60" customWidth="1"/>
    <col min="15130" max="15131" width="4.5703125" style="60" customWidth="1"/>
    <col min="15132" max="15132" width="7" style="60" customWidth="1"/>
    <col min="15133" max="15133" width="8.140625" style="60" customWidth="1"/>
    <col min="15134" max="15134" width="8" style="60" customWidth="1"/>
    <col min="15135" max="15135" width="7.140625" style="60" customWidth="1"/>
    <col min="15136" max="15136" width="6.5703125" style="60" customWidth="1"/>
    <col min="15137" max="15137" width="4.5703125" style="60" customWidth="1"/>
    <col min="15138" max="15138" width="7.85546875" style="60" customWidth="1"/>
    <col min="15139" max="15139" width="8.140625" style="60" customWidth="1"/>
    <col min="15140" max="15143" width="4.5703125" style="60" customWidth="1"/>
    <col min="15144" max="15144" width="11.5703125" style="60"/>
    <col min="15145" max="15145" width="8.42578125" style="60" customWidth="1"/>
    <col min="15146" max="15146" width="5.42578125" style="60" customWidth="1"/>
    <col min="15147" max="15148" width="5.140625" style="60" customWidth="1"/>
    <col min="15149" max="15149" width="6.42578125" style="60" customWidth="1"/>
    <col min="15150" max="15150" width="11.5703125" style="60"/>
    <col min="15151" max="15151" width="8.42578125" style="60" customWidth="1"/>
    <col min="15152" max="15152" width="3.140625" style="60" customWidth="1"/>
    <col min="15153" max="15153" width="5.140625" style="60" customWidth="1"/>
    <col min="15154" max="15154" width="7.42578125" style="60" customWidth="1"/>
    <col min="15155" max="15155" width="4.5703125" style="60" customWidth="1"/>
    <col min="15156" max="15360" width="11.5703125" style="60"/>
    <col min="15361" max="15361" width="1.85546875" style="60" customWidth="1"/>
    <col min="15362" max="15362" width="4.5703125" style="60" customWidth="1"/>
    <col min="15363" max="15363" width="18.85546875" style="60" customWidth="1"/>
    <col min="15364" max="15364" width="6.85546875" style="60" customWidth="1"/>
    <col min="15365" max="15365" width="8.140625" style="60" customWidth="1"/>
    <col min="15366" max="15369" width="4.5703125" style="60" customWidth="1"/>
    <col min="15370" max="15370" width="7.5703125" style="60" customWidth="1"/>
    <col min="15371" max="15372" width="8.5703125" style="60" customWidth="1"/>
    <col min="15373" max="15373" width="8.140625" style="60" customWidth="1"/>
    <col min="15374" max="15375" width="4.5703125" style="60" customWidth="1"/>
    <col min="15376" max="15376" width="7.140625" style="60" customWidth="1"/>
    <col min="15377" max="15377" width="7.85546875" style="60" customWidth="1"/>
    <col min="15378" max="15378" width="4.5703125" style="60" customWidth="1"/>
    <col min="15379" max="15379" width="8.140625" style="60" customWidth="1"/>
    <col min="15380" max="15380" width="9.42578125" style="60" customWidth="1"/>
    <col min="15381" max="15381" width="7.140625" style="60" customWidth="1"/>
    <col min="15382" max="15383" width="8.5703125" style="60" customWidth="1"/>
    <col min="15384" max="15384" width="4.5703125" style="60" customWidth="1"/>
    <col min="15385" max="15385" width="7.42578125" style="60" customWidth="1"/>
    <col min="15386" max="15387" width="4.5703125" style="60" customWidth="1"/>
    <col min="15388" max="15388" width="7" style="60" customWidth="1"/>
    <col min="15389" max="15389" width="8.140625" style="60" customWidth="1"/>
    <col min="15390" max="15390" width="8" style="60" customWidth="1"/>
    <col min="15391" max="15391" width="7.140625" style="60" customWidth="1"/>
    <col min="15392" max="15392" width="6.5703125" style="60" customWidth="1"/>
    <col min="15393" max="15393" width="4.5703125" style="60" customWidth="1"/>
    <col min="15394" max="15394" width="7.85546875" style="60" customWidth="1"/>
    <col min="15395" max="15395" width="8.140625" style="60" customWidth="1"/>
    <col min="15396" max="15399" width="4.5703125" style="60" customWidth="1"/>
    <col min="15400" max="15400" width="11.5703125" style="60"/>
    <col min="15401" max="15401" width="8.42578125" style="60" customWidth="1"/>
    <col min="15402" max="15402" width="5.42578125" style="60" customWidth="1"/>
    <col min="15403" max="15404" width="5.140625" style="60" customWidth="1"/>
    <col min="15405" max="15405" width="6.42578125" style="60" customWidth="1"/>
    <col min="15406" max="15406" width="11.5703125" style="60"/>
    <col min="15407" max="15407" width="8.42578125" style="60" customWidth="1"/>
    <col min="15408" max="15408" width="3.140625" style="60" customWidth="1"/>
    <col min="15409" max="15409" width="5.140625" style="60" customWidth="1"/>
    <col min="15410" max="15410" width="7.42578125" style="60" customWidth="1"/>
    <col min="15411" max="15411" width="4.5703125" style="60" customWidth="1"/>
    <col min="15412" max="15616" width="11.5703125" style="60"/>
    <col min="15617" max="15617" width="1.85546875" style="60" customWidth="1"/>
    <col min="15618" max="15618" width="4.5703125" style="60" customWidth="1"/>
    <col min="15619" max="15619" width="18.85546875" style="60" customWidth="1"/>
    <col min="15620" max="15620" width="6.85546875" style="60" customWidth="1"/>
    <col min="15621" max="15621" width="8.140625" style="60" customWidth="1"/>
    <col min="15622" max="15625" width="4.5703125" style="60" customWidth="1"/>
    <col min="15626" max="15626" width="7.5703125" style="60" customWidth="1"/>
    <col min="15627" max="15628" width="8.5703125" style="60" customWidth="1"/>
    <col min="15629" max="15629" width="8.140625" style="60" customWidth="1"/>
    <col min="15630" max="15631" width="4.5703125" style="60" customWidth="1"/>
    <col min="15632" max="15632" width="7.140625" style="60" customWidth="1"/>
    <col min="15633" max="15633" width="7.85546875" style="60" customWidth="1"/>
    <col min="15634" max="15634" width="4.5703125" style="60" customWidth="1"/>
    <col min="15635" max="15635" width="8.140625" style="60" customWidth="1"/>
    <col min="15636" max="15636" width="9.42578125" style="60" customWidth="1"/>
    <col min="15637" max="15637" width="7.140625" style="60" customWidth="1"/>
    <col min="15638" max="15639" width="8.5703125" style="60" customWidth="1"/>
    <col min="15640" max="15640" width="4.5703125" style="60" customWidth="1"/>
    <col min="15641" max="15641" width="7.42578125" style="60" customWidth="1"/>
    <col min="15642" max="15643" width="4.5703125" style="60" customWidth="1"/>
    <col min="15644" max="15644" width="7" style="60" customWidth="1"/>
    <col min="15645" max="15645" width="8.140625" style="60" customWidth="1"/>
    <col min="15646" max="15646" width="8" style="60" customWidth="1"/>
    <col min="15647" max="15647" width="7.140625" style="60" customWidth="1"/>
    <col min="15648" max="15648" width="6.5703125" style="60" customWidth="1"/>
    <col min="15649" max="15649" width="4.5703125" style="60" customWidth="1"/>
    <col min="15650" max="15650" width="7.85546875" style="60" customWidth="1"/>
    <col min="15651" max="15651" width="8.140625" style="60" customWidth="1"/>
    <col min="15652" max="15655" width="4.5703125" style="60" customWidth="1"/>
    <col min="15656" max="15656" width="11.5703125" style="60"/>
    <col min="15657" max="15657" width="8.42578125" style="60" customWidth="1"/>
    <col min="15658" max="15658" width="5.42578125" style="60" customWidth="1"/>
    <col min="15659" max="15660" width="5.140625" style="60" customWidth="1"/>
    <col min="15661" max="15661" width="6.42578125" style="60" customWidth="1"/>
    <col min="15662" max="15662" width="11.5703125" style="60"/>
    <col min="15663" max="15663" width="8.42578125" style="60" customWidth="1"/>
    <col min="15664" max="15664" width="3.140625" style="60" customWidth="1"/>
    <col min="15665" max="15665" width="5.140625" style="60" customWidth="1"/>
    <col min="15666" max="15666" width="7.42578125" style="60" customWidth="1"/>
    <col min="15667" max="15667" width="4.5703125" style="60" customWidth="1"/>
    <col min="15668" max="15872" width="11.5703125" style="60"/>
    <col min="15873" max="15873" width="1.85546875" style="60" customWidth="1"/>
    <col min="15874" max="15874" width="4.5703125" style="60" customWidth="1"/>
    <col min="15875" max="15875" width="18.85546875" style="60" customWidth="1"/>
    <col min="15876" max="15876" width="6.85546875" style="60" customWidth="1"/>
    <col min="15877" max="15877" width="8.140625" style="60" customWidth="1"/>
    <col min="15878" max="15881" width="4.5703125" style="60" customWidth="1"/>
    <col min="15882" max="15882" width="7.5703125" style="60" customWidth="1"/>
    <col min="15883" max="15884" width="8.5703125" style="60" customWidth="1"/>
    <col min="15885" max="15885" width="8.140625" style="60" customWidth="1"/>
    <col min="15886" max="15887" width="4.5703125" style="60" customWidth="1"/>
    <col min="15888" max="15888" width="7.140625" style="60" customWidth="1"/>
    <col min="15889" max="15889" width="7.85546875" style="60" customWidth="1"/>
    <col min="15890" max="15890" width="4.5703125" style="60" customWidth="1"/>
    <col min="15891" max="15891" width="8.140625" style="60" customWidth="1"/>
    <col min="15892" max="15892" width="9.42578125" style="60" customWidth="1"/>
    <col min="15893" max="15893" width="7.140625" style="60" customWidth="1"/>
    <col min="15894" max="15895" width="8.5703125" style="60" customWidth="1"/>
    <col min="15896" max="15896" width="4.5703125" style="60" customWidth="1"/>
    <col min="15897" max="15897" width="7.42578125" style="60" customWidth="1"/>
    <col min="15898" max="15899" width="4.5703125" style="60" customWidth="1"/>
    <col min="15900" max="15900" width="7" style="60" customWidth="1"/>
    <col min="15901" max="15901" width="8.140625" style="60" customWidth="1"/>
    <col min="15902" max="15902" width="8" style="60" customWidth="1"/>
    <col min="15903" max="15903" width="7.140625" style="60" customWidth="1"/>
    <col min="15904" max="15904" width="6.5703125" style="60" customWidth="1"/>
    <col min="15905" max="15905" width="4.5703125" style="60" customWidth="1"/>
    <col min="15906" max="15906" width="7.85546875" style="60" customWidth="1"/>
    <col min="15907" max="15907" width="8.140625" style="60" customWidth="1"/>
    <col min="15908" max="15911" width="4.5703125" style="60" customWidth="1"/>
    <col min="15912" max="15912" width="11.5703125" style="60"/>
    <col min="15913" max="15913" width="8.42578125" style="60" customWidth="1"/>
    <col min="15914" max="15914" width="5.42578125" style="60" customWidth="1"/>
    <col min="15915" max="15916" width="5.140625" style="60" customWidth="1"/>
    <col min="15917" max="15917" width="6.42578125" style="60" customWidth="1"/>
    <col min="15918" max="15918" width="11.5703125" style="60"/>
    <col min="15919" max="15919" width="8.42578125" style="60" customWidth="1"/>
    <col min="15920" max="15920" width="3.140625" style="60" customWidth="1"/>
    <col min="15921" max="15921" width="5.140625" style="60" customWidth="1"/>
    <col min="15922" max="15922" width="7.42578125" style="60" customWidth="1"/>
    <col min="15923" max="15923" width="4.5703125" style="60" customWidth="1"/>
    <col min="15924" max="16128" width="11.5703125" style="60"/>
    <col min="16129" max="16129" width="1.85546875" style="60" customWidth="1"/>
    <col min="16130" max="16130" width="4.5703125" style="60" customWidth="1"/>
    <col min="16131" max="16131" width="18.85546875" style="60" customWidth="1"/>
    <col min="16132" max="16132" width="6.85546875" style="60" customWidth="1"/>
    <col min="16133" max="16133" width="8.140625" style="60" customWidth="1"/>
    <col min="16134" max="16137" width="4.5703125" style="60" customWidth="1"/>
    <col min="16138" max="16138" width="7.5703125" style="60" customWidth="1"/>
    <col min="16139" max="16140" width="8.5703125" style="60" customWidth="1"/>
    <col min="16141" max="16141" width="8.140625" style="60" customWidth="1"/>
    <col min="16142" max="16143" width="4.5703125" style="60" customWidth="1"/>
    <col min="16144" max="16144" width="7.140625" style="60" customWidth="1"/>
    <col min="16145" max="16145" width="7.85546875" style="60" customWidth="1"/>
    <col min="16146" max="16146" width="4.5703125" style="60" customWidth="1"/>
    <col min="16147" max="16147" width="8.140625" style="60" customWidth="1"/>
    <col min="16148" max="16148" width="9.42578125" style="60" customWidth="1"/>
    <col min="16149" max="16149" width="7.140625" style="60" customWidth="1"/>
    <col min="16150" max="16151" width="8.5703125" style="60" customWidth="1"/>
    <col min="16152" max="16152" width="4.5703125" style="60" customWidth="1"/>
    <col min="16153" max="16153" width="7.42578125" style="60" customWidth="1"/>
    <col min="16154" max="16155" width="4.5703125" style="60" customWidth="1"/>
    <col min="16156" max="16156" width="7" style="60" customWidth="1"/>
    <col min="16157" max="16157" width="8.140625" style="60" customWidth="1"/>
    <col min="16158" max="16158" width="8" style="60" customWidth="1"/>
    <col min="16159" max="16159" width="7.140625" style="60" customWidth="1"/>
    <col min="16160" max="16160" width="6.5703125" style="60" customWidth="1"/>
    <col min="16161" max="16161" width="4.5703125" style="60" customWidth="1"/>
    <col min="16162" max="16162" width="7.85546875" style="60" customWidth="1"/>
    <col min="16163" max="16163" width="8.140625" style="60" customWidth="1"/>
    <col min="16164" max="16167" width="4.5703125" style="60" customWidth="1"/>
    <col min="16168" max="16168" width="11.5703125" style="60"/>
    <col min="16169" max="16169" width="8.42578125" style="60" customWidth="1"/>
    <col min="16170" max="16170" width="5.42578125" style="60" customWidth="1"/>
    <col min="16171" max="16172" width="5.140625" style="60" customWidth="1"/>
    <col min="16173" max="16173" width="6.42578125" style="60" customWidth="1"/>
    <col min="16174" max="16174" width="11.5703125" style="60"/>
    <col min="16175" max="16175" width="8.42578125" style="60" customWidth="1"/>
    <col min="16176" max="16176" width="3.140625" style="60" customWidth="1"/>
    <col min="16177" max="16177" width="5.140625" style="60" customWidth="1"/>
    <col min="16178" max="16178" width="7.42578125" style="60" customWidth="1"/>
    <col min="16179" max="16179" width="4.5703125" style="60" customWidth="1"/>
    <col min="16180" max="16384" width="11.5703125" style="60"/>
  </cols>
  <sheetData>
    <row r="1" spans="3:35" ht="15" thickBot="1"/>
    <row r="2" spans="3:35" s="244" customFormat="1" ht="19.5">
      <c r="C2" s="1469" t="s">
        <v>262</v>
      </c>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1"/>
    </row>
    <row r="3" spans="3:35" s="244" customFormat="1" ht="20.25" thickBot="1">
      <c r="C3" s="1472"/>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1473"/>
      <c r="AB3" s="1473"/>
      <c r="AC3" s="1473"/>
      <c r="AD3" s="1473"/>
      <c r="AE3" s="1473"/>
      <c r="AF3" s="1473"/>
      <c r="AG3" s="1473"/>
      <c r="AH3" s="1473"/>
      <c r="AI3" s="1474"/>
    </row>
    <row r="4" spans="3:35">
      <c r="C4" s="1412" t="s">
        <v>263</v>
      </c>
      <c r="D4" s="1413"/>
      <c r="E4" s="1477" t="s">
        <v>264</v>
      </c>
      <c r="F4" s="1478"/>
      <c r="G4" s="1478"/>
      <c r="H4" s="1478"/>
      <c r="I4" s="1478"/>
      <c r="J4" s="1478"/>
      <c r="K4" s="1478"/>
      <c r="L4" s="1478"/>
      <c r="M4" s="1478"/>
      <c r="N4" s="1478"/>
      <c r="O4" s="1478"/>
      <c r="P4" s="1478"/>
      <c r="Q4" s="1481" t="s">
        <v>265</v>
      </c>
      <c r="R4" s="1482"/>
      <c r="S4" s="1482"/>
      <c r="T4" s="1482"/>
      <c r="U4" s="1482"/>
      <c r="V4" s="1483"/>
      <c r="W4" s="1482" t="s">
        <v>266</v>
      </c>
      <c r="X4" s="1482"/>
      <c r="Y4" s="1482"/>
      <c r="Z4" s="1482"/>
      <c r="AA4" s="1482"/>
      <c r="AB4" s="1482"/>
      <c r="AC4" s="1481" t="s">
        <v>267</v>
      </c>
      <c r="AD4" s="1482"/>
      <c r="AE4" s="1482"/>
      <c r="AF4" s="1482"/>
      <c r="AG4" s="1482"/>
      <c r="AH4" s="1483"/>
      <c r="AI4" s="1486"/>
    </row>
    <row r="5" spans="3:35" ht="15" thickBot="1">
      <c r="C5" s="1414"/>
      <c r="D5" s="1415"/>
      <c r="E5" s="1479"/>
      <c r="F5" s="1480"/>
      <c r="G5" s="1480"/>
      <c r="H5" s="1480"/>
      <c r="I5" s="1480"/>
      <c r="J5" s="1480"/>
      <c r="K5" s="1480"/>
      <c r="L5" s="1480"/>
      <c r="M5" s="1480"/>
      <c r="N5" s="1480"/>
      <c r="O5" s="1480"/>
      <c r="P5" s="1480"/>
      <c r="Q5" s="1484"/>
      <c r="R5" s="1480"/>
      <c r="S5" s="1480"/>
      <c r="T5" s="1480"/>
      <c r="U5" s="1480"/>
      <c r="V5" s="1485"/>
      <c r="W5" s="1480"/>
      <c r="X5" s="1480"/>
      <c r="Y5" s="1480"/>
      <c r="Z5" s="1480"/>
      <c r="AA5" s="1480"/>
      <c r="AB5" s="1480"/>
      <c r="AC5" s="1484"/>
      <c r="AD5" s="1480"/>
      <c r="AE5" s="1480"/>
      <c r="AF5" s="1480"/>
      <c r="AG5" s="1480"/>
      <c r="AH5" s="1485"/>
      <c r="AI5" s="1487"/>
    </row>
    <row r="6" spans="3:35" ht="27" customHeight="1">
      <c r="C6" s="1414"/>
      <c r="D6" s="1415"/>
      <c r="E6" s="1488" t="s">
        <v>268</v>
      </c>
      <c r="F6" s="1489"/>
      <c r="G6" s="1489"/>
      <c r="H6" s="1489"/>
      <c r="I6" s="1489"/>
      <c r="J6" s="1489"/>
      <c r="K6" s="1489"/>
      <c r="L6" s="1489"/>
      <c r="M6" s="1489"/>
      <c r="N6" s="1489"/>
      <c r="O6" s="1489"/>
      <c r="P6" s="1490"/>
      <c r="Q6" s="165">
        <v>994</v>
      </c>
      <c r="R6" s="820"/>
      <c r="S6" s="820"/>
      <c r="T6" s="820"/>
      <c r="U6" s="820"/>
      <c r="V6" s="1429"/>
      <c r="W6" s="245">
        <v>876</v>
      </c>
      <c r="X6" s="1428"/>
      <c r="Y6" s="820"/>
      <c r="Z6" s="820"/>
      <c r="AA6" s="820"/>
      <c r="AB6" s="1429"/>
      <c r="AC6" s="165">
        <v>898</v>
      </c>
      <c r="AD6" s="1428"/>
      <c r="AE6" s="820"/>
      <c r="AF6" s="820"/>
      <c r="AG6" s="820"/>
      <c r="AH6" s="1429"/>
      <c r="AI6" s="246"/>
    </row>
    <row r="7" spans="3:35" ht="27" customHeight="1">
      <c r="C7" s="1414"/>
      <c r="D7" s="1415"/>
      <c r="E7" s="1465" t="s">
        <v>269</v>
      </c>
      <c r="F7" s="1466"/>
      <c r="G7" s="1466"/>
      <c r="H7" s="1466"/>
      <c r="I7" s="1466"/>
      <c r="J7" s="1466"/>
      <c r="K7" s="1466"/>
      <c r="L7" s="1466"/>
      <c r="M7" s="1466"/>
      <c r="N7" s="1466"/>
      <c r="O7" s="1466"/>
      <c r="P7" s="1467"/>
      <c r="Q7" s="165">
        <v>986</v>
      </c>
      <c r="R7" s="1399"/>
      <c r="S7" s="810"/>
      <c r="T7" s="810"/>
      <c r="U7" s="810"/>
      <c r="V7" s="1400"/>
      <c r="W7" s="245">
        <v>990</v>
      </c>
      <c r="X7" s="1214"/>
      <c r="Y7" s="1468"/>
      <c r="Z7" s="1468"/>
      <c r="AA7" s="1468"/>
      <c r="AB7" s="1215"/>
      <c r="AC7" s="165">
        <v>373</v>
      </c>
      <c r="AD7" s="1399"/>
      <c r="AE7" s="810"/>
      <c r="AF7" s="810"/>
      <c r="AG7" s="810"/>
      <c r="AH7" s="1400"/>
      <c r="AI7" s="247"/>
    </row>
    <row r="8" spans="3:35" ht="27" customHeight="1">
      <c r="C8" s="1414"/>
      <c r="D8" s="1415"/>
      <c r="E8" s="1465" t="s">
        <v>270</v>
      </c>
      <c r="F8" s="1466"/>
      <c r="G8" s="1466"/>
      <c r="H8" s="1466"/>
      <c r="I8" s="1466"/>
      <c r="J8" s="1466"/>
      <c r="K8" s="1466"/>
      <c r="L8" s="1466"/>
      <c r="M8" s="1466"/>
      <c r="N8" s="1466"/>
      <c r="O8" s="1466"/>
      <c r="P8" s="1467"/>
      <c r="Q8" s="165">
        <v>987</v>
      </c>
      <c r="R8" s="1399"/>
      <c r="S8" s="810"/>
      <c r="T8" s="810"/>
      <c r="U8" s="810"/>
      <c r="V8" s="1400"/>
      <c r="W8" s="245">
        <v>991</v>
      </c>
      <c r="X8" s="1214"/>
      <c r="Y8" s="1468"/>
      <c r="Z8" s="1468"/>
      <c r="AA8" s="1468"/>
      <c r="AB8" s="1215"/>
      <c r="AC8" s="165">
        <v>382</v>
      </c>
      <c r="AD8" s="1399"/>
      <c r="AE8" s="810"/>
      <c r="AF8" s="810"/>
      <c r="AG8" s="810"/>
      <c r="AH8" s="1400"/>
      <c r="AI8" s="247"/>
    </row>
    <row r="9" spans="3:35" ht="27" customHeight="1">
      <c r="C9" s="1414"/>
      <c r="D9" s="1415"/>
      <c r="E9" s="1465" t="s">
        <v>271</v>
      </c>
      <c r="F9" s="1466"/>
      <c r="G9" s="1466"/>
      <c r="H9" s="1466"/>
      <c r="I9" s="1466"/>
      <c r="J9" s="1466"/>
      <c r="K9" s="1466"/>
      <c r="L9" s="1466"/>
      <c r="M9" s="1466"/>
      <c r="N9" s="1466"/>
      <c r="O9" s="1466"/>
      <c r="P9" s="1467"/>
      <c r="Q9" s="165">
        <v>988</v>
      </c>
      <c r="R9" s="1399"/>
      <c r="S9" s="810"/>
      <c r="T9" s="810"/>
      <c r="U9" s="810"/>
      <c r="V9" s="1400"/>
      <c r="W9" s="245">
        <v>1001</v>
      </c>
      <c r="X9" s="1214"/>
      <c r="Y9" s="1468"/>
      <c r="Z9" s="1468"/>
      <c r="AA9" s="1468"/>
      <c r="AB9" s="1215"/>
      <c r="AC9" s="165">
        <v>761</v>
      </c>
      <c r="AD9" s="1399"/>
      <c r="AE9" s="810"/>
      <c r="AF9" s="810"/>
      <c r="AG9" s="810"/>
      <c r="AH9" s="1400"/>
      <c r="AI9" s="247"/>
    </row>
    <row r="10" spans="3:35" ht="27" customHeight="1">
      <c r="C10" s="1414"/>
      <c r="D10" s="1415"/>
      <c r="E10" s="1465" t="s">
        <v>272</v>
      </c>
      <c r="F10" s="1466"/>
      <c r="G10" s="1466"/>
      <c r="H10" s="1466"/>
      <c r="I10" s="1466"/>
      <c r="J10" s="1466"/>
      <c r="K10" s="1466"/>
      <c r="L10" s="1466"/>
      <c r="M10" s="1466"/>
      <c r="N10" s="1466"/>
      <c r="O10" s="1466"/>
      <c r="P10" s="1467"/>
      <c r="Q10" s="248">
        <v>792</v>
      </c>
      <c r="R10" s="1399"/>
      <c r="S10" s="810"/>
      <c r="T10" s="810"/>
      <c r="U10" s="810"/>
      <c r="V10" s="1400"/>
      <c r="W10" s="248">
        <v>794</v>
      </c>
      <c r="X10" s="1214"/>
      <c r="Y10" s="1468"/>
      <c r="Z10" s="1468"/>
      <c r="AA10" s="1468"/>
      <c r="AB10" s="1215"/>
      <c r="AC10" s="165">
        <v>773</v>
      </c>
      <c r="AD10" s="1399"/>
      <c r="AE10" s="810"/>
      <c r="AF10" s="810"/>
      <c r="AG10" s="810"/>
      <c r="AH10" s="1400"/>
      <c r="AI10" s="247"/>
    </row>
    <row r="11" spans="3:35" ht="27" customHeight="1">
      <c r="C11" s="1414"/>
      <c r="D11" s="1415"/>
      <c r="E11" s="1447" t="s">
        <v>273</v>
      </c>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8"/>
      <c r="AC11" s="165">
        <v>365</v>
      </c>
      <c r="AD11" s="1399"/>
      <c r="AE11" s="810"/>
      <c r="AF11" s="810"/>
      <c r="AG11" s="810"/>
      <c r="AH11" s="1400"/>
      <c r="AI11" s="247"/>
    </row>
    <row r="12" spans="3:35" ht="27" customHeight="1">
      <c r="C12" s="1414"/>
      <c r="D12" s="1415"/>
      <c r="E12" s="1452" t="s">
        <v>274</v>
      </c>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30"/>
      <c r="AC12" s="165">
        <v>366</v>
      </c>
      <c r="AD12" s="1399"/>
      <c r="AE12" s="810"/>
      <c r="AF12" s="810"/>
      <c r="AG12" s="810"/>
      <c r="AH12" s="1400"/>
      <c r="AI12" s="249"/>
    </row>
    <row r="13" spans="3:35" ht="27" customHeight="1">
      <c r="C13" s="1414"/>
      <c r="D13" s="1415"/>
      <c r="E13" s="1452" t="s">
        <v>275</v>
      </c>
      <c r="F13" s="1029"/>
      <c r="G13" s="1029"/>
      <c r="H13" s="1029"/>
      <c r="I13" s="1029"/>
      <c r="J13" s="1029"/>
      <c r="K13" s="1029"/>
      <c r="L13" s="1029"/>
      <c r="M13" s="1029"/>
      <c r="N13" s="1029"/>
      <c r="O13" s="1029"/>
      <c r="P13" s="1029"/>
      <c r="Q13" s="1029"/>
      <c r="R13" s="1029"/>
      <c r="S13" s="1029"/>
      <c r="T13" s="1029"/>
      <c r="U13" s="1029"/>
      <c r="V13" s="1029"/>
      <c r="W13" s="1029"/>
      <c r="X13" s="1029"/>
      <c r="Y13" s="1029"/>
      <c r="Z13" s="1029"/>
      <c r="AA13" s="1029"/>
      <c r="AB13" s="1030"/>
      <c r="AC13" s="165">
        <v>392</v>
      </c>
      <c r="AD13" s="1399"/>
      <c r="AE13" s="810"/>
      <c r="AF13" s="810"/>
      <c r="AG13" s="810"/>
      <c r="AH13" s="1400"/>
      <c r="AI13" s="247"/>
    </row>
    <row r="14" spans="3:35" ht="27" customHeight="1">
      <c r="C14" s="1414"/>
      <c r="D14" s="1415"/>
      <c r="E14" s="1427" t="s">
        <v>276</v>
      </c>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9"/>
      <c r="AC14" s="165">
        <v>1153</v>
      </c>
      <c r="AD14" s="1399"/>
      <c r="AE14" s="810"/>
      <c r="AF14" s="810"/>
      <c r="AG14" s="810"/>
      <c r="AH14" s="1400"/>
      <c r="AI14" s="247"/>
    </row>
    <row r="15" spans="3:35" ht="27" customHeight="1" thickBot="1">
      <c r="C15" s="1475"/>
      <c r="D15" s="1476"/>
      <c r="E15" s="1457" t="s">
        <v>277</v>
      </c>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9"/>
      <c r="AC15" s="250">
        <v>984</v>
      </c>
      <c r="AD15" s="1460"/>
      <c r="AE15" s="1438"/>
      <c r="AF15" s="1438"/>
      <c r="AG15" s="1438"/>
      <c r="AH15" s="1461"/>
      <c r="AI15" s="251"/>
    </row>
    <row r="16" spans="3:35" ht="27" customHeight="1">
      <c r="C16" s="1443" t="s">
        <v>278</v>
      </c>
      <c r="D16" s="1444"/>
      <c r="E16" s="1462" t="s">
        <v>279</v>
      </c>
      <c r="F16" s="1463"/>
      <c r="G16" s="1463"/>
      <c r="H16" s="1463"/>
      <c r="I16" s="1463"/>
      <c r="J16" s="1463"/>
      <c r="K16" s="1463"/>
      <c r="L16" s="1463"/>
      <c r="M16" s="1463"/>
      <c r="N16" s="1463"/>
      <c r="O16" s="1463"/>
      <c r="P16" s="1463"/>
      <c r="Q16" s="1463"/>
      <c r="R16" s="1463"/>
      <c r="S16" s="1463"/>
      <c r="T16" s="1463"/>
      <c r="U16" s="1463"/>
      <c r="V16" s="1463"/>
      <c r="W16" s="1463"/>
      <c r="X16" s="1463"/>
      <c r="Y16" s="1463"/>
      <c r="Z16" s="1463"/>
      <c r="AA16" s="1463"/>
      <c r="AB16" s="1464"/>
      <c r="AC16" s="163">
        <v>839</v>
      </c>
      <c r="AD16" s="1428"/>
      <c r="AE16" s="820"/>
      <c r="AF16" s="820"/>
      <c r="AG16" s="820"/>
      <c r="AH16" s="820"/>
      <c r="AI16" s="246"/>
    </row>
    <row r="17" spans="3:35" ht="27" customHeight="1">
      <c r="C17" s="1445"/>
      <c r="D17" s="1446"/>
      <c r="E17" s="1427" t="s">
        <v>280</v>
      </c>
      <c r="F17" s="1048"/>
      <c r="G17" s="1048"/>
      <c r="H17" s="1048"/>
      <c r="I17" s="1048"/>
      <c r="J17" s="1048"/>
      <c r="K17" s="1048"/>
      <c r="L17" s="1048"/>
      <c r="M17" s="1048"/>
      <c r="N17" s="1048"/>
      <c r="O17" s="1048"/>
      <c r="P17" s="1049"/>
      <c r="Q17" s="252">
        <v>989</v>
      </c>
      <c r="R17" s="1399"/>
      <c r="S17" s="810"/>
      <c r="T17" s="810"/>
      <c r="U17" s="810"/>
      <c r="V17" s="1400"/>
      <c r="W17" s="253">
        <v>993</v>
      </c>
      <c r="X17" s="1399"/>
      <c r="Y17" s="810"/>
      <c r="Z17" s="810"/>
      <c r="AA17" s="810"/>
      <c r="AB17" s="1400"/>
      <c r="AC17" s="165">
        <v>384</v>
      </c>
      <c r="AD17" s="1399"/>
      <c r="AE17" s="810"/>
      <c r="AF17" s="810"/>
      <c r="AG17" s="810"/>
      <c r="AH17" s="810"/>
      <c r="AI17" s="247"/>
    </row>
    <row r="18" spans="3:35" ht="27" customHeight="1">
      <c r="C18" s="1445"/>
      <c r="D18" s="1446"/>
      <c r="E18" s="1447" t="s">
        <v>281</v>
      </c>
      <c r="F18" s="1067"/>
      <c r="G18" s="1068"/>
      <c r="H18" s="254">
        <v>815</v>
      </c>
      <c r="I18" s="1448"/>
      <c r="J18" s="1448"/>
      <c r="K18" s="1448"/>
      <c r="L18" s="1448"/>
      <c r="M18" s="1448"/>
      <c r="N18" s="1449"/>
      <c r="O18" s="1450"/>
      <c r="P18" s="1450"/>
      <c r="Q18" s="1450"/>
      <c r="R18" s="1450"/>
      <c r="S18" s="1450"/>
      <c r="T18" s="1450"/>
      <c r="U18" s="1450"/>
      <c r="V18" s="1450"/>
      <c r="W18" s="1450"/>
      <c r="X18" s="1450"/>
      <c r="Y18" s="1450"/>
      <c r="Z18" s="1450"/>
      <c r="AA18" s="1450"/>
      <c r="AB18" s="1451"/>
      <c r="AC18" s="165">
        <v>390</v>
      </c>
      <c r="AD18" s="1399"/>
      <c r="AE18" s="810"/>
      <c r="AF18" s="810"/>
      <c r="AG18" s="810"/>
      <c r="AH18" s="810"/>
      <c r="AI18" s="249"/>
    </row>
    <row r="19" spans="3:35" ht="27" customHeight="1">
      <c r="C19" s="1445"/>
      <c r="D19" s="1446"/>
      <c r="E19" s="1452" t="s">
        <v>282</v>
      </c>
      <c r="F19" s="1029"/>
      <c r="G19" s="1030"/>
      <c r="H19" s="252">
        <v>741</v>
      </c>
      <c r="I19" s="1453"/>
      <c r="J19" s="1453"/>
      <c r="K19" s="1453"/>
      <c r="L19" s="1453"/>
      <c r="M19" s="1453"/>
      <c r="N19" s="1454"/>
      <c r="O19" s="1455"/>
      <c r="P19" s="1455"/>
      <c r="Q19" s="1455"/>
      <c r="R19" s="1455"/>
      <c r="S19" s="1455"/>
      <c r="T19" s="1455"/>
      <c r="U19" s="1455"/>
      <c r="V19" s="1455"/>
      <c r="W19" s="1455"/>
      <c r="X19" s="1455"/>
      <c r="Y19" s="1455"/>
      <c r="Z19" s="1455"/>
      <c r="AA19" s="1455"/>
      <c r="AB19" s="1456"/>
      <c r="AC19" s="165">
        <v>742</v>
      </c>
      <c r="AD19" s="1399"/>
      <c r="AE19" s="810"/>
      <c r="AF19" s="810"/>
      <c r="AG19" s="810"/>
      <c r="AH19" s="810"/>
      <c r="AI19" s="247"/>
    </row>
    <row r="20" spans="3:35" ht="27" customHeight="1">
      <c r="C20" s="1445"/>
      <c r="D20" s="1446"/>
      <c r="E20" s="1431" t="s">
        <v>283</v>
      </c>
      <c r="F20" s="1098"/>
      <c r="G20" s="1098"/>
      <c r="H20" s="1098"/>
      <c r="I20" s="1098"/>
      <c r="J20" s="1098"/>
      <c r="K20" s="1098"/>
      <c r="L20" s="1098"/>
      <c r="M20" s="1098"/>
      <c r="N20" s="1098"/>
      <c r="O20" s="1098"/>
      <c r="P20" s="1098"/>
      <c r="Q20" s="1098"/>
      <c r="R20" s="1098"/>
      <c r="S20" s="1098"/>
      <c r="T20" s="1098"/>
      <c r="U20" s="1098"/>
      <c r="V20" s="1098"/>
      <c r="W20" s="1098"/>
      <c r="X20" s="1098"/>
      <c r="Y20" s="1098"/>
      <c r="Z20" s="1098"/>
      <c r="AA20" s="1098"/>
      <c r="AB20" s="1099"/>
      <c r="AC20" s="165">
        <v>841</v>
      </c>
      <c r="AD20" s="1399"/>
      <c r="AE20" s="810"/>
      <c r="AF20" s="810"/>
      <c r="AG20" s="810"/>
      <c r="AH20" s="810"/>
      <c r="AI20" s="247"/>
    </row>
    <row r="21" spans="3:35" ht="27" customHeight="1" thickBot="1">
      <c r="C21" s="1445"/>
      <c r="D21" s="1446"/>
      <c r="E21" s="255" t="s">
        <v>284</v>
      </c>
      <c r="F21" s="256"/>
      <c r="G21" s="256"/>
      <c r="H21" s="256"/>
      <c r="I21" s="256"/>
      <c r="J21" s="256"/>
      <c r="K21" s="256"/>
      <c r="L21" s="256"/>
      <c r="M21" s="256"/>
      <c r="N21" s="256"/>
      <c r="O21" s="256"/>
      <c r="P21" s="256"/>
      <c r="Q21" s="257"/>
      <c r="R21" s="257"/>
      <c r="S21" s="257"/>
      <c r="T21" s="257"/>
      <c r="U21" s="257"/>
      <c r="V21" s="257"/>
      <c r="W21" s="257"/>
      <c r="X21" s="257"/>
      <c r="Y21" s="257"/>
      <c r="Z21" s="257"/>
      <c r="AA21" s="257"/>
      <c r="AB21" s="257"/>
      <c r="AC21" s="168">
        <v>855</v>
      </c>
      <c r="AD21" s="1432"/>
      <c r="AE21" s="836"/>
      <c r="AF21" s="836"/>
      <c r="AG21" s="836"/>
      <c r="AH21" s="836"/>
      <c r="AI21" s="258"/>
    </row>
    <row r="22" spans="3:35" ht="42" customHeight="1" thickBot="1">
      <c r="C22" s="1433" t="s">
        <v>285</v>
      </c>
      <c r="D22" s="1434"/>
      <c r="E22" s="1435" t="s">
        <v>286</v>
      </c>
      <c r="F22" s="1436"/>
      <c r="G22" s="1437"/>
      <c r="H22" s="259">
        <v>828</v>
      </c>
      <c r="I22" s="1438"/>
      <c r="J22" s="1438"/>
      <c r="K22" s="1438"/>
      <c r="L22" s="1438"/>
      <c r="M22" s="1439"/>
      <c r="N22" s="1435" t="s">
        <v>287</v>
      </c>
      <c r="O22" s="1436"/>
      <c r="P22" s="1436"/>
      <c r="Q22" s="259">
        <v>830</v>
      </c>
      <c r="R22" s="836"/>
      <c r="S22" s="836"/>
      <c r="T22" s="836"/>
      <c r="U22" s="836"/>
      <c r="V22" s="836"/>
      <c r="W22" s="1440" t="s">
        <v>288</v>
      </c>
      <c r="X22" s="1398"/>
      <c r="Y22" s="1398"/>
      <c r="Z22" s="1398"/>
      <c r="AA22" s="1398"/>
      <c r="AB22" s="1441"/>
      <c r="AC22" s="260">
        <v>829</v>
      </c>
      <c r="AD22" s="1432"/>
      <c r="AE22" s="836"/>
      <c r="AF22" s="836"/>
      <c r="AG22" s="836"/>
      <c r="AH22" s="1442"/>
      <c r="AI22" s="261"/>
    </row>
    <row r="23" spans="3:35" ht="27" customHeight="1">
      <c r="C23" s="1412" t="s">
        <v>289</v>
      </c>
      <c r="D23" s="1413"/>
      <c r="E23" s="1416" t="s">
        <v>264</v>
      </c>
      <c r="F23" s="1417"/>
      <c r="G23" s="1417"/>
      <c r="H23" s="1417"/>
      <c r="I23" s="1417"/>
      <c r="J23" s="1417"/>
      <c r="K23" s="1417"/>
      <c r="L23" s="1417"/>
      <c r="M23" s="1417"/>
      <c r="N23" s="1417"/>
      <c r="O23" s="1417"/>
      <c r="P23" s="1417"/>
      <c r="Q23" s="1420" t="s">
        <v>265</v>
      </c>
      <c r="R23" s="1417"/>
      <c r="S23" s="1417"/>
      <c r="T23" s="1417"/>
      <c r="U23" s="1417"/>
      <c r="V23" s="1421"/>
      <c r="W23" s="1417" t="s">
        <v>266</v>
      </c>
      <c r="X23" s="1417"/>
      <c r="Y23" s="1417"/>
      <c r="Z23" s="1417"/>
      <c r="AA23" s="1417"/>
      <c r="AB23" s="1424"/>
      <c r="AC23" s="262"/>
      <c r="AD23" s="263"/>
      <c r="AE23" s="263"/>
      <c r="AF23" s="263"/>
      <c r="AG23" s="263"/>
      <c r="AH23" s="263"/>
      <c r="AI23" s="264"/>
    </row>
    <row r="24" spans="3:35" ht="27" customHeight="1" thickBot="1">
      <c r="C24" s="1414"/>
      <c r="D24" s="1415"/>
      <c r="E24" s="1418"/>
      <c r="F24" s="1419"/>
      <c r="G24" s="1419"/>
      <c r="H24" s="1419"/>
      <c r="I24" s="1419"/>
      <c r="J24" s="1419"/>
      <c r="K24" s="1419"/>
      <c r="L24" s="1419"/>
      <c r="M24" s="1419"/>
      <c r="N24" s="1419"/>
      <c r="O24" s="1419"/>
      <c r="P24" s="1419"/>
      <c r="Q24" s="1422"/>
      <c r="R24" s="1419"/>
      <c r="S24" s="1419"/>
      <c r="T24" s="1419"/>
      <c r="U24" s="1419"/>
      <c r="V24" s="1423"/>
      <c r="W24" s="1419"/>
      <c r="X24" s="1419"/>
      <c r="Y24" s="1419"/>
      <c r="Z24" s="1419"/>
      <c r="AA24" s="1419"/>
      <c r="AB24" s="1425"/>
      <c r="AC24" s="265"/>
      <c r="AD24" s="266"/>
      <c r="AE24" s="266"/>
      <c r="AF24" s="266"/>
      <c r="AG24" s="266"/>
      <c r="AH24" s="266"/>
      <c r="AI24" s="267"/>
    </row>
    <row r="25" spans="3:35" ht="27" customHeight="1">
      <c r="C25" s="1414"/>
      <c r="D25" s="1415"/>
      <c r="E25" s="1426" t="s">
        <v>290</v>
      </c>
      <c r="F25" s="1166"/>
      <c r="G25" s="1166"/>
      <c r="H25" s="1166"/>
      <c r="I25" s="1166"/>
      <c r="J25" s="1166"/>
      <c r="K25" s="1166"/>
      <c r="L25" s="1166"/>
      <c r="M25" s="1166"/>
      <c r="N25" s="1166"/>
      <c r="O25" s="1166"/>
      <c r="P25" s="1167"/>
      <c r="Q25" s="268">
        <v>772</v>
      </c>
      <c r="R25" s="820"/>
      <c r="S25" s="820"/>
      <c r="T25" s="820"/>
      <c r="U25" s="820"/>
      <c r="V25" s="820"/>
      <c r="W25" s="268">
        <v>811</v>
      </c>
      <c r="X25" s="1428"/>
      <c r="Y25" s="820"/>
      <c r="Z25" s="820"/>
      <c r="AA25" s="820"/>
      <c r="AB25" s="1429"/>
      <c r="AC25" s="269"/>
      <c r="AD25" s="270"/>
      <c r="AE25" s="270"/>
      <c r="AF25" s="270"/>
      <c r="AG25" s="270"/>
      <c r="AH25" s="270"/>
      <c r="AI25" s="271"/>
    </row>
    <row r="26" spans="3:35" ht="27" customHeight="1">
      <c r="C26" s="1414"/>
      <c r="D26" s="1415"/>
      <c r="E26" s="1430" t="s">
        <v>291</v>
      </c>
      <c r="F26" s="1237"/>
      <c r="G26" s="1237"/>
      <c r="H26" s="1237"/>
      <c r="I26" s="1237"/>
      <c r="J26" s="1237"/>
      <c r="K26" s="1237"/>
      <c r="L26" s="1237"/>
      <c r="M26" s="1237"/>
      <c r="N26" s="1237"/>
      <c r="O26" s="1237"/>
      <c r="P26" s="1238"/>
      <c r="Q26" s="272">
        <v>873</v>
      </c>
      <c r="R26" s="810"/>
      <c r="S26" s="810"/>
      <c r="T26" s="810"/>
      <c r="U26" s="810"/>
      <c r="V26" s="810"/>
      <c r="W26" s="272">
        <v>1002</v>
      </c>
      <c r="X26" s="1399"/>
      <c r="Y26" s="810"/>
      <c r="Z26" s="810"/>
      <c r="AA26" s="810"/>
      <c r="AB26" s="1400"/>
      <c r="AC26" s="269"/>
      <c r="AD26" s="270"/>
      <c r="AE26" s="270"/>
      <c r="AF26" s="270"/>
      <c r="AG26" s="270"/>
      <c r="AH26" s="270"/>
      <c r="AI26" s="271"/>
    </row>
    <row r="27" spans="3:35" ht="27" customHeight="1">
      <c r="C27" s="1414"/>
      <c r="D27" s="1415"/>
      <c r="E27" s="1427" t="s">
        <v>292</v>
      </c>
      <c r="F27" s="1048"/>
      <c r="G27" s="1048"/>
      <c r="H27" s="1048"/>
      <c r="I27" s="1048"/>
      <c r="J27" s="1048"/>
      <c r="K27" s="1048"/>
      <c r="L27" s="1048"/>
      <c r="M27" s="1048"/>
      <c r="N27" s="1048"/>
      <c r="O27" s="1048"/>
      <c r="P27" s="1049"/>
      <c r="Q27" s="272">
        <v>1120</v>
      </c>
      <c r="R27" s="810"/>
      <c r="S27" s="810"/>
      <c r="T27" s="810"/>
      <c r="U27" s="810"/>
      <c r="V27" s="810"/>
      <c r="W27" s="272">
        <v>1121</v>
      </c>
      <c r="X27" s="1399"/>
      <c r="Y27" s="810"/>
      <c r="Z27" s="810"/>
      <c r="AA27" s="810"/>
      <c r="AB27" s="1400"/>
      <c r="AC27" s="269"/>
      <c r="AD27" s="270"/>
      <c r="AE27" s="270"/>
      <c r="AF27" s="270"/>
      <c r="AG27" s="270"/>
      <c r="AH27" s="270"/>
      <c r="AI27" s="271"/>
    </row>
    <row r="28" spans="3:35" ht="27" customHeight="1">
      <c r="C28" s="1414"/>
      <c r="D28" s="1415"/>
      <c r="E28" s="1427" t="s">
        <v>293</v>
      </c>
      <c r="F28" s="1048"/>
      <c r="G28" s="1048"/>
      <c r="H28" s="1048"/>
      <c r="I28" s="1048"/>
      <c r="J28" s="1048"/>
      <c r="K28" s="1048"/>
      <c r="L28" s="1048"/>
      <c r="M28" s="1048"/>
      <c r="N28" s="1048"/>
      <c r="O28" s="1048"/>
      <c r="P28" s="1049"/>
      <c r="Q28" s="273">
        <v>1122</v>
      </c>
      <c r="R28" s="810"/>
      <c r="S28" s="810"/>
      <c r="T28" s="810"/>
      <c r="U28" s="810"/>
      <c r="V28" s="810"/>
      <c r="W28" s="273">
        <v>1124</v>
      </c>
      <c r="X28" s="1399"/>
      <c r="Y28" s="810"/>
      <c r="Z28" s="810"/>
      <c r="AA28" s="810"/>
      <c r="AB28" s="1400"/>
      <c r="AC28" s="269"/>
      <c r="AD28" s="270"/>
      <c r="AE28" s="270"/>
      <c r="AF28" s="270"/>
      <c r="AG28" s="270"/>
      <c r="AH28" s="270"/>
      <c r="AI28" s="271"/>
    </row>
    <row r="29" spans="3:35" ht="27" customHeight="1" thickBot="1">
      <c r="C29" s="1414"/>
      <c r="D29" s="1415"/>
      <c r="E29" s="1397" t="s">
        <v>294</v>
      </c>
      <c r="F29" s="1398"/>
      <c r="G29" s="1398"/>
      <c r="H29" s="1398"/>
      <c r="I29" s="1398"/>
      <c r="J29" s="1398"/>
      <c r="K29" s="1398"/>
      <c r="L29" s="1398"/>
      <c r="M29" s="1398"/>
      <c r="N29" s="1398"/>
      <c r="O29" s="1398"/>
      <c r="P29" s="1398"/>
      <c r="Q29" s="274">
        <v>1258</v>
      </c>
      <c r="R29" s="810"/>
      <c r="S29" s="810"/>
      <c r="T29" s="810"/>
      <c r="U29" s="810"/>
      <c r="V29" s="810"/>
      <c r="W29" s="274">
        <v>1259</v>
      </c>
      <c r="X29" s="1399"/>
      <c r="Y29" s="810"/>
      <c r="Z29" s="810"/>
      <c r="AA29" s="810"/>
      <c r="AB29" s="1400"/>
      <c r="AC29" s="275"/>
      <c r="AD29" s="275"/>
      <c r="AE29" s="275"/>
      <c r="AF29" s="275"/>
      <c r="AG29" s="275"/>
      <c r="AH29" s="275"/>
      <c r="AI29" s="271"/>
    </row>
    <row r="30" spans="3:35" ht="27" customHeight="1" thickBot="1">
      <c r="C30" s="1401" t="s">
        <v>295</v>
      </c>
      <c r="D30" s="1402"/>
      <c r="E30" s="1402"/>
      <c r="F30" s="1402"/>
      <c r="G30" s="1402"/>
      <c r="H30" s="1402"/>
      <c r="I30" s="1402"/>
      <c r="J30" s="1402"/>
      <c r="K30" s="1402"/>
      <c r="L30" s="1402"/>
      <c r="M30" s="1402"/>
      <c r="N30" s="1402"/>
      <c r="O30" s="1402"/>
      <c r="P30" s="1403"/>
      <c r="Q30" s="1407" t="s">
        <v>296</v>
      </c>
      <c r="R30" s="1407"/>
      <c r="S30" s="1407"/>
      <c r="T30" s="1407"/>
      <c r="U30" s="1407"/>
      <c r="V30" s="1408"/>
      <c r="W30" s="1409" t="s">
        <v>297</v>
      </c>
      <c r="X30" s="1410"/>
      <c r="Y30" s="1410"/>
      <c r="Z30" s="1410"/>
      <c r="AA30" s="1410"/>
      <c r="AB30" s="1411"/>
      <c r="AC30" s="1392" t="s">
        <v>213</v>
      </c>
      <c r="AD30" s="1393"/>
      <c r="AE30" s="1393"/>
      <c r="AF30" s="1393"/>
      <c r="AG30" s="1393"/>
      <c r="AH30" s="1394"/>
      <c r="AI30" s="276"/>
    </row>
    <row r="31" spans="3:35" ht="27" customHeight="1" thickBot="1">
      <c r="C31" s="1404"/>
      <c r="D31" s="1405"/>
      <c r="E31" s="1405"/>
      <c r="F31" s="1405"/>
      <c r="G31" s="1405"/>
      <c r="H31" s="1405"/>
      <c r="I31" s="1405"/>
      <c r="J31" s="1405"/>
      <c r="K31" s="1405"/>
      <c r="L31" s="1405"/>
      <c r="M31" s="1405"/>
      <c r="N31" s="1405"/>
      <c r="O31" s="1405"/>
      <c r="P31" s="1406"/>
      <c r="Q31" s="277">
        <v>999</v>
      </c>
      <c r="R31" s="1395"/>
      <c r="S31" s="1396"/>
      <c r="T31" s="1396"/>
      <c r="U31" s="1396"/>
      <c r="V31" s="1396"/>
      <c r="W31" s="278">
        <v>998</v>
      </c>
      <c r="X31" s="1396"/>
      <c r="Y31" s="1396"/>
      <c r="Z31" s="1396"/>
      <c r="AA31" s="1396"/>
      <c r="AB31" s="1396"/>
      <c r="AC31" s="279">
        <v>953</v>
      </c>
      <c r="AD31" s="836"/>
      <c r="AE31" s="836"/>
      <c r="AF31" s="836"/>
      <c r="AG31" s="836"/>
      <c r="AH31" s="836"/>
      <c r="AI31" s="280"/>
    </row>
  </sheetData>
  <mergeCells count="88">
    <mergeCell ref="C2:AI3"/>
    <mergeCell ref="C4:D15"/>
    <mergeCell ref="E4:P5"/>
    <mergeCell ref="Q4:V5"/>
    <mergeCell ref="W4:AB5"/>
    <mergeCell ref="AC4:AH5"/>
    <mergeCell ref="AI4:AI5"/>
    <mergeCell ref="E6:P6"/>
    <mergeCell ref="R6:V6"/>
    <mergeCell ref="X6:AB6"/>
    <mergeCell ref="AD6:AH6"/>
    <mergeCell ref="E7:P7"/>
    <mergeCell ref="R7:V7"/>
    <mergeCell ref="X7:AB7"/>
    <mergeCell ref="AD7:AH7"/>
    <mergeCell ref="E9:P9"/>
    <mergeCell ref="R9:V9"/>
    <mergeCell ref="X9:AB9"/>
    <mergeCell ref="AD9:AH9"/>
    <mergeCell ref="E8:P8"/>
    <mergeCell ref="R8:V8"/>
    <mergeCell ref="X8:AB8"/>
    <mergeCell ref="AD8:AH8"/>
    <mergeCell ref="E10:P10"/>
    <mergeCell ref="R10:V10"/>
    <mergeCell ref="X10:AB10"/>
    <mergeCell ref="AD10:AH10"/>
    <mergeCell ref="E11:AB11"/>
    <mergeCell ref="AD11:AH11"/>
    <mergeCell ref="E12:AB12"/>
    <mergeCell ref="AD12:AH12"/>
    <mergeCell ref="E13:AB13"/>
    <mergeCell ref="AD13:AH13"/>
    <mergeCell ref="E19:G19"/>
    <mergeCell ref="I19:M19"/>
    <mergeCell ref="N19:AB19"/>
    <mergeCell ref="AD19:AH19"/>
    <mergeCell ref="E14:AB14"/>
    <mergeCell ref="AD14:AH14"/>
    <mergeCell ref="E15:AB15"/>
    <mergeCell ref="AD15:AH15"/>
    <mergeCell ref="E16:AB16"/>
    <mergeCell ref="AD16:AH16"/>
    <mergeCell ref="E17:P17"/>
    <mergeCell ref="R17:V17"/>
    <mergeCell ref="AD20:AH20"/>
    <mergeCell ref="AD21:AH21"/>
    <mergeCell ref="C22:D22"/>
    <mergeCell ref="E22:G22"/>
    <mergeCell ref="I22:M22"/>
    <mergeCell ref="N22:P22"/>
    <mergeCell ref="R22:V22"/>
    <mergeCell ref="W22:AB22"/>
    <mergeCell ref="AD22:AH22"/>
    <mergeCell ref="C16:D21"/>
    <mergeCell ref="X17:AB17"/>
    <mergeCell ref="AD17:AH17"/>
    <mergeCell ref="E18:G18"/>
    <mergeCell ref="I18:M18"/>
    <mergeCell ref="N18:AB18"/>
    <mergeCell ref="AD18:AH18"/>
    <mergeCell ref="X25:AB25"/>
    <mergeCell ref="E26:P26"/>
    <mergeCell ref="R26:V26"/>
    <mergeCell ref="X26:AB26"/>
    <mergeCell ref="E20:AB20"/>
    <mergeCell ref="E27:P27"/>
    <mergeCell ref="R27:V27"/>
    <mergeCell ref="X27:AB27"/>
    <mergeCell ref="E28:P28"/>
    <mergeCell ref="R28:V28"/>
    <mergeCell ref="X28:AB28"/>
    <mergeCell ref="AC30:AH30"/>
    <mergeCell ref="R31:V31"/>
    <mergeCell ref="X31:AB31"/>
    <mergeCell ref="AD31:AH31"/>
    <mergeCell ref="E29:P29"/>
    <mergeCell ref="R29:V29"/>
    <mergeCell ref="X29:AB29"/>
    <mergeCell ref="C30:P31"/>
    <mergeCell ref="Q30:V30"/>
    <mergeCell ref="W30:AB30"/>
    <mergeCell ref="C23:D29"/>
    <mergeCell ref="E23:P24"/>
    <mergeCell ref="Q23:V24"/>
    <mergeCell ref="W23:AB24"/>
    <mergeCell ref="E25:P25"/>
    <mergeCell ref="R25:V25"/>
  </mergeCells>
  <hyperlinks>
    <hyperlink ref="C2:AI3" location="'Indice F22'!A1" display="RECUADRO N° 8:  INFORMACIÓN SOBRE DONACIONES Y CRÉDITOS O REBAJAS IMPUTABLES AL IDPC "/>
  </hyperlinks>
  <pageMargins left="0.33" right="0.16" top="0.74803149606299213" bottom="0.74803149606299213" header="0.31496062992125984" footer="0.31496062992125984"/>
  <pageSetup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O16"/>
  <sheetViews>
    <sheetView showGridLines="0" zoomScaleNormal="100" workbookViewId="0">
      <selection activeCell="J16" sqref="J16:N16"/>
    </sheetView>
  </sheetViews>
  <sheetFormatPr baseColWidth="10" defaultColWidth="11.5703125" defaultRowHeight="14.25"/>
  <cols>
    <col min="1" max="1" width="1.85546875" style="60" customWidth="1"/>
    <col min="2" max="2" width="8.140625" style="60" customWidth="1"/>
    <col min="3" max="4" width="4.5703125" style="60" customWidth="1"/>
    <col min="5" max="5" width="7.140625" style="60" customWidth="1"/>
    <col min="6" max="6" width="7.85546875" style="60" customWidth="1"/>
    <col min="7" max="7" width="4.5703125" style="60" customWidth="1"/>
    <col min="8" max="8" width="8.140625" style="60" customWidth="1"/>
    <col min="9" max="9" width="9.42578125" style="60" customWidth="1"/>
    <col min="10" max="10" width="7.140625" style="60" customWidth="1"/>
    <col min="11" max="12" width="8.5703125" style="60" customWidth="1"/>
    <col min="13" max="13" width="4.5703125" style="60" customWidth="1"/>
    <col min="14" max="14" width="7.42578125" style="60" customWidth="1"/>
    <col min="15" max="15" width="6.42578125" style="60" customWidth="1"/>
    <col min="16" max="16" width="4.5703125" style="60" customWidth="1"/>
    <col min="17" max="17" width="7" style="60" customWidth="1"/>
    <col min="18" max="18" width="8.140625" style="60" customWidth="1"/>
    <col min="19" max="19" width="8" style="60" customWidth="1"/>
    <col min="20" max="20" width="7.140625" style="60" customWidth="1"/>
    <col min="21" max="21" width="6.5703125" style="60" customWidth="1"/>
    <col min="22" max="22" width="4.5703125" style="60" customWidth="1"/>
    <col min="23" max="23" width="7.85546875" style="60" customWidth="1"/>
    <col min="24" max="24" width="8.140625" style="60" customWidth="1"/>
    <col min="25" max="28" width="4.5703125" style="60" customWidth="1"/>
    <col min="29" max="29" width="11.5703125" style="60"/>
    <col min="30" max="30" width="8.42578125" style="60" customWidth="1"/>
    <col min="31" max="31" width="5.42578125" style="60" customWidth="1"/>
    <col min="32" max="33" width="5.140625" style="60" customWidth="1"/>
    <col min="34" max="34" width="6.42578125" style="60" customWidth="1"/>
    <col min="35" max="35" width="11.5703125" style="60"/>
    <col min="36" max="36" width="8.42578125" style="60" customWidth="1"/>
    <col min="37" max="37" width="3.140625" style="60" customWidth="1"/>
    <col min="38" max="38" width="5.140625" style="60" customWidth="1"/>
    <col min="39" max="39" width="7.42578125" style="60" customWidth="1"/>
    <col min="40" max="40" width="4.5703125" style="60" customWidth="1"/>
    <col min="41" max="256" width="11.5703125" style="60"/>
    <col min="257" max="257" width="1.85546875" style="60" customWidth="1"/>
    <col min="258" max="258" width="8.140625" style="60" customWidth="1"/>
    <col min="259" max="260" width="4.5703125" style="60" customWidth="1"/>
    <col min="261" max="261" width="7.140625" style="60" customWidth="1"/>
    <col min="262" max="262" width="7.85546875" style="60" customWidth="1"/>
    <col min="263" max="263" width="4.5703125" style="60" customWidth="1"/>
    <col min="264" max="264" width="8.140625" style="60" customWidth="1"/>
    <col min="265" max="265" width="9.42578125" style="60" customWidth="1"/>
    <col min="266" max="266" width="7.140625" style="60" customWidth="1"/>
    <col min="267" max="268" width="8.5703125" style="60" customWidth="1"/>
    <col min="269" max="269" width="4.5703125" style="60" customWidth="1"/>
    <col min="270" max="270" width="7.42578125" style="60" customWidth="1"/>
    <col min="271" max="272" width="4.5703125" style="60" customWidth="1"/>
    <col min="273" max="273" width="7" style="60" customWidth="1"/>
    <col min="274" max="274" width="8.140625" style="60" customWidth="1"/>
    <col min="275" max="275" width="8" style="60" customWidth="1"/>
    <col min="276" max="276" width="7.140625" style="60" customWidth="1"/>
    <col min="277" max="277" width="6.5703125" style="60" customWidth="1"/>
    <col min="278" max="278" width="4.5703125" style="60" customWidth="1"/>
    <col min="279" max="279" width="7.85546875" style="60" customWidth="1"/>
    <col min="280" max="280" width="8.140625" style="60" customWidth="1"/>
    <col min="281" max="284" width="4.5703125" style="60" customWidth="1"/>
    <col min="285" max="285" width="11.5703125" style="60"/>
    <col min="286" max="286" width="8.42578125" style="60" customWidth="1"/>
    <col min="287" max="287" width="5.42578125" style="60" customWidth="1"/>
    <col min="288" max="289" width="5.140625" style="60" customWidth="1"/>
    <col min="290" max="290" width="6.42578125" style="60" customWidth="1"/>
    <col min="291" max="291" width="11.5703125" style="60"/>
    <col min="292" max="292" width="8.42578125" style="60" customWidth="1"/>
    <col min="293" max="293" width="3.140625" style="60" customWidth="1"/>
    <col min="294" max="294" width="5.140625" style="60" customWidth="1"/>
    <col min="295" max="295" width="7.42578125" style="60" customWidth="1"/>
    <col min="296" max="296" width="4.5703125" style="60" customWidth="1"/>
    <col min="297" max="512" width="11.5703125" style="60"/>
    <col min="513" max="513" width="1.85546875" style="60" customWidth="1"/>
    <col min="514" max="514" width="8.140625" style="60" customWidth="1"/>
    <col min="515" max="516" width="4.5703125" style="60" customWidth="1"/>
    <col min="517" max="517" width="7.140625" style="60" customWidth="1"/>
    <col min="518" max="518" width="7.85546875" style="60" customWidth="1"/>
    <col min="519" max="519" width="4.5703125" style="60" customWidth="1"/>
    <col min="520" max="520" width="8.140625" style="60" customWidth="1"/>
    <col min="521" max="521" width="9.42578125" style="60" customWidth="1"/>
    <col min="522" max="522" width="7.140625" style="60" customWidth="1"/>
    <col min="523" max="524" width="8.5703125" style="60" customWidth="1"/>
    <col min="525" max="525" width="4.5703125" style="60" customWidth="1"/>
    <col min="526" max="526" width="7.42578125" style="60" customWidth="1"/>
    <col min="527" max="528" width="4.5703125" style="60" customWidth="1"/>
    <col min="529" max="529" width="7" style="60" customWidth="1"/>
    <col min="530" max="530" width="8.140625" style="60" customWidth="1"/>
    <col min="531" max="531" width="8" style="60" customWidth="1"/>
    <col min="532" max="532" width="7.140625" style="60" customWidth="1"/>
    <col min="533" max="533" width="6.5703125" style="60" customWidth="1"/>
    <col min="534" max="534" width="4.5703125" style="60" customWidth="1"/>
    <col min="535" max="535" width="7.85546875" style="60" customWidth="1"/>
    <col min="536" max="536" width="8.140625" style="60" customWidth="1"/>
    <col min="537" max="540" width="4.5703125" style="60" customWidth="1"/>
    <col min="541" max="541" width="11.5703125" style="60"/>
    <col min="542" max="542" width="8.42578125" style="60" customWidth="1"/>
    <col min="543" max="543" width="5.42578125" style="60" customWidth="1"/>
    <col min="544" max="545" width="5.140625" style="60" customWidth="1"/>
    <col min="546" max="546" width="6.42578125" style="60" customWidth="1"/>
    <col min="547" max="547" width="11.5703125" style="60"/>
    <col min="548" max="548" width="8.42578125" style="60" customWidth="1"/>
    <col min="549" max="549" width="3.140625" style="60" customWidth="1"/>
    <col min="550" max="550" width="5.140625" style="60" customWidth="1"/>
    <col min="551" max="551" width="7.42578125" style="60" customWidth="1"/>
    <col min="552" max="552" width="4.5703125" style="60" customWidth="1"/>
    <col min="553" max="768" width="11.5703125" style="60"/>
    <col min="769" max="769" width="1.85546875" style="60" customWidth="1"/>
    <col min="770" max="770" width="8.140625" style="60" customWidth="1"/>
    <col min="771" max="772" width="4.5703125" style="60" customWidth="1"/>
    <col min="773" max="773" width="7.140625" style="60" customWidth="1"/>
    <col min="774" max="774" width="7.85546875" style="60" customWidth="1"/>
    <col min="775" max="775" width="4.5703125" style="60" customWidth="1"/>
    <col min="776" max="776" width="8.140625" style="60" customWidth="1"/>
    <col min="777" max="777" width="9.42578125" style="60" customWidth="1"/>
    <col min="778" max="778" width="7.140625" style="60" customWidth="1"/>
    <col min="779" max="780" width="8.5703125" style="60" customWidth="1"/>
    <col min="781" max="781" width="4.5703125" style="60" customWidth="1"/>
    <col min="782" max="782" width="7.42578125" style="60" customWidth="1"/>
    <col min="783" max="784" width="4.5703125" style="60" customWidth="1"/>
    <col min="785" max="785" width="7" style="60" customWidth="1"/>
    <col min="786" max="786" width="8.140625" style="60" customWidth="1"/>
    <col min="787" max="787" width="8" style="60" customWidth="1"/>
    <col min="788" max="788" width="7.140625" style="60" customWidth="1"/>
    <col min="789" max="789" width="6.5703125" style="60" customWidth="1"/>
    <col min="790" max="790" width="4.5703125" style="60" customWidth="1"/>
    <col min="791" max="791" width="7.85546875" style="60" customWidth="1"/>
    <col min="792" max="792" width="8.140625" style="60" customWidth="1"/>
    <col min="793" max="796" width="4.5703125" style="60" customWidth="1"/>
    <col min="797" max="797" width="11.5703125" style="60"/>
    <col min="798" max="798" width="8.42578125" style="60" customWidth="1"/>
    <col min="799" max="799" width="5.42578125" style="60" customWidth="1"/>
    <col min="800" max="801" width="5.140625" style="60" customWidth="1"/>
    <col min="802" max="802" width="6.42578125" style="60" customWidth="1"/>
    <col min="803" max="803" width="11.5703125" style="60"/>
    <col min="804" max="804" width="8.42578125" style="60" customWidth="1"/>
    <col min="805" max="805" width="3.140625" style="60" customWidth="1"/>
    <col min="806" max="806" width="5.140625" style="60" customWidth="1"/>
    <col min="807" max="807" width="7.42578125" style="60" customWidth="1"/>
    <col min="808" max="808" width="4.5703125" style="60" customWidth="1"/>
    <col min="809" max="1024" width="11.5703125" style="60"/>
    <col min="1025" max="1025" width="1.85546875" style="60" customWidth="1"/>
    <col min="1026" max="1026" width="8.140625" style="60" customWidth="1"/>
    <col min="1027" max="1028" width="4.5703125" style="60" customWidth="1"/>
    <col min="1029" max="1029" width="7.140625" style="60" customWidth="1"/>
    <col min="1030" max="1030" width="7.85546875" style="60" customWidth="1"/>
    <col min="1031" max="1031" width="4.5703125" style="60" customWidth="1"/>
    <col min="1032" max="1032" width="8.140625" style="60" customWidth="1"/>
    <col min="1033" max="1033" width="9.42578125" style="60" customWidth="1"/>
    <col min="1034" max="1034" width="7.140625" style="60" customWidth="1"/>
    <col min="1035" max="1036" width="8.5703125" style="60" customWidth="1"/>
    <col min="1037" max="1037" width="4.5703125" style="60" customWidth="1"/>
    <col min="1038" max="1038" width="7.42578125" style="60" customWidth="1"/>
    <col min="1039" max="1040" width="4.5703125" style="60" customWidth="1"/>
    <col min="1041" max="1041" width="7" style="60" customWidth="1"/>
    <col min="1042" max="1042" width="8.140625" style="60" customWidth="1"/>
    <col min="1043" max="1043" width="8" style="60" customWidth="1"/>
    <col min="1044" max="1044" width="7.140625" style="60" customWidth="1"/>
    <col min="1045" max="1045" width="6.5703125" style="60" customWidth="1"/>
    <col min="1046" max="1046" width="4.5703125" style="60" customWidth="1"/>
    <col min="1047" max="1047" width="7.85546875" style="60" customWidth="1"/>
    <col min="1048" max="1048" width="8.140625" style="60" customWidth="1"/>
    <col min="1049" max="1052" width="4.5703125" style="60" customWidth="1"/>
    <col min="1053" max="1053" width="11.5703125" style="60"/>
    <col min="1054" max="1054" width="8.42578125" style="60" customWidth="1"/>
    <col min="1055" max="1055" width="5.42578125" style="60" customWidth="1"/>
    <col min="1056" max="1057" width="5.140625" style="60" customWidth="1"/>
    <col min="1058" max="1058" width="6.42578125" style="60" customWidth="1"/>
    <col min="1059" max="1059" width="11.5703125" style="60"/>
    <col min="1060" max="1060" width="8.42578125" style="60" customWidth="1"/>
    <col min="1061" max="1061" width="3.140625" style="60" customWidth="1"/>
    <col min="1062" max="1062" width="5.140625" style="60" customWidth="1"/>
    <col min="1063" max="1063" width="7.42578125" style="60" customWidth="1"/>
    <col min="1064" max="1064" width="4.5703125" style="60" customWidth="1"/>
    <col min="1065" max="1280" width="11.5703125" style="60"/>
    <col min="1281" max="1281" width="1.85546875" style="60" customWidth="1"/>
    <col min="1282" max="1282" width="8.140625" style="60" customWidth="1"/>
    <col min="1283" max="1284" width="4.5703125" style="60" customWidth="1"/>
    <col min="1285" max="1285" width="7.140625" style="60" customWidth="1"/>
    <col min="1286" max="1286" width="7.85546875" style="60" customWidth="1"/>
    <col min="1287" max="1287" width="4.5703125" style="60" customWidth="1"/>
    <col min="1288" max="1288" width="8.140625" style="60" customWidth="1"/>
    <col min="1289" max="1289" width="9.42578125" style="60" customWidth="1"/>
    <col min="1290" max="1290" width="7.140625" style="60" customWidth="1"/>
    <col min="1291" max="1292" width="8.5703125" style="60" customWidth="1"/>
    <col min="1293" max="1293" width="4.5703125" style="60" customWidth="1"/>
    <col min="1294" max="1294" width="7.42578125" style="60" customWidth="1"/>
    <col min="1295" max="1296" width="4.5703125" style="60" customWidth="1"/>
    <col min="1297" max="1297" width="7" style="60" customWidth="1"/>
    <col min="1298" max="1298" width="8.140625" style="60" customWidth="1"/>
    <col min="1299" max="1299" width="8" style="60" customWidth="1"/>
    <col min="1300" max="1300" width="7.140625" style="60" customWidth="1"/>
    <col min="1301" max="1301" width="6.5703125" style="60" customWidth="1"/>
    <col min="1302" max="1302" width="4.5703125" style="60" customWidth="1"/>
    <col min="1303" max="1303" width="7.85546875" style="60" customWidth="1"/>
    <col min="1304" max="1304" width="8.140625" style="60" customWidth="1"/>
    <col min="1305" max="1308" width="4.5703125" style="60" customWidth="1"/>
    <col min="1309" max="1309" width="11.5703125" style="60"/>
    <col min="1310" max="1310" width="8.42578125" style="60" customWidth="1"/>
    <col min="1311" max="1311" width="5.42578125" style="60" customWidth="1"/>
    <col min="1312" max="1313" width="5.140625" style="60" customWidth="1"/>
    <col min="1314" max="1314" width="6.42578125" style="60" customWidth="1"/>
    <col min="1315" max="1315" width="11.5703125" style="60"/>
    <col min="1316" max="1316" width="8.42578125" style="60" customWidth="1"/>
    <col min="1317" max="1317" width="3.140625" style="60" customWidth="1"/>
    <col min="1318" max="1318" width="5.140625" style="60" customWidth="1"/>
    <col min="1319" max="1319" width="7.42578125" style="60" customWidth="1"/>
    <col min="1320" max="1320" width="4.5703125" style="60" customWidth="1"/>
    <col min="1321" max="1536" width="11.5703125" style="60"/>
    <col min="1537" max="1537" width="1.85546875" style="60" customWidth="1"/>
    <col min="1538" max="1538" width="8.140625" style="60" customWidth="1"/>
    <col min="1539" max="1540" width="4.5703125" style="60" customWidth="1"/>
    <col min="1541" max="1541" width="7.140625" style="60" customWidth="1"/>
    <col min="1542" max="1542" width="7.85546875" style="60" customWidth="1"/>
    <col min="1543" max="1543" width="4.5703125" style="60" customWidth="1"/>
    <col min="1544" max="1544" width="8.140625" style="60" customWidth="1"/>
    <col min="1545" max="1545" width="9.42578125" style="60" customWidth="1"/>
    <col min="1546" max="1546" width="7.140625" style="60" customWidth="1"/>
    <col min="1547" max="1548" width="8.5703125" style="60" customWidth="1"/>
    <col min="1549" max="1549" width="4.5703125" style="60" customWidth="1"/>
    <col min="1550" max="1550" width="7.42578125" style="60" customWidth="1"/>
    <col min="1551" max="1552" width="4.5703125" style="60" customWidth="1"/>
    <col min="1553" max="1553" width="7" style="60" customWidth="1"/>
    <col min="1554" max="1554" width="8.140625" style="60" customWidth="1"/>
    <col min="1555" max="1555" width="8" style="60" customWidth="1"/>
    <col min="1556" max="1556" width="7.140625" style="60" customWidth="1"/>
    <col min="1557" max="1557" width="6.5703125" style="60" customWidth="1"/>
    <col min="1558" max="1558" width="4.5703125" style="60" customWidth="1"/>
    <col min="1559" max="1559" width="7.85546875" style="60" customWidth="1"/>
    <col min="1560" max="1560" width="8.140625" style="60" customWidth="1"/>
    <col min="1561" max="1564" width="4.5703125" style="60" customWidth="1"/>
    <col min="1565" max="1565" width="11.5703125" style="60"/>
    <col min="1566" max="1566" width="8.42578125" style="60" customWidth="1"/>
    <col min="1567" max="1567" width="5.42578125" style="60" customWidth="1"/>
    <col min="1568" max="1569" width="5.140625" style="60" customWidth="1"/>
    <col min="1570" max="1570" width="6.42578125" style="60" customWidth="1"/>
    <col min="1571" max="1571" width="11.5703125" style="60"/>
    <col min="1572" max="1572" width="8.42578125" style="60" customWidth="1"/>
    <col min="1573" max="1573" width="3.140625" style="60" customWidth="1"/>
    <col min="1574" max="1574" width="5.140625" style="60" customWidth="1"/>
    <col min="1575" max="1575" width="7.42578125" style="60" customWidth="1"/>
    <col min="1576" max="1576" width="4.5703125" style="60" customWidth="1"/>
    <col min="1577" max="1792" width="11.5703125" style="60"/>
    <col min="1793" max="1793" width="1.85546875" style="60" customWidth="1"/>
    <col min="1794" max="1794" width="8.140625" style="60" customWidth="1"/>
    <col min="1795" max="1796" width="4.5703125" style="60" customWidth="1"/>
    <col min="1797" max="1797" width="7.140625" style="60" customWidth="1"/>
    <col min="1798" max="1798" width="7.85546875" style="60" customWidth="1"/>
    <col min="1799" max="1799" width="4.5703125" style="60" customWidth="1"/>
    <col min="1800" max="1800" width="8.140625" style="60" customWidth="1"/>
    <col min="1801" max="1801" width="9.42578125" style="60" customWidth="1"/>
    <col min="1802" max="1802" width="7.140625" style="60" customWidth="1"/>
    <col min="1803" max="1804" width="8.5703125" style="60" customWidth="1"/>
    <col min="1805" max="1805" width="4.5703125" style="60" customWidth="1"/>
    <col min="1806" max="1806" width="7.42578125" style="60" customWidth="1"/>
    <col min="1807" max="1808" width="4.5703125" style="60" customWidth="1"/>
    <col min="1809" max="1809" width="7" style="60" customWidth="1"/>
    <col min="1810" max="1810" width="8.140625" style="60" customWidth="1"/>
    <col min="1811" max="1811" width="8" style="60" customWidth="1"/>
    <col min="1812" max="1812" width="7.140625" style="60" customWidth="1"/>
    <col min="1813" max="1813" width="6.5703125" style="60" customWidth="1"/>
    <col min="1814" max="1814" width="4.5703125" style="60" customWidth="1"/>
    <col min="1815" max="1815" width="7.85546875" style="60" customWidth="1"/>
    <col min="1816" max="1816" width="8.140625" style="60" customWidth="1"/>
    <col min="1817" max="1820" width="4.5703125" style="60" customWidth="1"/>
    <col min="1821" max="1821" width="11.5703125" style="60"/>
    <col min="1822" max="1822" width="8.42578125" style="60" customWidth="1"/>
    <col min="1823" max="1823" width="5.42578125" style="60" customWidth="1"/>
    <col min="1824" max="1825" width="5.140625" style="60" customWidth="1"/>
    <col min="1826" max="1826" width="6.42578125" style="60" customWidth="1"/>
    <col min="1827" max="1827" width="11.5703125" style="60"/>
    <col min="1828" max="1828" width="8.42578125" style="60" customWidth="1"/>
    <col min="1829" max="1829" width="3.140625" style="60" customWidth="1"/>
    <col min="1830" max="1830" width="5.140625" style="60" customWidth="1"/>
    <col min="1831" max="1831" width="7.42578125" style="60" customWidth="1"/>
    <col min="1832" max="1832" width="4.5703125" style="60" customWidth="1"/>
    <col min="1833" max="2048" width="11.5703125" style="60"/>
    <col min="2049" max="2049" width="1.85546875" style="60" customWidth="1"/>
    <col min="2050" max="2050" width="8.140625" style="60" customWidth="1"/>
    <col min="2051" max="2052" width="4.5703125" style="60" customWidth="1"/>
    <col min="2053" max="2053" width="7.140625" style="60" customWidth="1"/>
    <col min="2054" max="2054" width="7.85546875" style="60" customWidth="1"/>
    <col min="2055" max="2055" width="4.5703125" style="60" customWidth="1"/>
    <col min="2056" max="2056" width="8.140625" style="60" customWidth="1"/>
    <col min="2057" max="2057" width="9.42578125" style="60" customWidth="1"/>
    <col min="2058" max="2058" width="7.140625" style="60" customWidth="1"/>
    <col min="2059" max="2060" width="8.5703125" style="60" customWidth="1"/>
    <col min="2061" max="2061" width="4.5703125" style="60" customWidth="1"/>
    <col min="2062" max="2062" width="7.42578125" style="60" customWidth="1"/>
    <col min="2063" max="2064" width="4.5703125" style="60" customWidth="1"/>
    <col min="2065" max="2065" width="7" style="60" customWidth="1"/>
    <col min="2066" max="2066" width="8.140625" style="60" customWidth="1"/>
    <col min="2067" max="2067" width="8" style="60" customWidth="1"/>
    <col min="2068" max="2068" width="7.140625" style="60" customWidth="1"/>
    <col min="2069" max="2069" width="6.5703125" style="60" customWidth="1"/>
    <col min="2070" max="2070" width="4.5703125" style="60" customWidth="1"/>
    <col min="2071" max="2071" width="7.85546875" style="60" customWidth="1"/>
    <col min="2072" max="2072" width="8.140625" style="60" customWidth="1"/>
    <col min="2073" max="2076" width="4.5703125" style="60" customWidth="1"/>
    <col min="2077" max="2077" width="11.5703125" style="60"/>
    <col min="2078" max="2078" width="8.42578125" style="60" customWidth="1"/>
    <col min="2079" max="2079" width="5.42578125" style="60" customWidth="1"/>
    <col min="2080" max="2081" width="5.140625" style="60" customWidth="1"/>
    <col min="2082" max="2082" width="6.42578125" style="60" customWidth="1"/>
    <col min="2083" max="2083" width="11.5703125" style="60"/>
    <col min="2084" max="2084" width="8.42578125" style="60" customWidth="1"/>
    <col min="2085" max="2085" width="3.140625" style="60" customWidth="1"/>
    <col min="2086" max="2086" width="5.140625" style="60" customWidth="1"/>
    <col min="2087" max="2087" width="7.42578125" style="60" customWidth="1"/>
    <col min="2088" max="2088" width="4.5703125" style="60" customWidth="1"/>
    <col min="2089" max="2304" width="11.5703125" style="60"/>
    <col min="2305" max="2305" width="1.85546875" style="60" customWidth="1"/>
    <col min="2306" max="2306" width="8.140625" style="60" customWidth="1"/>
    <col min="2307" max="2308" width="4.5703125" style="60" customWidth="1"/>
    <col min="2309" max="2309" width="7.140625" style="60" customWidth="1"/>
    <col min="2310" max="2310" width="7.85546875" style="60" customWidth="1"/>
    <col min="2311" max="2311" width="4.5703125" style="60" customWidth="1"/>
    <col min="2312" max="2312" width="8.140625" style="60" customWidth="1"/>
    <col min="2313" max="2313" width="9.42578125" style="60" customWidth="1"/>
    <col min="2314" max="2314" width="7.140625" style="60" customWidth="1"/>
    <col min="2315" max="2316" width="8.5703125" style="60" customWidth="1"/>
    <col min="2317" max="2317" width="4.5703125" style="60" customWidth="1"/>
    <col min="2318" max="2318" width="7.42578125" style="60" customWidth="1"/>
    <col min="2319" max="2320" width="4.5703125" style="60" customWidth="1"/>
    <col min="2321" max="2321" width="7" style="60" customWidth="1"/>
    <col min="2322" max="2322" width="8.140625" style="60" customWidth="1"/>
    <col min="2323" max="2323" width="8" style="60" customWidth="1"/>
    <col min="2324" max="2324" width="7.140625" style="60" customWidth="1"/>
    <col min="2325" max="2325" width="6.5703125" style="60" customWidth="1"/>
    <col min="2326" max="2326" width="4.5703125" style="60" customWidth="1"/>
    <col min="2327" max="2327" width="7.85546875" style="60" customWidth="1"/>
    <col min="2328" max="2328" width="8.140625" style="60" customWidth="1"/>
    <col min="2329" max="2332" width="4.5703125" style="60" customWidth="1"/>
    <col min="2333" max="2333" width="11.5703125" style="60"/>
    <col min="2334" max="2334" width="8.42578125" style="60" customWidth="1"/>
    <col min="2335" max="2335" width="5.42578125" style="60" customWidth="1"/>
    <col min="2336" max="2337" width="5.140625" style="60" customWidth="1"/>
    <col min="2338" max="2338" width="6.42578125" style="60" customWidth="1"/>
    <col min="2339" max="2339" width="11.5703125" style="60"/>
    <col min="2340" max="2340" width="8.42578125" style="60" customWidth="1"/>
    <col min="2341" max="2341" width="3.140625" style="60" customWidth="1"/>
    <col min="2342" max="2342" width="5.140625" style="60" customWidth="1"/>
    <col min="2343" max="2343" width="7.42578125" style="60" customWidth="1"/>
    <col min="2344" max="2344" width="4.5703125" style="60" customWidth="1"/>
    <col min="2345" max="2560" width="11.5703125" style="60"/>
    <col min="2561" max="2561" width="1.85546875" style="60" customWidth="1"/>
    <col min="2562" max="2562" width="8.140625" style="60" customWidth="1"/>
    <col min="2563" max="2564" width="4.5703125" style="60" customWidth="1"/>
    <col min="2565" max="2565" width="7.140625" style="60" customWidth="1"/>
    <col min="2566" max="2566" width="7.85546875" style="60" customWidth="1"/>
    <col min="2567" max="2567" width="4.5703125" style="60" customWidth="1"/>
    <col min="2568" max="2568" width="8.140625" style="60" customWidth="1"/>
    <col min="2569" max="2569" width="9.42578125" style="60" customWidth="1"/>
    <col min="2570" max="2570" width="7.140625" style="60" customWidth="1"/>
    <col min="2571" max="2572" width="8.5703125" style="60" customWidth="1"/>
    <col min="2573" max="2573" width="4.5703125" style="60" customWidth="1"/>
    <col min="2574" max="2574" width="7.42578125" style="60" customWidth="1"/>
    <col min="2575" max="2576" width="4.5703125" style="60" customWidth="1"/>
    <col min="2577" max="2577" width="7" style="60" customWidth="1"/>
    <col min="2578" max="2578" width="8.140625" style="60" customWidth="1"/>
    <col min="2579" max="2579" width="8" style="60" customWidth="1"/>
    <col min="2580" max="2580" width="7.140625" style="60" customWidth="1"/>
    <col min="2581" max="2581" width="6.5703125" style="60" customWidth="1"/>
    <col min="2582" max="2582" width="4.5703125" style="60" customWidth="1"/>
    <col min="2583" max="2583" width="7.85546875" style="60" customWidth="1"/>
    <col min="2584" max="2584" width="8.140625" style="60" customWidth="1"/>
    <col min="2585" max="2588" width="4.5703125" style="60" customWidth="1"/>
    <col min="2589" max="2589" width="11.5703125" style="60"/>
    <col min="2590" max="2590" width="8.42578125" style="60" customWidth="1"/>
    <col min="2591" max="2591" width="5.42578125" style="60" customWidth="1"/>
    <col min="2592" max="2593" width="5.140625" style="60" customWidth="1"/>
    <col min="2594" max="2594" width="6.42578125" style="60" customWidth="1"/>
    <col min="2595" max="2595" width="11.5703125" style="60"/>
    <col min="2596" max="2596" width="8.42578125" style="60" customWidth="1"/>
    <col min="2597" max="2597" width="3.140625" style="60" customWidth="1"/>
    <col min="2598" max="2598" width="5.140625" style="60" customWidth="1"/>
    <col min="2599" max="2599" width="7.42578125" style="60" customWidth="1"/>
    <col min="2600" max="2600" width="4.5703125" style="60" customWidth="1"/>
    <col min="2601" max="2816" width="11.5703125" style="60"/>
    <col min="2817" max="2817" width="1.85546875" style="60" customWidth="1"/>
    <col min="2818" max="2818" width="8.140625" style="60" customWidth="1"/>
    <col min="2819" max="2820" width="4.5703125" style="60" customWidth="1"/>
    <col min="2821" max="2821" width="7.140625" style="60" customWidth="1"/>
    <col min="2822" max="2822" width="7.85546875" style="60" customWidth="1"/>
    <col min="2823" max="2823" width="4.5703125" style="60" customWidth="1"/>
    <col min="2824" max="2824" width="8.140625" style="60" customWidth="1"/>
    <col min="2825" max="2825" width="9.42578125" style="60" customWidth="1"/>
    <col min="2826" max="2826" width="7.140625" style="60" customWidth="1"/>
    <col min="2827" max="2828" width="8.5703125" style="60" customWidth="1"/>
    <col min="2829" max="2829" width="4.5703125" style="60" customWidth="1"/>
    <col min="2830" max="2830" width="7.42578125" style="60" customWidth="1"/>
    <col min="2831" max="2832" width="4.5703125" style="60" customWidth="1"/>
    <col min="2833" max="2833" width="7" style="60" customWidth="1"/>
    <col min="2834" max="2834" width="8.140625" style="60" customWidth="1"/>
    <col min="2835" max="2835" width="8" style="60" customWidth="1"/>
    <col min="2836" max="2836" width="7.140625" style="60" customWidth="1"/>
    <col min="2837" max="2837" width="6.5703125" style="60" customWidth="1"/>
    <col min="2838" max="2838" width="4.5703125" style="60" customWidth="1"/>
    <col min="2839" max="2839" width="7.85546875" style="60" customWidth="1"/>
    <col min="2840" max="2840" width="8.140625" style="60" customWidth="1"/>
    <col min="2841" max="2844" width="4.5703125" style="60" customWidth="1"/>
    <col min="2845" max="2845" width="11.5703125" style="60"/>
    <col min="2846" max="2846" width="8.42578125" style="60" customWidth="1"/>
    <col min="2847" max="2847" width="5.42578125" style="60" customWidth="1"/>
    <col min="2848" max="2849" width="5.140625" style="60" customWidth="1"/>
    <col min="2850" max="2850" width="6.42578125" style="60" customWidth="1"/>
    <col min="2851" max="2851" width="11.5703125" style="60"/>
    <col min="2852" max="2852" width="8.42578125" style="60" customWidth="1"/>
    <col min="2853" max="2853" width="3.140625" style="60" customWidth="1"/>
    <col min="2854" max="2854" width="5.140625" style="60" customWidth="1"/>
    <col min="2855" max="2855" width="7.42578125" style="60" customWidth="1"/>
    <col min="2856" max="2856" width="4.5703125" style="60" customWidth="1"/>
    <col min="2857" max="3072" width="11.5703125" style="60"/>
    <col min="3073" max="3073" width="1.85546875" style="60" customWidth="1"/>
    <col min="3074" max="3074" width="8.140625" style="60" customWidth="1"/>
    <col min="3075" max="3076" width="4.5703125" style="60" customWidth="1"/>
    <col min="3077" max="3077" width="7.140625" style="60" customWidth="1"/>
    <col min="3078" max="3078" width="7.85546875" style="60" customWidth="1"/>
    <col min="3079" max="3079" width="4.5703125" style="60" customWidth="1"/>
    <col min="3080" max="3080" width="8.140625" style="60" customWidth="1"/>
    <col min="3081" max="3081" width="9.42578125" style="60" customWidth="1"/>
    <col min="3082" max="3082" width="7.140625" style="60" customWidth="1"/>
    <col min="3083" max="3084" width="8.5703125" style="60" customWidth="1"/>
    <col min="3085" max="3085" width="4.5703125" style="60" customWidth="1"/>
    <col min="3086" max="3086" width="7.42578125" style="60" customWidth="1"/>
    <col min="3087" max="3088" width="4.5703125" style="60" customWidth="1"/>
    <col min="3089" max="3089" width="7" style="60" customWidth="1"/>
    <col min="3090" max="3090" width="8.140625" style="60" customWidth="1"/>
    <col min="3091" max="3091" width="8" style="60" customWidth="1"/>
    <col min="3092" max="3092" width="7.140625" style="60" customWidth="1"/>
    <col min="3093" max="3093" width="6.5703125" style="60" customWidth="1"/>
    <col min="3094" max="3094" width="4.5703125" style="60" customWidth="1"/>
    <col min="3095" max="3095" width="7.85546875" style="60" customWidth="1"/>
    <col min="3096" max="3096" width="8.140625" style="60" customWidth="1"/>
    <col min="3097" max="3100" width="4.5703125" style="60" customWidth="1"/>
    <col min="3101" max="3101" width="11.5703125" style="60"/>
    <col min="3102" max="3102" width="8.42578125" style="60" customWidth="1"/>
    <col min="3103" max="3103" width="5.42578125" style="60" customWidth="1"/>
    <col min="3104" max="3105" width="5.140625" style="60" customWidth="1"/>
    <col min="3106" max="3106" width="6.42578125" style="60" customWidth="1"/>
    <col min="3107" max="3107" width="11.5703125" style="60"/>
    <col min="3108" max="3108" width="8.42578125" style="60" customWidth="1"/>
    <col min="3109" max="3109" width="3.140625" style="60" customWidth="1"/>
    <col min="3110" max="3110" width="5.140625" style="60" customWidth="1"/>
    <col min="3111" max="3111" width="7.42578125" style="60" customWidth="1"/>
    <col min="3112" max="3112" width="4.5703125" style="60" customWidth="1"/>
    <col min="3113" max="3328" width="11.5703125" style="60"/>
    <col min="3329" max="3329" width="1.85546875" style="60" customWidth="1"/>
    <col min="3330" max="3330" width="8.140625" style="60" customWidth="1"/>
    <col min="3331" max="3332" width="4.5703125" style="60" customWidth="1"/>
    <col min="3333" max="3333" width="7.140625" style="60" customWidth="1"/>
    <col min="3334" max="3334" width="7.85546875" style="60" customWidth="1"/>
    <col min="3335" max="3335" width="4.5703125" style="60" customWidth="1"/>
    <col min="3336" max="3336" width="8.140625" style="60" customWidth="1"/>
    <col min="3337" max="3337" width="9.42578125" style="60" customWidth="1"/>
    <col min="3338" max="3338" width="7.140625" style="60" customWidth="1"/>
    <col min="3339" max="3340" width="8.5703125" style="60" customWidth="1"/>
    <col min="3341" max="3341" width="4.5703125" style="60" customWidth="1"/>
    <col min="3342" max="3342" width="7.42578125" style="60" customWidth="1"/>
    <col min="3343" max="3344" width="4.5703125" style="60" customWidth="1"/>
    <col min="3345" max="3345" width="7" style="60" customWidth="1"/>
    <col min="3346" max="3346" width="8.140625" style="60" customWidth="1"/>
    <col min="3347" max="3347" width="8" style="60" customWidth="1"/>
    <col min="3348" max="3348" width="7.140625" style="60" customWidth="1"/>
    <col min="3349" max="3349" width="6.5703125" style="60" customWidth="1"/>
    <col min="3350" max="3350" width="4.5703125" style="60" customWidth="1"/>
    <col min="3351" max="3351" width="7.85546875" style="60" customWidth="1"/>
    <col min="3352" max="3352" width="8.140625" style="60" customWidth="1"/>
    <col min="3353" max="3356" width="4.5703125" style="60" customWidth="1"/>
    <col min="3357" max="3357" width="11.5703125" style="60"/>
    <col min="3358" max="3358" width="8.42578125" style="60" customWidth="1"/>
    <col min="3359" max="3359" width="5.42578125" style="60" customWidth="1"/>
    <col min="3360" max="3361" width="5.140625" style="60" customWidth="1"/>
    <col min="3362" max="3362" width="6.42578125" style="60" customWidth="1"/>
    <col min="3363" max="3363" width="11.5703125" style="60"/>
    <col min="3364" max="3364" width="8.42578125" style="60" customWidth="1"/>
    <col min="3365" max="3365" width="3.140625" style="60" customWidth="1"/>
    <col min="3366" max="3366" width="5.140625" style="60" customWidth="1"/>
    <col min="3367" max="3367" width="7.42578125" style="60" customWidth="1"/>
    <col min="3368" max="3368" width="4.5703125" style="60" customWidth="1"/>
    <col min="3369" max="3584" width="11.5703125" style="60"/>
    <col min="3585" max="3585" width="1.85546875" style="60" customWidth="1"/>
    <col min="3586" max="3586" width="8.140625" style="60" customWidth="1"/>
    <col min="3587" max="3588" width="4.5703125" style="60" customWidth="1"/>
    <col min="3589" max="3589" width="7.140625" style="60" customWidth="1"/>
    <col min="3590" max="3590" width="7.85546875" style="60" customWidth="1"/>
    <col min="3591" max="3591" width="4.5703125" style="60" customWidth="1"/>
    <col min="3592" max="3592" width="8.140625" style="60" customWidth="1"/>
    <col min="3593" max="3593" width="9.42578125" style="60" customWidth="1"/>
    <col min="3594" max="3594" width="7.140625" style="60" customWidth="1"/>
    <col min="3595" max="3596" width="8.5703125" style="60" customWidth="1"/>
    <col min="3597" max="3597" width="4.5703125" style="60" customWidth="1"/>
    <col min="3598" max="3598" width="7.42578125" style="60" customWidth="1"/>
    <col min="3599" max="3600" width="4.5703125" style="60" customWidth="1"/>
    <col min="3601" max="3601" width="7" style="60" customWidth="1"/>
    <col min="3602" max="3602" width="8.140625" style="60" customWidth="1"/>
    <col min="3603" max="3603" width="8" style="60" customWidth="1"/>
    <col min="3604" max="3604" width="7.140625" style="60" customWidth="1"/>
    <col min="3605" max="3605" width="6.5703125" style="60" customWidth="1"/>
    <col min="3606" max="3606" width="4.5703125" style="60" customWidth="1"/>
    <col min="3607" max="3607" width="7.85546875" style="60" customWidth="1"/>
    <col min="3608" max="3608" width="8.140625" style="60" customWidth="1"/>
    <col min="3609" max="3612" width="4.5703125" style="60" customWidth="1"/>
    <col min="3613" max="3613" width="11.5703125" style="60"/>
    <col min="3614" max="3614" width="8.42578125" style="60" customWidth="1"/>
    <col min="3615" max="3615" width="5.42578125" style="60" customWidth="1"/>
    <col min="3616" max="3617" width="5.140625" style="60" customWidth="1"/>
    <col min="3618" max="3618" width="6.42578125" style="60" customWidth="1"/>
    <col min="3619" max="3619" width="11.5703125" style="60"/>
    <col min="3620" max="3620" width="8.42578125" style="60" customWidth="1"/>
    <col min="3621" max="3621" width="3.140625" style="60" customWidth="1"/>
    <col min="3622" max="3622" width="5.140625" style="60" customWidth="1"/>
    <col min="3623" max="3623" width="7.42578125" style="60" customWidth="1"/>
    <col min="3624" max="3624" width="4.5703125" style="60" customWidth="1"/>
    <col min="3625" max="3840" width="11.5703125" style="60"/>
    <col min="3841" max="3841" width="1.85546875" style="60" customWidth="1"/>
    <col min="3842" max="3842" width="8.140625" style="60" customWidth="1"/>
    <col min="3843" max="3844" width="4.5703125" style="60" customWidth="1"/>
    <col min="3845" max="3845" width="7.140625" style="60" customWidth="1"/>
    <col min="3846" max="3846" width="7.85546875" style="60" customWidth="1"/>
    <col min="3847" max="3847" width="4.5703125" style="60" customWidth="1"/>
    <col min="3848" max="3848" width="8.140625" style="60" customWidth="1"/>
    <col min="3849" max="3849" width="9.42578125" style="60" customWidth="1"/>
    <col min="3850" max="3850" width="7.140625" style="60" customWidth="1"/>
    <col min="3851" max="3852" width="8.5703125" style="60" customWidth="1"/>
    <col min="3853" max="3853" width="4.5703125" style="60" customWidth="1"/>
    <col min="3854" max="3854" width="7.42578125" style="60" customWidth="1"/>
    <col min="3855" max="3856" width="4.5703125" style="60" customWidth="1"/>
    <col min="3857" max="3857" width="7" style="60" customWidth="1"/>
    <col min="3858" max="3858" width="8.140625" style="60" customWidth="1"/>
    <col min="3859" max="3859" width="8" style="60" customWidth="1"/>
    <col min="3860" max="3860" width="7.140625" style="60" customWidth="1"/>
    <col min="3861" max="3861" width="6.5703125" style="60" customWidth="1"/>
    <col min="3862" max="3862" width="4.5703125" style="60" customWidth="1"/>
    <col min="3863" max="3863" width="7.85546875" style="60" customWidth="1"/>
    <col min="3864" max="3864" width="8.140625" style="60" customWidth="1"/>
    <col min="3865" max="3868" width="4.5703125" style="60" customWidth="1"/>
    <col min="3869" max="3869" width="11.5703125" style="60"/>
    <col min="3870" max="3870" width="8.42578125" style="60" customWidth="1"/>
    <col min="3871" max="3871" width="5.42578125" style="60" customWidth="1"/>
    <col min="3872" max="3873" width="5.140625" style="60" customWidth="1"/>
    <col min="3874" max="3874" width="6.42578125" style="60" customWidth="1"/>
    <col min="3875" max="3875" width="11.5703125" style="60"/>
    <col min="3876" max="3876" width="8.42578125" style="60" customWidth="1"/>
    <col min="3877" max="3877" width="3.140625" style="60" customWidth="1"/>
    <col min="3878" max="3878" width="5.140625" style="60" customWidth="1"/>
    <col min="3879" max="3879" width="7.42578125" style="60" customWidth="1"/>
    <col min="3880" max="3880" width="4.5703125" style="60" customWidth="1"/>
    <col min="3881" max="4096" width="11.5703125" style="60"/>
    <col min="4097" max="4097" width="1.85546875" style="60" customWidth="1"/>
    <col min="4098" max="4098" width="8.140625" style="60" customWidth="1"/>
    <col min="4099" max="4100" width="4.5703125" style="60" customWidth="1"/>
    <col min="4101" max="4101" width="7.140625" style="60" customWidth="1"/>
    <col min="4102" max="4102" width="7.85546875" style="60" customWidth="1"/>
    <col min="4103" max="4103" width="4.5703125" style="60" customWidth="1"/>
    <col min="4104" max="4104" width="8.140625" style="60" customWidth="1"/>
    <col min="4105" max="4105" width="9.42578125" style="60" customWidth="1"/>
    <col min="4106" max="4106" width="7.140625" style="60" customWidth="1"/>
    <col min="4107" max="4108" width="8.5703125" style="60" customWidth="1"/>
    <col min="4109" max="4109" width="4.5703125" style="60" customWidth="1"/>
    <col min="4110" max="4110" width="7.42578125" style="60" customWidth="1"/>
    <col min="4111" max="4112" width="4.5703125" style="60" customWidth="1"/>
    <col min="4113" max="4113" width="7" style="60" customWidth="1"/>
    <col min="4114" max="4114" width="8.140625" style="60" customWidth="1"/>
    <col min="4115" max="4115" width="8" style="60" customWidth="1"/>
    <col min="4116" max="4116" width="7.140625" style="60" customWidth="1"/>
    <col min="4117" max="4117" width="6.5703125" style="60" customWidth="1"/>
    <col min="4118" max="4118" width="4.5703125" style="60" customWidth="1"/>
    <col min="4119" max="4119" width="7.85546875" style="60" customWidth="1"/>
    <col min="4120" max="4120" width="8.140625" style="60" customWidth="1"/>
    <col min="4121" max="4124" width="4.5703125" style="60" customWidth="1"/>
    <col min="4125" max="4125" width="11.5703125" style="60"/>
    <col min="4126" max="4126" width="8.42578125" style="60" customWidth="1"/>
    <col min="4127" max="4127" width="5.42578125" style="60" customWidth="1"/>
    <col min="4128" max="4129" width="5.140625" style="60" customWidth="1"/>
    <col min="4130" max="4130" width="6.42578125" style="60" customWidth="1"/>
    <col min="4131" max="4131" width="11.5703125" style="60"/>
    <col min="4132" max="4132" width="8.42578125" style="60" customWidth="1"/>
    <col min="4133" max="4133" width="3.140625" style="60" customWidth="1"/>
    <col min="4134" max="4134" width="5.140625" style="60" customWidth="1"/>
    <col min="4135" max="4135" width="7.42578125" style="60" customWidth="1"/>
    <col min="4136" max="4136" width="4.5703125" style="60" customWidth="1"/>
    <col min="4137" max="4352" width="11.5703125" style="60"/>
    <col min="4353" max="4353" width="1.85546875" style="60" customWidth="1"/>
    <col min="4354" max="4354" width="8.140625" style="60" customWidth="1"/>
    <col min="4355" max="4356" width="4.5703125" style="60" customWidth="1"/>
    <col min="4357" max="4357" width="7.140625" style="60" customWidth="1"/>
    <col min="4358" max="4358" width="7.85546875" style="60" customWidth="1"/>
    <col min="4359" max="4359" width="4.5703125" style="60" customWidth="1"/>
    <col min="4360" max="4360" width="8.140625" style="60" customWidth="1"/>
    <col min="4361" max="4361" width="9.42578125" style="60" customWidth="1"/>
    <col min="4362" max="4362" width="7.140625" style="60" customWidth="1"/>
    <col min="4363" max="4364" width="8.5703125" style="60" customWidth="1"/>
    <col min="4365" max="4365" width="4.5703125" style="60" customWidth="1"/>
    <col min="4366" max="4366" width="7.42578125" style="60" customWidth="1"/>
    <col min="4367" max="4368" width="4.5703125" style="60" customWidth="1"/>
    <col min="4369" max="4369" width="7" style="60" customWidth="1"/>
    <col min="4370" max="4370" width="8.140625" style="60" customWidth="1"/>
    <col min="4371" max="4371" width="8" style="60" customWidth="1"/>
    <col min="4372" max="4372" width="7.140625" style="60" customWidth="1"/>
    <col min="4373" max="4373" width="6.5703125" style="60" customWidth="1"/>
    <col min="4374" max="4374" width="4.5703125" style="60" customWidth="1"/>
    <col min="4375" max="4375" width="7.85546875" style="60" customWidth="1"/>
    <col min="4376" max="4376" width="8.140625" style="60" customWidth="1"/>
    <col min="4377" max="4380" width="4.5703125" style="60" customWidth="1"/>
    <col min="4381" max="4381" width="11.5703125" style="60"/>
    <col min="4382" max="4382" width="8.42578125" style="60" customWidth="1"/>
    <col min="4383" max="4383" width="5.42578125" style="60" customWidth="1"/>
    <col min="4384" max="4385" width="5.140625" style="60" customWidth="1"/>
    <col min="4386" max="4386" width="6.42578125" style="60" customWidth="1"/>
    <col min="4387" max="4387" width="11.5703125" style="60"/>
    <col min="4388" max="4388" width="8.42578125" style="60" customWidth="1"/>
    <col min="4389" max="4389" width="3.140625" style="60" customWidth="1"/>
    <col min="4390" max="4390" width="5.140625" style="60" customWidth="1"/>
    <col min="4391" max="4391" width="7.42578125" style="60" customWidth="1"/>
    <col min="4392" max="4392" width="4.5703125" style="60" customWidth="1"/>
    <col min="4393" max="4608" width="11.5703125" style="60"/>
    <col min="4609" max="4609" width="1.85546875" style="60" customWidth="1"/>
    <col min="4610" max="4610" width="8.140625" style="60" customWidth="1"/>
    <col min="4611" max="4612" width="4.5703125" style="60" customWidth="1"/>
    <col min="4613" max="4613" width="7.140625" style="60" customWidth="1"/>
    <col min="4614" max="4614" width="7.85546875" style="60" customWidth="1"/>
    <col min="4615" max="4615" width="4.5703125" style="60" customWidth="1"/>
    <col min="4616" max="4616" width="8.140625" style="60" customWidth="1"/>
    <col min="4617" max="4617" width="9.42578125" style="60" customWidth="1"/>
    <col min="4618" max="4618" width="7.140625" style="60" customWidth="1"/>
    <col min="4619" max="4620" width="8.5703125" style="60" customWidth="1"/>
    <col min="4621" max="4621" width="4.5703125" style="60" customWidth="1"/>
    <col min="4622" max="4622" width="7.42578125" style="60" customWidth="1"/>
    <col min="4623" max="4624" width="4.5703125" style="60" customWidth="1"/>
    <col min="4625" max="4625" width="7" style="60" customWidth="1"/>
    <col min="4626" max="4626" width="8.140625" style="60" customWidth="1"/>
    <col min="4627" max="4627" width="8" style="60" customWidth="1"/>
    <col min="4628" max="4628" width="7.140625" style="60" customWidth="1"/>
    <col min="4629" max="4629" width="6.5703125" style="60" customWidth="1"/>
    <col min="4630" max="4630" width="4.5703125" style="60" customWidth="1"/>
    <col min="4631" max="4631" width="7.85546875" style="60" customWidth="1"/>
    <col min="4632" max="4632" width="8.140625" style="60" customWidth="1"/>
    <col min="4633" max="4636" width="4.5703125" style="60" customWidth="1"/>
    <col min="4637" max="4637" width="11.5703125" style="60"/>
    <col min="4638" max="4638" width="8.42578125" style="60" customWidth="1"/>
    <col min="4639" max="4639" width="5.42578125" style="60" customWidth="1"/>
    <col min="4640" max="4641" width="5.140625" style="60" customWidth="1"/>
    <col min="4642" max="4642" width="6.42578125" style="60" customWidth="1"/>
    <col min="4643" max="4643" width="11.5703125" style="60"/>
    <col min="4644" max="4644" width="8.42578125" style="60" customWidth="1"/>
    <col min="4645" max="4645" width="3.140625" style="60" customWidth="1"/>
    <col min="4646" max="4646" width="5.140625" style="60" customWidth="1"/>
    <col min="4647" max="4647" width="7.42578125" style="60" customWidth="1"/>
    <col min="4648" max="4648" width="4.5703125" style="60" customWidth="1"/>
    <col min="4649" max="4864" width="11.5703125" style="60"/>
    <col min="4865" max="4865" width="1.85546875" style="60" customWidth="1"/>
    <col min="4866" max="4866" width="8.140625" style="60" customWidth="1"/>
    <col min="4867" max="4868" width="4.5703125" style="60" customWidth="1"/>
    <col min="4869" max="4869" width="7.140625" style="60" customWidth="1"/>
    <col min="4870" max="4870" width="7.85546875" style="60" customWidth="1"/>
    <col min="4871" max="4871" width="4.5703125" style="60" customWidth="1"/>
    <col min="4872" max="4872" width="8.140625" style="60" customWidth="1"/>
    <col min="4873" max="4873" width="9.42578125" style="60" customWidth="1"/>
    <col min="4874" max="4874" width="7.140625" style="60" customWidth="1"/>
    <col min="4875" max="4876" width="8.5703125" style="60" customWidth="1"/>
    <col min="4877" max="4877" width="4.5703125" style="60" customWidth="1"/>
    <col min="4878" max="4878" width="7.42578125" style="60" customWidth="1"/>
    <col min="4879" max="4880" width="4.5703125" style="60" customWidth="1"/>
    <col min="4881" max="4881" width="7" style="60" customWidth="1"/>
    <col min="4882" max="4882" width="8.140625" style="60" customWidth="1"/>
    <col min="4883" max="4883" width="8" style="60" customWidth="1"/>
    <col min="4884" max="4884" width="7.140625" style="60" customWidth="1"/>
    <col min="4885" max="4885" width="6.5703125" style="60" customWidth="1"/>
    <col min="4886" max="4886" width="4.5703125" style="60" customWidth="1"/>
    <col min="4887" max="4887" width="7.85546875" style="60" customWidth="1"/>
    <col min="4888" max="4888" width="8.140625" style="60" customWidth="1"/>
    <col min="4889" max="4892" width="4.5703125" style="60" customWidth="1"/>
    <col min="4893" max="4893" width="11.5703125" style="60"/>
    <col min="4894" max="4894" width="8.42578125" style="60" customWidth="1"/>
    <col min="4895" max="4895" width="5.42578125" style="60" customWidth="1"/>
    <col min="4896" max="4897" width="5.140625" style="60" customWidth="1"/>
    <col min="4898" max="4898" width="6.42578125" style="60" customWidth="1"/>
    <col min="4899" max="4899" width="11.5703125" style="60"/>
    <col min="4900" max="4900" width="8.42578125" style="60" customWidth="1"/>
    <col min="4901" max="4901" width="3.140625" style="60" customWidth="1"/>
    <col min="4902" max="4902" width="5.140625" style="60" customWidth="1"/>
    <col min="4903" max="4903" width="7.42578125" style="60" customWidth="1"/>
    <col min="4904" max="4904" width="4.5703125" style="60" customWidth="1"/>
    <col min="4905" max="5120" width="11.5703125" style="60"/>
    <col min="5121" max="5121" width="1.85546875" style="60" customWidth="1"/>
    <col min="5122" max="5122" width="8.140625" style="60" customWidth="1"/>
    <col min="5123" max="5124" width="4.5703125" style="60" customWidth="1"/>
    <col min="5125" max="5125" width="7.140625" style="60" customWidth="1"/>
    <col min="5126" max="5126" width="7.85546875" style="60" customWidth="1"/>
    <col min="5127" max="5127" width="4.5703125" style="60" customWidth="1"/>
    <col min="5128" max="5128" width="8.140625" style="60" customWidth="1"/>
    <col min="5129" max="5129" width="9.42578125" style="60" customWidth="1"/>
    <col min="5130" max="5130" width="7.140625" style="60" customWidth="1"/>
    <col min="5131" max="5132" width="8.5703125" style="60" customWidth="1"/>
    <col min="5133" max="5133" width="4.5703125" style="60" customWidth="1"/>
    <col min="5134" max="5134" width="7.42578125" style="60" customWidth="1"/>
    <col min="5135" max="5136" width="4.5703125" style="60" customWidth="1"/>
    <col min="5137" max="5137" width="7" style="60" customWidth="1"/>
    <col min="5138" max="5138" width="8.140625" style="60" customWidth="1"/>
    <col min="5139" max="5139" width="8" style="60" customWidth="1"/>
    <col min="5140" max="5140" width="7.140625" style="60" customWidth="1"/>
    <col min="5141" max="5141" width="6.5703125" style="60" customWidth="1"/>
    <col min="5142" max="5142" width="4.5703125" style="60" customWidth="1"/>
    <col min="5143" max="5143" width="7.85546875" style="60" customWidth="1"/>
    <col min="5144" max="5144" width="8.140625" style="60" customWidth="1"/>
    <col min="5145" max="5148" width="4.5703125" style="60" customWidth="1"/>
    <col min="5149" max="5149" width="11.5703125" style="60"/>
    <col min="5150" max="5150" width="8.42578125" style="60" customWidth="1"/>
    <col min="5151" max="5151" width="5.42578125" style="60" customWidth="1"/>
    <col min="5152" max="5153" width="5.140625" style="60" customWidth="1"/>
    <col min="5154" max="5154" width="6.42578125" style="60" customWidth="1"/>
    <col min="5155" max="5155" width="11.5703125" style="60"/>
    <col min="5156" max="5156" width="8.42578125" style="60" customWidth="1"/>
    <col min="5157" max="5157" width="3.140625" style="60" customWidth="1"/>
    <col min="5158" max="5158" width="5.140625" style="60" customWidth="1"/>
    <col min="5159" max="5159" width="7.42578125" style="60" customWidth="1"/>
    <col min="5160" max="5160" width="4.5703125" style="60" customWidth="1"/>
    <col min="5161" max="5376" width="11.5703125" style="60"/>
    <col min="5377" max="5377" width="1.85546875" style="60" customWidth="1"/>
    <col min="5378" max="5378" width="8.140625" style="60" customWidth="1"/>
    <col min="5379" max="5380" width="4.5703125" style="60" customWidth="1"/>
    <col min="5381" max="5381" width="7.140625" style="60" customWidth="1"/>
    <col min="5382" max="5382" width="7.85546875" style="60" customWidth="1"/>
    <col min="5383" max="5383" width="4.5703125" style="60" customWidth="1"/>
    <col min="5384" max="5384" width="8.140625" style="60" customWidth="1"/>
    <col min="5385" max="5385" width="9.42578125" style="60" customWidth="1"/>
    <col min="5386" max="5386" width="7.140625" style="60" customWidth="1"/>
    <col min="5387" max="5388" width="8.5703125" style="60" customWidth="1"/>
    <col min="5389" max="5389" width="4.5703125" style="60" customWidth="1"/>
    <col min="5390" max="5390" width="7.42578125" style="60" customWidth="1"/>
    <col min="5391" max="5392" width="4.5703125" style="60" customWidth="1"/>
    <col min="5393" max="5393" width="7" style="60" customWidth="1"/>
    <col min="5394" max="5394" width="8.140625" style="60" customWidth="1"/>
    <col min="5395" max="5395" width="8" style="60" customWidth="1"/>
    <col min="5396" max="5396" width="7.140625" style="60" customWidth="1"/>
    <col min="5397" max="5397" width="6.5703125" style="60" customWidth="1"/>
    <col min="5398" max="5398" width="4.5703125" style="60" customWidth="1"/>
    <col min="5399" max="5399" width="7.85546875" style="60" customWidth="1"/>
    <col min="5400" max="5400" width="8.140625" style="60" customWidth="1"/>
    <col min="5401" max="5404" width="4.5703125" style="60" customWidth="1"/>
    <col min="5405" max="5405" width="11.5703125" style="60"/>
    <col min="5406" max="5406" width="8.42578125" style="60" customWidth="1"/>
    <col min="5407" max="5407" width="5.42578125" style="60" customWidth="1"/>
    <col min="5408" max="5409" width="5.140625" style="60" customWidth="1"/>
    <col min="5410" max="5410" width="6.42578125" style="60" customWidth="1"/>
    <col min="5411" max="5411" width="11.5703125" style="60"/>
    <col min="5412" max="5412" width="8.42578125" style="60" customWidth="1"/>
    <col min="5413" max="5413" width="3.140625" style="60" customWidth="1"/>
    <col min="5414" max="5414" width="5.140625" style="60" customWidth="1"/>
    <col min="5415" max="5415" width="7.42578125" style="60" customWidth="1"/>
    <col min="5416" max="5416" width="4.5703125" style="60" customWidth="1"/>
    <col min="5417" max="5632" width="11.5703125" style="60"/>
    <col min="5633" max="5633" width="1.85546875" style="60" customWidth="1"/>
    <col min="5634" max="5634" width="8.140625" style="60" customWidth="1"/>
    <col min="5635" max="5636" width="4.5703125" style="60" customWidth="1"/>
    <col min="5637" max="5637" width="7.140625" style="60" customWidth="1"/>
    <col min="5638" max="5638" width="7.85546875" style="60" customWidth="1"/>
    <col min="5639" max="5639" width="4.5703125" style="60" customWidth="1"/>
    <col min="5640" max="5640" width="8.140625" style="60" customWidth="1"/>
    <col min="5641" max="5641" width="9.42578125" style="60" customWidth="1"/>
    <col min="5642" max="5642" width="7.140625" style="60" customWidth="1"/>
    <col min="5643" max="5644" width="8.5703125" style="60" customWidth="1"/>
    <col min="5645" max="5645" width="4.5703125" style="60" customWidth="1"/>
    <col min="5646" max="5646" width="7.42578125" style="60" customWidth="1"/>
    <col min="5647" max="5648" width="4.5703125" style="60" customWidth="1"/>
    <col min="5649" max="5649" width="7" style="60" customWidth="1"/>
    <col min="5650" max="5650" width="8.140625" style="60" customWidth="1"/>
    <col min="5651" max="5651" width="8" style="60" customWidth="1"/>
    <col min="5652" max="5652" width="7.140625" style="60" customWidth="1"/>
    <col min="5653" max="5653" width="6.5703125" style="60" customWidth="1"/>
    <col min="5654" max="5654" width="4.5703125" style="60" customWidth="1"/>
    <col min="5655" max="5655" width="7.85546875" style="60" customWidth="1"/>
    <col min="5656" max="5656" width="8.140625" style="60" customWidth="1"/>
    <col min="5657" max="5660" width="4.5703125" style="60" customWidth="1"/>
    <col min="5661" max="5661" width="11.5703125" style="60"/>
    <col min="5662" max="5662" width="8.42578125" style="60" customWidth="1"/>
    <col min="5663" max="5663" width="5.42578125" style="60" customWidth="1"/>
    <col min="5664" max="5665" width="5.140625" style="60" customWidth="1"/>
    <col min="5666" max="5666" width="6.42578125" style="60" customWidth="1"/>
    <col min="5667" max="5667" width="11.5703125" style="60"/>
    <col min="5668" max="5668" width="8.42578125" style="60" customWidth="1"/>
    <col min="5669" max="5669" width="3.140625" style="60" customWidth="1"/>
    <col min="5670" max="5670" width="5.140625" style="60" customWidth="1"/>
    <col min="5671" max="5671" width="7.42578125" style="60" customWidth="1"/>
    <col min="5672" max="5672" width="4.5703125" style="60" customWidth="1"/>
    <col min="5673" max="5888" width="11.5703125" style="60"/>
    <col min="5889" max="5889" width="1.85546875" style="60" customWidth="1"/>
    <col min="5890" max="5890" width="8.140625" style="60" customWidth="1"/>
    <col min="5891" max="5892" width="4.5703125" style="60" customWidth="1"/>
    <col min="5893" max="5893" width="7.140625" style="60" customWidth="1"/>
    <col min="5894" max="5894" width="7.85546875" style="60" customWidth="1"/>
    <col min="5895" max="5895" width="4.5703125" style="60" customWidth="1"/>
    <col min="5896" max="5896" width="8.140625" style="60" customWidth="1"/>
    <col min="5897" max="5897" width="9.42578125" style="60" customWidth="1"/>
    <col min="5898" max="5898" width="7.140625" style="60" customWidth="1"/>
    <col min="5899" max="5900" width="8.5703125" style="60" customWidth="1"/>
    <col min="5901" max="5901" width="4.5703125" style="60" customWidth="1"/>
    <col min="5902" max="5902" width="7.42578125" style="60" customWidth="1"/>
    <col min="5903" max="5904" width="4.5703125" style="60" customWidth="1"/>
    <col min="5905" max="5905" width="7" style="60" customWidth="1"/>
    <col min="5906" max="5906" width="8.140625" style="60" customWidth="1"/>
    <col min="5907" max="5907" width="8" style="60" customWidth="1"/>
    <col min="5908" max="5908" width="7.140625" style="60" customWidth="1"/>
    <col min="5909" max="5909" width="6.5703125" style="60" customWidth="1"/>
    <col min="5910" max="5910" width="4.5703125" style="60" customWidth="1"/>
    <col min="5911" max="5911" width="7.85546875" style="60" customWidth="1"/>
    <col min="5912" max="5912" width="8.140625" style="60" customWidth="1"/>
    <col min="5913" max="5916" width="4.5703125" style="60" customWidth="1"/>
    <col min="5917" max="5917" width="11.5703125" style="60"/>
    <col min="5918" max="5918" width="8.42578125" style="60" customWidth="1"/>
    <col min="5919" max="5919" width="5.42578125" style="60" customWidth="1"/>
    <col min="5920" max="5921" width="5.140625" style="60" customWidth="1"/>
    <col min="5922" max="5922" width="6.42578125" style="60" customWidth="1"/>
    <col min="5923" max="5923" width="11.5703125" style="60"/>
    <col min="5924" max="5924" width="8.42578125" style="60" customWidth="1"/>
    <col min="5925" max="5925" width="3.140625" style="60" customWidth="1"/>
    <col min="5926" max="5926" width="5.140625" style="60" customWidth="1"/>
    <col min="5927" max="5927" width="7.42578125" style="60" customWidth="1"/>
    <col min="5928" max="5928" width="4.5703125" style="60" customWidth="1"/>
    <col min="5929" max="6144" width="11.5703125" style="60"/>
    <col min="6145" max="6145" width="1.85546875" style="60" customWidth="1"/>
    <col min="6146" max="6146" width="8.140625" style="60" customWidth="1"/>
    <col min="6147" max="6148" width="4.5703125" style="60" customWidth="1"/>
    <col min="6149" max="6149" width="7.140625" style="60" customWidth="1"/>
    <col min="6150" max="6150" width="7.85546875" style="60" customWidth="1"/>
    <col min="6151" max="6151" width="4.5703125" style="60" customWidth="1"/>
    <col min="6152" max="6152" width="8.140625" style="60" customWidth="1"/>
    <col min="6153" max="6153" width="9.42578125" style="60" customWidth="1"/>
    <col min="6154" max="6154" width="7.140625" style="60" customWidth="1"/>
    <col min="6155" max="6156" width="8.5703125" style="60" customWidth="1"/>
    <col min="6157" max="6157" width="4.5703125" style="60" customWidth="1"/>
    <col min="6158" max="6158" width="7.42578125" style="60" customWidth="1"/>
    <col min="6159" max="6160" width="4.5703125" style="60" customWidth="1"/>
    <col min="6161" max="6161" width="7" style="60" customWidth="1"/>
    <col min="6162" max="6162" width="8.140625" style="60" customWidth="1"/>
    <col min="6163" max="6163" width="8" style="60" customWidth="1"/>
    <col min="6164" max="6164" width="7.140625" style="60" customWidth="1"/>
    <col min="6165" max="6165" width="6.5703125" style="60" customWidth="1"/>
    <col min="6166" max="6166" width="4.5703125" style="60" customWidth="1"/>
    <col min="6167" max="6167" width="7.85546875" style="60" customWidth="1"/>
    <col min="6168" max="6168" width="8.140625" style="60" customWidth="1"/>
    <col min="6169" max="6172" width="4.5703125" style="60" customWidth="1"/>
    <col min="6173" max="6173" width="11.5703125" style="60"/>
    <col min="6174" max="6174" width="8.42578125" style="60" customWidth="1"/>
    <col min="6175" max="6175" width="5.42578125" style="60" customWidth="1"/>
    <col min="6176" max="6177" width="5.140625" style="60" customWidth="1"/>
    <col min="6178" max="6178" width="6.42578125" style="60" customWidth="1"/>
    <col min="6179" max="6179" width="11.5703125" style="60"/>
    <col min="6180" max="6180" width="8.42578125" style="60" customWidth="1"/>
    <col min="6181" max="6181" width="3.140625" style="60" customWidth="1"/>
    <col min="6182" max="6182" width="5.140625" style="60" customWidth="1"/>
    <col min="6183" max="6183" width="7.42578125" style="60" customWidth="1"/>
    <col min="6184" max="6184" width="4.5703125" style="60" customWidth="1"/>
    <col min="6185" max="6400" width="11.5703125" style="60"/>
    <col min="6401" max="6401" width="1.85546875" style="60" customWidth="1"/>
    <col min="6402" max="6402" width="8.140625" style="60" customWidth="1"/>
    <col min="6403" max="6404" width="4.5703125" style="60" customWidth="1"/>
    <col min="6405" max="6405" width="7.140625" style="60" customWidth="1"/>
    <col min="6406" max="6406" width="7.85546875" style="60" customWidth="1"/>
    <col min="6407" max="6407" width="4.5703125" style="60" customWidth="1"/>
    <col min="6408" max="6408" width="8.140625" style="60" customWidth="1"/>
    <col min="6409" max="6409" width="9.42578125" style="60" customWidth="1"/>
    <col min="6410" max="6410" width="7.140625" style="60" customWidth="1"/>
    <col min="6411" max="6412" width="8.5703125" style="60" customWidth="1"/>
    <col min="6413" max="6413" width="4.5703125" style="60" customWidth="1"/>
    <col min="6414" max="6414" width="7.42578125" style="60" customWidth="1"/>
    <col min="6415" max="6416" width="4.5703125" style="60" customWidth="1"/>
    <col min="6417" max="6417" width="7" style="60" customWidth="1"/>
    <col min="6418" max="6418" width="8.140625" style="60" customWidth="1"/>
    <col min="6419" max="6419" width="8" style="60" customWidth="1"/>
    <col min="6420" max="6420" width="7.140625" style="60" customWidth="1"/>
    <col min="6421" max="6421" width="6.5703125" style="60" customWidth="1"/>
    <col min="6422" max="6422" width="4.5703125" style="60" customWidth="1"/>
    <col min="6423" max="6423" width="7.85546875" style="60" customWidth="1"/>
    <col min="6424" max="6424" width="8.140625" style="60" customWidth="1"/>
    <col min="6425" max="6428" width="4.5703125" style="60" customWidth="1"/>
    <col min="6429" max="6429" width="11.5703125" style="60"/>
    <col min="6430" max="6430" width="8.42578125" style="60" customWidth="1"/>
    <col min="6431" max="6431" width="5.42578125" style="60" customWidth="1"/>
    <col min="6432" max="6433" width="5.140625" style="60" customWidth="1"/>
    <col min="6434" max="6434" width="6.42578125" style="60" customWidth="1"/>
    <col min="6435" max="6435" width="11.5703125" style="60"/>
    <col min="6436" max="6436" width="8.42578125" style="60" customWidth="1"/>
    <col min="6437" max="6437" width="3.140625" style="60" customWidth="1"/>
    <col min="6438" max="6438" width="5.140625" style="60" customWidth="1"/>
    <col min="6439" max="6439" width="7.42578125" style="60" customWidth="1"/>
    <col min="6440" max="6440" width="4.5703125" style="60" customWidth="1"/>
    <col min="6441" max="6656" width="11.5703125" style="60"/>
    <col min="6657" max="6657" width="1.85546875" style="60" customWidth="1"/>
    <col min="6658" max="6658" width="8.140625" style="60" customWidth="1"/>
    <col min="6659" max="6660" width="4.5703125" style="60" customWidth="1"/>
    <col min="6661" max="6661" width="7.140625" style="60" customWidth="1"/>
    <col min="6662" max="6662" width="7.85546875" style="60" customWidth="1"/>
    <col min="6663" max="6663" width="4.5703125" style="60" customWidth="1"/>
    <col min="6664" max="6664" width="8.140625" style="60" customWidth="1"/>
    <col min="6665" max="6665" width="9.42578125" style="60" customWidth="1"/>
    <col min="6666" max="6666" width="7.140625" style="60" customWidth="1"/>
    <col min="6667" max="6668" width="8.5703125" style="60" customWidth="1"/>
    <col min="6669" max="6669" width="4.5703125" style="60" customWidth="1"/>
    <col min="6670" max="6670" width="7.42578125" style="60" customWidth="1"/>
    <col min="6671" max="6672" width="4.5703125" style="60" customWidth="1"/>
    <col min="6673" max="6673" width="7" style="60" customWidth="1"/>
    <col min="6674" max="6674" width="8.140625" style="60" customWidth="1"/>
    <col min="6675" max="6675" width="8" style="60" customWidth="1"/>
    <col min="6676" max="6676" width="7.140625" style="60" customWidth="1"/>
    <col min="6677" max="6677" width="6.5703125" style="60" customWidth="1"/>
    <col min="6678" max="6678" width="4.5703125" style="60" customWidth="1"/>
    <col min="6679" max="6679" width="7.85546875" style="60" customWidth="1"/>
    <col min="6680" max="6680" width="8.140625" style="60" customWidth="1"/>
    <col min="6681" max="6684" width="4.5703125" style="60" customWidth="1"/>
    <col min="6685" max="6685" width="11.5703125" style="60"/>
    <col min="6686" max="6686" width="8.42578125" style="60" customWidth="1"/>
    <col min="6687" max="6687" width="5.42578125" style="60" customWidth="1"/>
    <col min="6688" max="6689" width="5.140625" style="60" customWidth="1"/>
    <col min="6690" max="6690" width="6.42578125" style="60" customWidth="1"/>
    <col min="6691" max="6691" width="11.5703125" style="60"/>
    <col min="6692" max="6692" width="8.42578125" style="60" customWidth="1"/>
    <col min="6693" max="6693" width="3.140625" style="60" customWidth="1"/>
    <col min="6694" max="6694" width="5.140625" style="60" customWidth="1"/>
    <col min="6695" max="6695" width="7.42578125" style="60" customWidth="1"/>
    <col min="6696" max="6696" width="4.5703125" style="60" customWidth="1"/>
    <col min="6697" max="6912" width="11.5703125" style="60"/>
    <col min="6913" max="6913" width="1.85546875" style="60" customWidth="1"/>
    <col min="6914" max="6914" width="8.140625" style="60" customWidth="1"/>
    <col min="6915" max="6916" width="4.5703125" style="60" customWidth="1"/>
    <col min="6917" max="6917" width="7.140625" style="60" customWidth="1"/>
    <col min="6918" max="6918" width="7.85546875" style="60" customWidth="1"/>
    <col min="6919" max="6919" width="4.5703125" style="60" customWidth="1"/>
    <col min="6920" max="6920" width="8.140625" style="60" customWidth="1"/>
    <col min="6921" max="6921" width="9.42578125" style="60" customWidth="1"/>
    <col min="6922" max="6922" width="7.140625" style="60" customWidth="1"/>
    <col min="6923" max="6924" width="8.5703125" style="60" customWidth="1"/>
    <col min="6925" max="6925" width="4.5703125" style="60" customWidth="1"/>
    <col min="6926" max="6926" width="7.42578125" style="60" customWidth="1"/>
    <col min="6927" max="6928" width="4.5703125" style="60" customWidth="1"/>
    <col min="6929" max="6929" width="7" style="60" customWidth="1"/>
    <col min="6930" max="6930" width="8.140625" style="60" customWidth="1"/>
    <col min="6931" max="6931" width="8" style="60" customWidth="1"/>
    <col min="6932" max="6932" width="7.140625" style="60" customWidth="1"/>
    <col min="6933" max="6933" width="6.5703125" style="60" customWidth="1"/>
    <col min="6934" max="6934" width="4.5703125" style="60" customWidth="1"/>
    <col min="6935" max="6935" width="7.85546875" style="60" customWidth="1"/>
    <col min="6936" max="6936" width="8.140625" style="60" customWidth="1"/>
    <col min="6937" max="6940" width="4.5703125" style="60" customWidth="1"/>
    <col min="6941" max="6941" width="11.5703125" style="60"/>
    <col min="6942" max="6942" width="8.42578125" style="60" customWidth="1"/>
    <col min="6943" max="6943" width="5.42578125" style="60" customWidth="1"/>
    <col min="6944" max="6945" width="5.140625" style="60" customWidth="1"/>
    <col min="6946" max="6946" width="6.42578125" style="60" customWidth="1"/>
    <col min="6947" max="6947" width="11.5703125" style="60"/>
    <col min="6948" max="6948" width="8.42578125" style="60" customWidth="1"/>
    <col min="6949" max="6949" width="3.140625" style="60" customWidth="1"/>
    <col min="6950" max="6950" width="5.140625" style="60" customWidth="1"/>
    <col min="6951" max="6951" width="7.42578125" style="60" customWidth="1"/>
    <col min="6952" max="6952" width="4.5703125" style="60" customWidth="1"/>
    <col min="6953" max="7168" width="11.5703125" style="60"/>
    <col min="7169" max="7169" width="1.85546875" style="60" customWidth="1"/>
    <col min="7170" max="7170" width="8.140625" style="60" customWidth="1"/>
    <col min="7171" max="7172" width="4.5703125" style="60" customWidth="1"/>
    <col min="7173" max="7173" width="7.140625" style="60" customWidth="1"/>
    <col min="7174" max="7174" width="7.85546875" style="60" customWidth="1"/>
    <col min="7175" max="7175" width="4.5703125" style="60" customWidth="1"/>
    <col min="7176" max="7176" width="8.140625" style="60" customWidth="1"/>
    <col min="7177" max="7177" width="9.42578125" style="60" customWidth="1"/>
    <col min="7178" max="7178" width="7.140625" style="60" customWidth="1"/>
    <col min="7179" max="7180" width="8.5703125" style="60" customWidth="1"/>
    <col min="7181" max="7181" width="4.5703125" style="60" customWidth="1"/>
    <col min="7182" max="7182" width="7.42578125" style="60" customWidth="1"/>
    <col min="7183" max="7184" width="4.5703125" style="60" customWidth="1"/>
    <col min="7185" max="7185" width="7" style="60" customWidth="1"/>
    <col min="7186" max="7186" width="8.140625" style="60" customWidth="1"/>
    <col min="7187" max="7187" width="8" style="60" customWidth="1"/>
    <col min="7188" max="7188" width="7.140625" style="60" customWidth="1"/>
    <col min="7189" max="7189" width="6.5703125" style="60" customWidth="1"/>
    <col min="7190" max="7190" width="4.5703125" style="60" customWidth="1"/>
    <col min="7191" max="7191" width="7.85546875" style="60" customWidth="1"/>
    <col min="7192" max="7192" width="8.140625" style="60" customWidth="1"/>
    <col min="7193" max="7196" width="4.5703125" style="60" customWidth="1"/>
    <col min="7197" max="7197" width="11.5703125" style="60"/>
    <col min="7198" max="7198" width="8.42578125" style="60" customWidth="1"/>
    <col min="7199" max="7199" width="5.42578125" style="60" customWidth="1"/>
    <col min="7200" max="7201" width="5.140625" style="60" customWidth="1"/>
    <col min="7202" max="7202" width="6.42578125" style="60" customWidth="1"/>
    <col min="7203" max="7203" width="11.5703125" style="60"/>
    <col min="7204" max="7204" width="8.42578125" style="60" customWidth="1"/>
    <col min="7205" max="7205" width="3.140625" style="60" customWidth="1"/>
    <col min="7206" max="7206" width="5.140625" style="60" customWidth="1"/>
    <col min="7207" max="7207" width="7.42578125" style="60" customWidth="1"/>
    <col min="7208" max="7208" width="4.5703125" style="60" customWidth="1"/>
    <col min="7209" max="7424" width="11.5703125" style="60"/>
    <col min="7425" max="7425" width="1.85546875" style="60" customWidth="1"/>
    <col min="7426" max="7426" width="8.140625" style="60" customWidth="1"/>
    <col min="7427" max="7428" width="4.5703125" style="60" customWidth="1"/>
    <col min="7429" max="7429" width="7.140625" style="60" customWidth="1"/>
    <col min="7430" max="7430" width="7.85546875" style="60" customWidth="1"/>
    <col min="7431" max="7431" width="4.5703125" style="60" customWidth="1"/>
    <col min="7432" max="7432" width="8.140625" style="60" customWidth="1"/>
    <col min="7433" max="7433" width="9.42578125" style="60" customWidth="1"/>
    <col min="7434" max="7434" width="7.140625" style="60" customWidth="1"/>
    <col min="7435" max="7436" width="8.5703125" style="60" customWidth="1"/>
    <col min="7437" max="7437" width="4.5703125" style="60" customWidth="1"/>
    <col min="7438" max="7438" width="7.42578125" style="60" customWidth="1"/>
    <col min="7439" max="7440" width="4.5703125" style="60" customWidth="1"/>
    <col min="7441" max="7441" width="7" style="60" customWidth="1"/>
    <col min="7442" max="7442" width="8.140625" style="60" customWidth="1"/>
    <col min="7443" max="7443" width="8" style="60" customWidth="1"/>
    <col min="7444" max="7444" width="7.140625" style="60" customWidth="1"/>
    <col min="7445" max="7445" width="6.5703125" style="60" customWidth="1"/>
    <col min="7446" max="7446" width="4.5703125" style="60" customWidth="1"/>
    <col min="7447" max="7447" width="7.85546875" style="60" customWidth="1"/>
    <col min="7448" max="7448" width="8.140625" style="60" customWidth="1"/>
    <col min="7449" max="7452" width="4.5703125" style="60" customWidth="1"/>
    <col min="7453" max="7453" width="11.5703125" style="60"/>
    <col min="7454" max="7454" width="8.42578125" style="60" customWidth="1"/>
    <col min="7455" max="7455" width="5.42578125" style="60" customWidth="1"/>
    <col min="7456" max="7457" width="5.140625" style="60" customWidth="1"/>
    <col min="7458" max="7458" width="6.42578125" style="60" customWidth="1"/>
    <col min="7459" max="7459" width="11.5703125" style="60"/>
    <col min="7460" max="7460" width="8.42578125" style="60" customWidth="1"/>
    <col min="7461" max="7461" width="3.140625" style="60" customWidth="1"/>
    <col min="7462" max="7462" width="5.140625" style="60" customWidth="1"/>
    <col min="7463" max="7463" width="7.42578125" style="60" customWidth="1"/>
    <col min="7464" max="7464" width="4.5703125" style="60" customWidth="1"/>
    <col min="7465" max="7680" width="11.5703125" style="60"/>
    <col min="7681" max="7681" width="1.85546875" style="60" customWidth="1"/>
    <col min="7682" max="7682" width="8.140625" style="60" customWidth="1"/>
    <col min="7683" max="7684" width="4.5703125" style="60" customWidth="1"/>
    <col min="7685" max="7685" width="7.140625" style="60" customWidth="1"/>
    <col min="7686" max="7686" width="7.85546875" style="60" customWidth="1"/>
    <col min="7687" max="7687" width="4.5703125" style="60" customWidth="1"/>
    <col min="7688" max="7688" width="8.140625" style="60" customWidth="1"/>
    <col min="7689" max="7689" width="9.42578125" style="60" customWidth="1"/>
    <col min="7690" max="7690" width="7.140625" style="60" customWidth="1"/>
    <col min="7691" max="7692" width="8.5703125" style="60" customWidth="1"/>
    <col min="7693" max="7693" width="4.5703125" style="60" customWidth="1"/>
    <col min="7694" max="7694" width="7.42578125" style="60" customWidth="1"/>
    <col min="7695" max="7696" width="4.5703125" style="60" customWidth="1"/>
    <col min="7697" max="7697" width="7" style="60" customWidth="1"/>
    <col min="7698" max="7698" width="8.140625" style="60" customWidth="1"/>
    <col min="7699" max="7699" width="8" style="60" customWidth="1"/>
    <col min="7700" max="7700" width="7.140625" style="60" customWidth="1"/>
    <col min="7701" max="7701" width="6.5703125" style="60" customWidth="1"/>
    <col min="7702" max="7702" width="4.5703125" style="60" customWidth="1"/>
    <col min="7703" max="7703" width="7.85546875" style="60" customWidth="1"/>
    <col min="7704" max="7704" width="8.140625" style="60" customWidth="1"/>
    <col min="7705" max="7708" width="4.5703125" style="60" customWidth="1"/>
    <col min="7709" max="7709" width="11.5703125" style="60"/>
    <col min="7710" max="7710" width="8.42578125" style="60" customWidth="1"/>
    <col min="7711" max="7711" width="5.42578125" style="60" customWidth="1"/>
    <col min="7712" max="7713" width="5.140625" style="60" customWidth="1"/>
    <col min="7714" max="7714" width="6.42578125" style="60" customWidth="1"/>
    <col min="7715" max="7715" width="11.5703125" style="60"/>
    <col min="7716" max="7716" width="8.42578125" style="60" customWidth="1"/>
    <col min="7717" max="7717" width="3.140625" style="60" customWidth="1"/>
    <col min="7718" max="7718" width="5.140625" style="60" customWidth="1"/>
    <col min="7719" max="7719" width="7.42578125" style="60" customWidth="1"/>
    <col min="7720" max="7720" width="4.5703125" style="60" customWidth="1"/>
    <col min="7721" max="7936" width="11.5703125" style="60"/>
    <col min="7937" max="7937" width="1.85546875" style="60" customWidth="1"/>
    <col min="7938" max="7938" width="8.140625" style="60" customWidth="1"/>
    <col min="7939" max="7940" width="4.5703125" style="60" customWidth="1"/>
    <col min="7941" max="7941" width="7.140625" style="60" customWidth="1"/>
    <col min="7942" max="7942" width="7.85546875" style="60" customWidth="1"/>
    <col min="7943" max="7943" width="4.5703125" style="60" customWidth="1"/>
    <col min="7944" max="7944" width="8.140625" style="60" customWidth="1"/>
    <col min="7945" max="7945" width="9.42578125" style="60" customWidth="1"/>
    <col min="7946" max="7946" width="7.140625" style="60" customWidth="1"/>
    <col min="7947" max="7948" width="8.5703125" style="60" customWidth="1"/>
    <col min="7949" max="7949" width="4.5703125" style="60" customWidth="1"/>
    <col min="7950" max="7950" width="7.42578125" style="60" customWidth="1"/>
    <col min="7951" max="7952" width="4.5703125" style="60" customWidth="1"/>
    <col min="7953" max="7953" width="7" style="60" customWidth="1"/>
    <col min="7954" max="7954" width="8.140625" style="60" customWidth="1"/>
    <col min="7955" max="7955" width="8" style="60" customWidth="1"/>
    <col min="7956" max="7956" width="7.140625" style="60" customWidth="1"/>
    <col min="7957" max="7957" width="6.5703125" style="60" customWidth="1"/>
    <col min="7958" max="7958" width="4.5703125" style="60" customWidth="1"/>
    <col min="7959" max="7959" width="7.85546875" style="60" customWidth="1"/>
    <col min="7960" max="7960" width="8.140625" style="60" customWidth="1"/>
    <col min="7961" max="7964" width="4.5703125" style="60" customWidth="1"/>
    <col min="7965" max="7965" width="11.5703125" style="60"/>
    <col min="7966" max="7966" width="8.42578125" style="60" customWidth="1"/>
    <col min="7967" max="7967" width="5.42578125" style="60" customWidth="1"/>
    <col min="7968" max="7969" width="5.140625" style="60" customWidth="1"/>
    <col min="7970" max="7970" width="6.42578125" style="60" customWidth="1"/>
    <col min="7971" max="7971" width="11.5703125" style="60"/>
    <col min="7972" max="7972" width="8.42578125" style="60" customWidth="1"/>
    <col min="7973" max="7973" width="3.140625" style="60" customWidth="1"/>
    <col min="7974" max="7974" width="5.140625" style="60" customWidth="1"/>
    <col min="7975" max="7975" width="7.42578125" style="60" customWidth="1"/>
    <col min="7976" max="7976" width="4.5703125" style="60" customWidth="1"/>
    <col min="7977" max="8192" width="11.5703125" style="60"/>
    <col min="8193" max="8193" width="1.85546875" style="60" customWidth="1"/>
    <col min="8194" max="8194" width="8.140625" style="60" customWidth="1"/>
    <col min="8195" max="8196" width="4.5703125" style="60" customWidth="1"/>
    <col min="8197" max="8197" width="7.140625" style="60" customWidth="1"/>
    <col min="8198" max="8198" width="7.85546875" style="60" customWidth="1"/>
    <col min="8199" max="8199" width="4.5703125" style="60" customWidth="1"/>
    <col min="8200" max="8200" width="8.140625" style="60" customWidth="1"/>
    <col min="8201" max="8201" width="9.42578125" style="60" customWidth="1"/>
    <col min="8202" max="8202" width="7.140625" style="60" customWidth="1"/>
    <col min="8203" max="8204" width="8.5703125" style="60" customWidth="1"/>
    <col min="8205" max="8205" width="4.5703125" style="60" customWidth="1"/>
    <col min="8206" max="8206" width="7.42578125" style="60" customWidth="1"/>
    <col min="8207" max="8208" width="4.5703125" style="60" customWidth="1"/>
    <col min="8209" max="8209" width="7" style="60" customWidth="1"/>
    <col min="8210" max="8210" width="8.140625" style="60" customWidth="1"/>
    <col min="8211" max="8211" width="8" style="60" customWidth="1"/>
    <col min="8212" max="8212" width="7.140625" style="60" customWidth="1"/>
    <col min="8213" max="8213" width="6.5703125" style="60" customWidth="1"/>
    <col min="8214" max="8214" width="4.5703125" style="60" customWidth="1"/>
    <col min="8215" max="8215" width="7.85546875" style="60" customWidth="1"/>
    <col min="8216" max="8216" width="8.140625" style="60" customWidth="1"/>
    <col min="8217" max="8220" width="4.5703125" style="60" customWidth="1"/>
    <col min="8221" max="8221" width="11.5703125" style="60"/>
    <col min="8222" max="8222" width="8.42578125" style="60" customWidth="1"/>
    <col min="8223" max="8223" width="5.42578125" style="60" customWidth="1"/>
    <col min="8224" max="8225" width="5.140625" style="60" customWidth="1"/>
    <col min="8226" max="8226" width="6.42578125" style="60" customWidth="1"/>
    <col min="8227" max="8227" width="11.5703125" style="60"/>
    <col min="8228" max="8228" width="8.42578125" style="60" customWidth="1"/>
    <col min="8229" max="8229" width="3.140625" style="60" customWidth="1"/>
    <col min="8230" max="8230" width="5.140625" style="60" customWidth="1"/>
    <col min="8231" max="8231" width="7.42578125" style="60" customWidth="1"/>
    <col min="8232" max="8232" width="4.5703125" style="60" customWidth="1"/>
    <col min="8233" max="8448" width="11.5703125" style="60"/>
    <col min="8449" max="8449" width="1.85546875" style="60" customWidth="1"/>
    <col min="8450" max="8450" width="8.140625" style="60" customWidth="1"/>
    <col min="8451" max="8452" width="4.5703125" style="60" customWidth="1"/>
    <col min="8453" max="8453" width="7.140625" style="60" customWidth="1"/>
    <col min="8454" max="8454" width="7.85546875" style="60" customWidth="1"/>
    <col min="8455" max="8455" width="4.5703125" style="60" customWidth="1"/>
    <col min="8456" max="8456" width="8.140625" style="60" customWidth="1"/>
    <col min="8457" max="8457" width="9.42578125" style="60" customWidth="1"/>
    <col min="8458" max="8458" width="7.140625" style="60" customWidth="1"/>
    <col min="8459" max="8460" width="8.5703125" style="60" customWidth="1"/>
    <col min="8461" max="8461" width="4.5703125" style="60" customWidth="1"/>
    <col min="8462" max="8462" width="7.42578125" style="60" customWidth="1"/>
    <col min="8463" max="8464" width="4.5703125" style="60" customWidth="1"/>
    <col min="8465" max="8465" width="7" style="60" customWidth="1"/>
    <col min="8466" max="8466" width="8.140625" style="60" customWidth="1"/>
    <col min="8467" max="8467" width="8" style="60" customWidth="1"/>
    <col min="8468" max="8468" width="7.140625" style="60" customWidth="1"/>
    <col min="8469" max="8469" width="6.5703125" style="60" customWidth="1"/>
    <col min="8470" max="8470" width="4.5703125" style="60" customWidth="1"/>
    <col min="8471" max="8471" width="7.85546875" style="60" customWidth="1"/>
    <col min="8472" max="8472" width="8.140625" style="60" customWidth="1"/>
    <col min="8473" max="8476" width="4.5703125" style="60" customWidth="1"/>
    <col min="8477" max="8477" width="11.5703125" style="60"/>
    <col min="8478" max="8478" width="8.42578125" style="60" customWidth="1"/>
    <col min="8479" max="8479" width="5.42578125" style="60" customWidth="1"/>
    <col min="8480" max="8481" width="5.140625" style="60" customWidth="1"/>
    <col min="8482" max="8482" width="6.42578125" style="60" customWidth="1"/>
    <col min="8483" max="8483" width="11.5703125" style="60"/>
    <col min="8484" max="8484" width="8.42578125" style="60" customWidth="1"/>
    <col min="8485" max="8485" width="3.140625" style="60" customWidth="1"/>
    <col min="8486" max="8486" width="5.140625" style="60" customWidth="1"/>
    <col min="8487" max="8487" width="7.42578125" style="60" customWidth="1"/>
    <col min="8488" max="8488" width="4.5703125" style="60" customWidth="1"/>
    <col min="8489" max="8704" width="11.5703125" style="60"/>
    <col min="8705" max="8705" width="1.85546875" style="60" customWidth="1"/>
    <col min="8706" max="8706" width="8.140625" style="60" customWidth="1"/>
    <col min="8707" max="8708" width="4.5703125" style="60" customWidth="1"/>
    <col min="8709" max="8709" width="7.140625" style="60" customWidth="1"/>
    <col min="8710" max="8710" width="7.85546875" style="60" customWidth="1"/>
    <col min="8711" max="8711" width="4.5703125" style="60" customWidth="1"/>
    <col min="8712" max="8712" width="8.140625" style="60" customWidth="1"/>
    <col min="8713" max="8713" width="9.42578125" style="60" customWidth="1"/>
    <col min="8714" max="8714" width="7.140625" style="60" customWidth="1"/>
    <col min="8715" max="8716" width="8.5703125" style="60" customWidth="1"/>
    <col min="8717" max="8717" width="4.5703125" style="60" customWidth="1"/>
    <col min="8718" max="8718" width="7.42578125" style="60" customWidth="1"/>
    <col min="8719" max="8720" width="4.5703125" style="60" customWidth="1"/>
    <col min="8721" max="8721" width="7" style="60" customWidth="1"/>
    <col min="8722" max="8722" width="8.140625" style="60" customWidth="1"/>
    <col min="8723" max="8723" width="8" style="60" customWidth="1"/>
    <col min="8724" max="8724" width="7.140625" style="60" customWidth="1"/>
    <col min="8725" max="8725" width="6.5703125" style="60" customWidth="1"/>
    <col min="8726" max="8726" width="4.5703125" style="60" customWidth="1"/>
    <col min="8727" max="8727" width="7.85546875" style="60" customWidth="1"/>
    <col min="8728" max="8728" width="8.140625" style="60" customWidth="1"/>
    <col min="8729" max="8732" width="4.5703125" style="60" customWidth="1"/>
    <col min="8733" max="8733" width="11.5703125" style="60"/>
    <col min="8734" max="8734" width="8.42578125" style="60" customWidth="1"/>
    <col min="8735" max="8735" width="5.42578125" style="60" customWidth="1"/>
    <col min="8736" max="8737" width="5.140625" style="60" customWidth="1"/>
    <col min="8738" max="8738" width="6.42578125" style="60" customWidth="1"/>
    <col min="8739" max="8739" width="11.5703125" style="60"/>
    <col min="8740" max="8740" width="8.42578125" style="60" customWidth="1"/>
    <col min="8741" max="8741" width="3.140625" style="60" customWidth="1"/>
    <col min="8742" max="8742" width="5.140625" style="60" customWidth="1"/>
    <col min="8743" max="8743" width="7.42578125" style="60" customWidth="1"/>
    <col min="8744" max="8744" width="4.5703125" style="60" customWidth="1"/>
    <col min="8745" max="8960" width="11.5703125" style="60"/>
    <col min="8961" max="8961" width="1.85546875" style="60" customWidth="1"/>
    <col min="8962" max="8962" width="8.140625" style="60" customWidth="1"/>
    <col min="8963" max="8964" width="4.5703125" style="60" customWidth="1"/>
    <col min="8965" max="8965" width="7.140625" style="60" customWidth="1"/>
    <col min="8966" max="8966" width="7.85546875" style="60" customWidth="1"/>
    <col min="8967" max="8967" width="4.5703125" style="60" customWidth="1"/>
    <col min="8968" max="8968" width="8.140625" style="60" customWidth="1"/>
    <col min="8969" max="8969" width="9.42578125" style="60" customWidth="1"/>
    <col min="8970" max="8970" width="7.140625" style="60" customWidth="1"/>
    <col min="8971" max="8972" width="8.5703125" style="60" customWidth="1"/>
    <col min="8973" max="8973" width="4.5703125" style="60" customWidth="1"/>
    <col min="8974" max="8974" width="7.42578125" style="60" customWidth="1"/>
    <col min="8975" max="8976" width="4.5703125" style="60" customWidth="1"/>
    <col min="8977" max="8977" width="7" style="60" customWidth="1"/>
    <col min="8978" max="8978" width="8.140625" style="60" customWidth="1"/>
    <col min="8979" max="8979" width="8" style="60" customWidth="1"/>
    <col min="8980" max="8980" width="7.140625" style="60" customWidth="1"/>
    <col min="8981" max="8981" width="6.5703125" style="60" customWidth="1"/>
    <col min="8982" max="8982" width="4.5703125" style="60" customWidth="1"/>
    <col min="8983" max="8983" width="7.85546875" style="60" customWidth="1"/>
    <col min="8984" max="8984" width="8.140625" style="60" customWidth="1"/>
    <col min="8985" max="8988" width="4.5703125" style="60" customWidth="1"/>
    <col min="8989" max="8989" width="11.5703125" style="60"/>
    <col min="8990" max="8990" width="8.42578125" style="60" customWidth="1"/>
    <col min="8991" max="8991" width="5.42578125" style="60" customWidth="1"/>
    <col min="8992" max="8993" width="5.140625" style="60" customWidth="1"/>
    <col min="8994" max="8994" width="6.42578125" style="60" customWidth="1"/>
    <col min="8995" max="8995" width="11.5703125" style="60"/>
    <col min="8996" max="8996" width="8.42578125" style="60" customWidth="1"/>
    <col min="8997" max="8997" width="3.140625" style="60" customWidth="1"/>
    <col min="8998" max="8998" width="5.140625" style="60" customWidth="1"/>
    <col min="8999" max="8999" width="7.42578125" style="60" customWidth="1"/>
    <col min="9000" max="9000" width="4.5703125" style="60" customWidth="1"/>
    <col min="9001" max="9216" width="11.5703125" style="60"/>
    <col min="9217" max="9217" width="1.85546875" style="60" customWidth="1"/>
    <col min="9218" max="9218" width="8.140625" style="60" customWidth="1"/>
    <col min="9219" max="9220" width="4.5703125" style="60" customWidth="1"/>
    <col min="9221" max="9221" width="7.140625" style="60" customWidth="1"/>
    <col min="9222" max="9222" width="7.85546875" style="60" customWidth="1"/>
    <col min="9223" max="9223" width="4.5703125" style="60" customWidth="1"/>
    <col min="9224" max="9224" width="8.140625" style="60" customWidth="1"/>
    <col min="9225" max="9225" width="9.42578125" style="60" customWidth="1"/>
    <col min="9226" max="9226" width="7.140625" style="60" customWidth="1"/>
    <col min="9227" max="9228" width="8.5703125" style="60" customWidth="1"/>
    <col min="9229" max="9229" width="4.5703125" style="60" customWidth="1"/>
    <col min="9230" max="9230" width="7.42578125" style="60" customWidth="1"/>
    <col min="9231" max="9232" width="4.5703125" style="60" customWidth="1"/>
    <col min="9233" max="9233" width="7" style="60" customWidth="1"/>
    <col min="9234" max="9234" width="8.140625" style="60" customWidth="1"/>
    <col min="9235" max="9235" width="8" style="60" customWidth="1"/>
    <col min="9236" max="9236" width="7.140625" style="60" customWidth="1"/>
    <col min="9237" max="9237" width="6.5703125" style="60" customWidth="1"/>
    <col min="9238" max="9238" width="4.5703125" style="60" customWidth="1"/>
    <col min="9239" max="9239" width="7.85546875" style="60" customWidth="1"/>
    <col min="9240" max="9240" width="8.140625" style="60" customWidth="1"/>
    <col min="9241" max="9244" width="4.5703125" style="60" customWidth="1"/>
    <col min="9245" max="9245" width="11.5703125" style="60"/>
    <col min="9246" max="9246" width="8.42578125" style="60" customWidth="1"/>
    <col min="9247" max="9247" width="5.42578125" style="60" customWidth="1"/>
    <col min="9248" max="9249" width="5.140625" style="60" customWidth="1"/>
    <col min="9250" max="9250" width="6.42578125" style="60" customWidth="1"/>
    <col min="9251" max="9251" width="11.5703125" style="60"/>
    <col min="9252" max="9252" width="8.42578125" style="60" customWidth="1"/>
    <col min="9253" max="9253" width="3.140625" style="60" customWidth="1"/>
    <col min="9254" max="9254" width="5.140625" style="60" customWidth="1"/>
    <col min="9255" max="9255" width="7.42578125" style="60" customWidth="1"/>
    <col min="9256" max="9256" width="4.5703125" style="60" customWidth="1"/>
    <col min="9257" max="9472" width="11.5703125" style="60"/>
    <col min="9473" max="9473" width="1.85546875" style="60" customWidth="1"/>
    <col min="9474" max="9474" width="8.140625" style="60" customWidth="1"/>
    <col min="9475" max="9476" width="4.5703125" style="60" customWidth="1"/>
    <col min="9477" max="9477" width="7.140625" style="60" customWidth="1"/>
    <col min="9478" max="9478" width="7.85546875" style="60" customWidth="1"/>
    <col min="9479" max="9479" width="4.5703125" style="60" customWidth="1"/>
    <col min="9480" max="9480" width="8.140625" style="60" customWidth="1"/>
    <col min="9481" max="9481" width="9.42578125" style="60" customWidth="1"/>
    <col min="9482" max="9482" width="7.140625" style="60" customWidth="1"/>
    <col min="9483" max="9484" width="8.5703125" style="60" customWidth="1"/>
    <col min="9485" max="9485" width="4.5703125" style="60" customWidth="1"/>
    <col min="9486" max="9486" width="7.42578125" style="60" customWidth="1"/>
    <col min="9487" max="9488" width="4.5703125" style="60" customWidth="1"/>
    <col min="9489" max="9489" width="7" style="60" customWidth="1"/>
    <col min="9490" max="9490" width="8.140625" style="60" customWidth="1"/>
    <col min="9491" max="9491" width="8" style="60" customWidth="1"/>
    <col min="9492" max="9492" width="7.140625" style="60" customWidth="1"/>
    <col min="9493" max="9493" width="6.5703125" style="60" customWidth="1"/>
    <col min="9494" max="9494" width="4.5703125" style="60" customWidth="1"/>
    <col min="9495" max="9495" width="7.85546875" style="60" customWidth="1"/>
    <col min="9496" max="9496" width="8.140625" style="60" customWidth="1"/>
    <col min="9497" max="9500" width="4.5703125" style="60" customWidth="1"/>
    <col min="9501" max="9501" width="11.5703125" style="60"/>
    <col min="9502" max="9502" width="8.42578125" style="60" customWidth="1"/>
    <col min="9503" max="9503" width="5.42578125" style="60" customWidth="1"/>
    <col min="9504" max="9505" width="5.140625" style="60" customWidth="1"/>
    <col min="9506" max="9506" width="6.42578125" style="60" customWidth="1"/>
    <col min="9507" max="9507" width="11.5703125" style="60"/>
    <col min="9508" max="9508" width="8.42578125" style="60" customWidth="1"/>
    <col min="9509" max="9509" width="3.140625" style="60" customWidth="1"/>
    <col min="9510" max="9510" width="5.140625" style="60" customWidth="1"/>
    <col min="9511" max="9511" width="7.42578125" style="60" customWidth="1"/>
    <col min="9512" max="9512" width="4.5703125" style="60" customWidth="1"/>
    <col min="9513" max="9728" width="11.5703125" style="60"/>
    <col min="9729" max="9729" width="1.85546875" style="60" customWidth="1"/>
    <col min="9730" max="9730" width="8.140625" style="60" customWidth="1"/>
    <col min="9731" max="9732" width="4.5703125" style="60" customWidth="1"/>
    <col min="9733" max="9733" width="7.140625" style="60" customWidth="1"/>
    <col min="9734" max="9734" width="7.85546875" style="60" customWidth="1"/>
    <col min="9735" max="9735" width="4.5703125" style="60" customWidth="1"/>
    <col min="9736" max="9736" width="8.140625" style="60" customWidth="1"/>
    <col min="9737" max="9737" width="9.42578125" style="60" customWidth="1"/>
    <col min="9738" max="9738" width="7.140625" style="60" customWidth="1"/>
    <col min="9739" max="9740" width="8.5703125" style="60" customWidth="1"/>
    <col min="9741" max="9741" width="4.5703125" style="60" customWidth="1"/>
    <col min="9742" max="9742" width="7.42578125" style="60" customWidth="1"/>
    <col min="9743" max="9744" width="4.5703125" style="60" customWidth="1"/>
    <col min="9745" max="9745" width="7" style="60" customWidth="1"/>
    <col min="9746" max="9746" width="8.140625" style="60" customWidth="1"/>
    <col min="9747" max="9747" width="8" style="60" customWidth="1"/>
    <col min="9748" max="9748" width="7.140625" style="60" customWidth="1"/>
    <col min="9749" max="9749" width="6.5703125" style="60" customWidth="1"/>
    <col min="9750" max="9750" width="4.5703125" style="60" customWidth="1"/>
    <col min="9751" max="9751" width="7.85546875" style="60" customWidth="1"/>
    <col min="9752" max="9752" width="8.140625" style="60" customWidth="1"/>
    <col min="9753" max="9756" width="4.5703125" style="60" customWidth="1"/>
    <col min="9757" max="9757" width="11.5703125" style="60"/>
    <col min="9758" max="9758" width="8.42578125" style="60" customWidth="1"/>
    <col min="9759" max="9759" width="5.42578125" style="60" customWidth="1"/>
    <col min="9760" max="9761" width="5.140625" style="60" customWidth="1"/>
    <col min="9762" max="9762" width="6.42578125" style="60" customWidth="1"/>
    <col min="9763" max="9763" width="11.5703125" style="60"/>
    <col min="9764" max="9764" width="8.42578125" style="60" customWidth="1"/>
    <col min="9765" max="9765" width="3.140625" style="60" customWidth="1"/>
    <col min="9766" max="9766" width="5.140625" style="60" customWidth="1"/>
    <col min="9767" max="9767" width="7.42578125" style="60" customWidth="1"/>
    <col min="9768" max="9768" width="4.5703125" style="60" customWidth="1"/>
    <col min="9769" max="9984" width="11.5703125" style="60"/>
    <col min="9985" max="9985" width="1.85546875" style="60" customWidth="1"/>
    <col min="9986" max="9986" width="8.140625" style="60" customWidth="1"/>
    <col min="9987" max="9988" width="4.5703125" style="60" customWidth="1"/>
    <col min="9989" max="9989" width="7.140625" style="60" customWidth="1"/>
    <col min="9990" max="9990" width="7.85546875" style="60" customWidth="1"/>
    <col min="9991" max="9991" width="4.5703125" style="60" customWidth="1"/>
    <col min="9992" max="9992" width="8.140625" style="60" customWidth="1"/>
    <col min="9993" max="9993" width="9.42578125" style="60" customWidth="1"/>
    <col min="9994" max="9994" width="7.140625" style="60" customWidth="1"/>
    <col min="9995" max="9996" width="8.5703125" style="60" customWidth="1"/>
    <col min="9997" max="9997" width="4.5703125" style="60" customWidth="1"/>
    <col min="9998" max="9998" width="7.42578125" style="60" customWidth="1"/>
    <col min="9999" max="10000" width="4.5703125" style="60" customWidth="1"/>
    <col min="10001" max="10001" width="7" style="60" customWidth="1"/>
    <col min="10002" max="10002" width="8.140625" style="60" customWidth="1"/>
    <col min="10003" max="10003" width="8" style="60" customWidth="1"/>
    <col min="10004" max="10004" width="7.140625" style="60" customWidth="1"/>
    <col min="10005" max="10005" width="6.5703125" style="60" customWidth="1"/>
    <col min="10006" max="10006" width="4.5703125" style="60" customWidth="1"/>
    <col min="10007" max="10007" width="7.85546875" style="60" customWidth="1"/>
    <col min="10008" max="10008" width="8.140625" style="60" customWidth="1"/>
    <col min="10009" max="10012" width="4.5703125" style="60" customWidth="1"/>
    <col min="10013" max="10013" width="11.5703125" style="60"/>
    <col min="10014" max="10014" width="8.42578125" style="60" customWidth="1"/>
    <col min="10015" max="10015" width="5.42578125" style="60" customWidth="1"/>
    <col min="10016" max="10017" width="5.140625" style="60" customWidth="1"/>
    <col min="10018" max="10018" width="6.42578125" style="60" customWidth="1"/>
    <col min="10019" max="10019" width="11.5703125" style="60"/>
    <col min="10020" max="10020" width="8.42578125" style="60" customWidth="1"/>
    <col min="10021" max="10021" width="3.140625" style="60" customWidth="1"/>
    <col min="10022" max="10022" width="5.140625" style="60" customWidth="1"/>
    <col min="10023" max="10023" width="7.42578125" style="60" customWidth="1"/>
    <col min="10024" max="10024" width="4.5703125" style="60" customWidth="1"/>
    <col min="10025" max="10240" width="11.5703125" style="60"/>
    <col min="10241" max="10241" width="1.85546875" style="60" customWidth="1"/>
    <col min="10242" max="10242" width="8.140625" style="60" customWidth="1"/>
    <col min="10243" max="10244" width="4.5703125" style="60" customWidth="1"/>
    <col min="10245" max="10245" width="7.140625" style="60" customWidth="1"/>
    <col min="10246" max="10246" width="7.85546875" style="60" customWidth="1"/>
    <col min="10247" max="10247" width="4.5703125" style="60" customWidth="1"/>
    <col min="10248" max="10248" width="8.140625" style="60" customWidth="1"/>
    <col min="10249" max="10249" width="9.42578125" style="60" customWidth="1"/>
    <col min="10250" max="10250" width="7.140625" style="60" customWidth="1"/>
    <col min="10251" max="10252" width="8.5703125" style="60" customWidth="1"/>
    <col min="10253" max="10253" width="4.5703125" style="60" customWidth="1"/>
    <col min="10254" max="10254" width="7.42578125" style="60" customWidth="1"/>
    <col min="10255" max="10256" width="4.5703125" style="60" customWidth="1"/>
    <col min="10257" max="10257" width="7" style="60" customWidth="1"/>
    <col min="10258" max="10258" width="8.140625" style="60" customWidth="1"/>
    <col min="10259" max="10259" width="8" style="60" customWidth="1"/>
    <col min="10260" max="10260" width="7.140625" style="60" customWidth="1"/>
    <col min="10261" max="10261" width="6.5703125" style="60" customWidth="1"/>
    <col min="10262" max="10262" width="4.5703125" style="60" customWidth="1"/>
    <col min="10263" max="10263" width="7.85546875" style="60" customWidth="1"/>
    <col min="10264" max="10264" width="8.140625" style="60" customWidth="1"/>
    <col min="10265" max="10268" width="4.5703125" style="60" customWidth="1"/>
    <col min="10269" max="10269" width="11.5703125" style="60"/>
    <col min="10270" max="10270" width="8.42578125" style="60" customWidth="1"/>
    <col min="10271" max="10271" width="5.42578125" style="60" customWidth="1"/>
    <col min="10272" max="10273" width="5.140625" style="60" customWidth="1"/>
    <col min="10274" max="10274" width="6.42578125" style="60" customWidth="1"/>
    <col min="10275" max="10275" width="11.5703125" style="60"/>
    <col min="10276" max="10276" width="8.42578125" style="60" customWidth="1"/>
    <col min="10277" max="10277" width="3.140625" style="60" customWidth="1"/>
    <col min="10278" max="10278" width="5.140625" style="60" customWidth="1"/>
    <col min="10279" max="10279" width="7.42578125" style="60" customWidth="1"/>
    <col min="10280" max="10280" width="4.5703125" style="60" customWidth="1"/>
    <col min="10281" max="10496" width="11.5703125" style="60"/>
    <col min="10497" max="10497" width="1.85546875" style="60" customWidth="1"/>
    <col min="10498" max="10498" width="8.140625" style="60" customWidth="1"/>
    <col min="10499" max="10500" width="4.5703125" style="60" customWidth="1"/>
    <col min="10501" max="10501" width="7.140625" style="60" customWidth="1"/>
    <col min="10502" max="10502" width="7.85546875" style="60" customWidth="1"/>
    <col min="10503" max="10503" width="4.5703125" style="60" customWidth="1"/>
    <col min="10504" max="10504" width="8.140625" style="60" customWidth="1"/>
    <col min="10505" max="10505" width="9.42578125" style="60" customWidth="1"/>
    <col min="10506" max="10506" width="7.140625" style="60" customWidth="1"/>
    <col min="10507" max="10508" width="8.5703125" style="60" customWidth="1"/>
    <col min="10509" max="10509" width="4.5703125" style="60" customWidth="1"/>
    <col min="10510" max="10510" width="7.42578125" style="60" customWidth="1"/>
    <col min="10511" max="10512" width="4.5703125" style="60" customWidth="1"/>
    <col min="10513" max="10513" width="7" style="60" customWidth="1"/>
    <col min="10514" max="10514" width="8.140625" style="60" customWidth="1"/>
    <col min="10515" max="10515" width="8" style="60" customWidth="1"/>
    <col min="10516" max="10516" width="7.140625" style="60" customWidth="1"/>
    <col min="10517" max="10517" width="6.5703125" style="60" customWidth="1"/>
    <col min="10518" max="10518" width="4.5703125" style="60" customWidth="1"/>
    <col min="10519" max="10519" width="7.85546875" style="60" customWidth="1"/>
    <col min="10520" max="10520" width="8.140625" style="60" customWidth="1"/>
    <col min="10521" max="10524" width="4.5703125" style="60" customWidth="1"/>
    <col min="10525" max="10525" width="11.5703125" style="60"/>
    <col min="10526" max="10526" width="8.42578125" style="60" customWidth="1"/>
    <col min="10527" max="10527" width="5.42578125" style="60" customWidth="1"/>
    <col min="10528" max="10529" width="5.140625" style="60" customWidth="1"/>
    <col min="10530" max="10530" width="6.42578125" style="60" customWidth="1"/>
    <col min="10531" max="10531" width="11.5703125" style="60"/>
    <col min="10532" max="10532" width="8.42578125" style="60" customWidth="1"/>
    <col min="10533" max="10533" width="3.140625" style="60" customWidth="1"/>
    <col min="10534" max="10534" width="5.140625" style="60" customWidth="1"/>
    <col min="10535" max="10535" width="7.42578125" style="60" customWidth="1"/>
    <col min="10536" max="10536" width="4.5703125" style="60" customWidth="1"/>
    <col min="10537" max="10752" width="11.5703125" style="60"/>
    <col min="10753" max="10753" width="1.85546875" style="60" customWidth="1"/>
    <col min="10754" max="10754" width="8.140625" style="60" customWidth="1"/>
    <col min="10755" max="10756" width="4.5703125" style="60" customWidth="1"/>
    <col min="10757" max="10757" width="7.140625" style="60" customWidth="1"/>
    <col min="10758" max="10758" width="7.85546875" style="60" customWidth="1"/>
    <col min="10759" max="10759" width="4.5703125" style="60" customWidth="1"/>
    <col min="10760" max="10760" width="8.140625" style="60" customWidth="1"/>
    <col min="10761" max="10761" width="9.42578125" style="60" customWidth="1"/>
    <col min="10762" max="10762" width="7.140625" style="60" customWidth="1"/>
    <col min="10763" max="10764" width="8.5703125" style="60" customWidth="1"/>
    <col min="10765" max="10765" width="4.5703125" style="60" customWidth="1"/>
    <col min="10766" max="10766" width="7.42578125" style="60" customWidth="1"/>
    <col min="10767" max="10768" width="4.5703125" style="60" customWidth="1"/>
    <col min="10769" max="10769" width="7" style="60" customWidth="1"/>
    <col min="10770" max="10770" width="8.140625" style="60" customWidth="1"/>
    <col min="10771" max="10771" width="8" style="60" customWidth="1"/>
    <col min="10772" max="10772" width="7.140625" style="60" customWidth="1"/>
    <col min="10773" max="10773" width="6.5703125" style="60" customWidth="1"/>
    <col min="10774" max="10774" width="4.5703125" style="60" customWidth="1"/>
    <col min="10775" max="10775" width="7.85546875" style="60" customWidth="1"/>
    <col min="10776" max="10776" width="8.140625" style="60" customWidth="1"/>
    <col min="10777" max="10780" width="4.5703125" style="60" customWidth="1"/>
    <col min="10781" max="10781" width="11.5703125" style="60"/>
    <col min="10782" max="10782" width="8.42578125" style="60" customWidth="1"/>
    <col min="10783" max="10783" width="5.42578125" style="60" customWidth="1"/>
    <col min="10784" max="10785" width="5.140625" style="60" customWidth="1"/>
    <col min="10786" max="10786" width="6.42578125" style="60" customWidth="1"/>
    <col min="10787" max="10787" width="11.5703125" style="60"/>
    <col min="10788" max="10788" width="8.42578125" style="60" customWidth="1"/>
    <col min="10789" max="10789" width="3.140625" style="60" customWidth="1"/>
    <col min="10790" max="10790" width="5.140625" style="60" customWidth="1"/>
    <col min="10791" max="10791" width="7.42578125" style="60" customWidth="1"/>
    <col min="10792" max="10792" width="4.5703125" style="60" customWidth="1"/>
    <col min="10793" max="11008" width="11.5703125" style="60"/>
    <col min="11009" max="11009" width="1.85546875" style="60" customWidth="1"/>
    <col min="11010" max="11010" width="8.140625" style="60" customWidth="1"/>
    <col min="11011" max="11012" width="4.5703125" style="60" customWidth="1"/>
    <col min="11013" max="11013" width="7.140625" style="60" customWidth="1"/>
    <col min="11014" max="11014" width="7.85546875" style="60" customWidth="1"/>
    <col min="11015" max="11015" width="4.5703125" style="60" customWidth="1"/>
    <col min="11016" max="11016" width="8.140625" style="60" customWidth="1"/>
    <col min="11017" max="11017" width="9.42578125" style="60" customWidth="1"/>
    <col min="11018" max="11018" width="7.140625" style="60" customWidth="1"/>
    <col min="11019" max="11020" width="8.5703125" style="60" customWidth="1"/>
    <col min="11021" max="11021" width="4.5703125" style="60" customWidth="1"/>
    <col min="11022" max="11022" width="7.42578125" style="60" customWidth="1"/>
    <col min="11023" max="11024" width="4.5703125" style="60" customWidth="1"/>
    <col min="11025" max="11025" width="7" style="60" customWidth="1"/>
    <col min="11026" max="11026" width="8.140625" style="60" customWidth="1"/>
    <col min="11027" max="11027" width="8" style="60" customWidth="1"/>
    <col min="11028" max="11028" width="7.140625" style="60" customWidth="1"/>
    <col min="11029" max="11029" width="6.5703125" style="60" customWidth="1"/>
    <col min="11030" max="11030" width="4.5703125" style="60" customWidth="1"/>
    <col min="11031" max="11031" width="7.85546875" style="60" customWidth="1"/>
    <col min="11032" max="11032" width="8.140625" style="60" customWidth="1"/>
    <col min="11033" max="11036" width="4.5703125" style="60" customWidth="1"/>
    <col min="11037" max="11037" width="11.5703125" style="60"/>
    <col min="11038" max="11038" width="8.42578125" style="60" customWidth="1"/>
    <col min="11039" max="11039" width="5.42578125" style="60" customWidth="1"/>
    <col min="11040" max="11041" width="5.140625" style="60" customWidth="1"/>
    <col min="11042" max="11042" width="6.42578125" style="60" customWidth="1"/>
    <col min="11043" max="11043" width="11.5703125" style="60"/>
    <col min="11044" max="11044" width="8.42578125" style="60" customWidth="1"/>
    <col min="11045" max="11045" width="3.140625" style="60" customWidth="1"/>
    <col min="11046" max="11046" width="5.140625" style="60" customWidth="1"/>
    <col min="11047" max="11047" width="7.42578125" style="60" customWidth="1"/>
    <col min="11048" max="11048" width="4.5703125" style="60" customWidth="1"/>
    <col min="11049" max="11264" width="11.5703125" style="60"/>
    <col min="11265" max="11265" width="1.85546875" style="60" customWidth="1"/>
    <col min="11266" max="11266" width="8.140625" style="60" customWidth="1"/>
    <col min="11267" max="11268" width="4.5703125" style="60" customWidth="1"/>
    <col min="11269" max="11269" width="7.140625" style="60" customWidth="1"/>
    <col min="11270" max="11270" width="7.85546875" style="60" customWidth="1"/>
    <col min="11271" max="11271" width="4.5703125" style="60" customWidth="1"/>
    <col min="11272" max="11272" width="8.140625" style="60" customWidth="1"/>
    <col min="11273" max="11273" width="9.42578125" style="60" customWidth="1"/>
    <col min="11274" max="11274" width="7.140625" style="60" customWidth="1"/>
    <col min="11275" max="11276" width="8.5703125" style="60" customWidth="1"/>
    <col min="11277" max="11277" width="4.5703125" style="60" customWidth="1"/>
    <col min="11278" max="11278" width="7.42578125" style="60" customWidth="1"/>
    <col min="11279" max="11280" width="4.5703125" style="60" customWidth="1"/>
    <col min="11281" max="11281" width="7" style="60" customWidth="1"/>
    <col min="11282" max="11282" width="8.140625" style="60" customWidth="1"/>
    <col min="11283" max="11283" width="8" style="60" customWidth="1"/>
    <col min="11284" max="11284" width="7.140625" style="60" customWidth="1"/>
    <col min="11285" max="11285" width="6.5703125" style="60" customWidth="1"/>
    <col min="11286" max="11286" width="4.5703125" style="60" customWidth="1"/>
    <col min="11287" max="11287" width="7.85546875" style="60" customWidth="1"/>
    <col min="11288" max="11288" width="8.140625" style="60" customWidth="1"/>
    <col min="11289" max="11292" width="4.5703125" style="60" customWidth="1"/>
    <col min="11293" max="11293" width="11.5703125" style="60"/>
    <col min="11294" max="11294" width="8.42578125" style="60" customWidth="1"/>
    <col min="11295" max="11295" width="5.42578125" style="60" customWidth="1"/>
    <col min="11296" max="11297" width="5.140625" style="60" customWidth="1"/>
    <col min="11298" max="11298" width="6.42578125" style="60" customWidth="1"/>
    <col min="11299" max="11299" width="11.5703125" style="60"/>
    <col min="11300" max="11300" width="8.42578125" style="60" customWidth="1"/>
    <col min="11301" max="11301" width="3.140625" style="60" customWidth="1"/>
    <col min="11302" max="11302" width="5.140625" style="60" customWidth="1"/>
    <col min="11303" max="11303" width="7.42578125" style="60" customWidth="1"/>
    <col min="11304" max="11304" width="4.5703125" style="60" customWidth="1"/>
    <col min="11305" max="11520" width="11.5703125" style="60"/>
    <col min="11521" max="11521" width="1.85546875" style="60" customWidth="1"/>
    <col min="11522" max="11522" width="8.140625" style="60" customWidth="1"/>
    <col min="11523" max="11524" width="4.5703125" style="60" customWidth="1"/>
    <col min="11525" max="11525" width="7.140625" style="60" customWidth="1"/>
    <col min="11526" max="11526" width="7.85546875" style="60" customWidth="1"/>
    <col min="11527" max="11527" width="4.5703125" style="60" customWidth="1"/>
    <col min="11528" max="11528" width="8.140625" style="60" customWidth="1"/>
    <col min="11529" max="11529" width="9.42578125" style="60" customWidth="1"/>
    <col min="11530" max="11530" width="7.140625" style="60" customWidth="1"/>
    <col min="11531" max="11532" width="8.5703125" style="60" customWidth="1"/>
    <col min="11533" max="11533" width="4.5703125" style="60" customWidth="1"/>
    <col min="11534" max="11534" width="7.42578125" style="60" customWidth="1"/>
    <col min="11535" max="11536" width="4.5703125" style="60" customWidth="1"/>
    <col min="11537" max="11537" width="7" style="60" customWidth="1"/>
    <col min="11538" max="11538" width="8.140625" style="60" customWidth="1"/>
    <col min="11539" max="11539" width="8" style="60" customWidth="1"/>
    <col min="11540" max="11540" width="7.140625" style="60" customWidth="1"/>
    <col min="11541" max="11541" width="6.5703125" style="60" customWidth="1"/>
    <col min="11542" max="11542" width="4.5703125" style="60" customWidth="1"/>
    <col min="11543" max="11543" width="7.85546875" style="60" customWidth="1"/>
    <col min="11544" max="11544" width="8.140625" style="60" customWidth="1"/>
    <col min="11545" max="11548" width="4.5703125" style="60" customWidth="1"/>
    <col min="11549" max="11549" width="11.5703125" style="60"/>
    <col min="11550" max="11550" width="8.42578125" style="60" customWidth="1"/>
    <col min="11551" max="11551" width="5.42578125" style="60" customWidth="1"/>
    <col min="11552" max="11553" width="5.140625" style="60" customWidth="1"/>
    <col min="11554" max="11554" width="6.42578125" style="60" customWidth="1"/>
    <col min="11555" max="11555" width="11.5703125" style="60"/>
    <col min="11556" max="11556" width="8.42578125" style="60" customWidth="1"/>
    <col min="11557" max="11557" width="3.140625" style="60" customWidth="1"/>
    <col min="11558" max="11558" width="5.140625" style="60" customWidth="1"/>
    <col min="11559" max="11559" width="7.42578125" style="60" customWidth="1"/>
    <col min="11560" max="11560" width="4.5703125" style="60" customWidth="1"/>
    <col min="11561" max="11776" width="11.5703125" style="60"/>
    <col min="11777" max="11777" width="1.85546875" style="60" customWidth="1"/>
    <col min="11778" max="11778" width="8.140625" style="60" customWidth="1"/>
    <col min="11779" max="11780" width="4.5703125" style="60" customWidth="1"/>
    <col min="11781" max="11781" width="7.140625" style="60" customWidth="1"/>
    <col min="11782" max="11782" width="7.85546875" style="60" customWidth="1"/>
    <col min="11783" max="11783" width="4.5703125" style="60" customWidth="1"/>
    <col min="11784" max="11784" width="8.140625" style="60" customWidth="1"/>
    <col min="11785" max="11785" width="9.42578125" style="60" customWidth="1"/>
    <col min="11786" max="11786" width="7.140625" style="60" customWidth="1"/>
    <col min="11787" max="11788" width="8.5703125" style="60" customWidth="1"/>
    <col min="11789" max="11789" width="4.5703125" style="60" customWidth="1"/>
    <col min="11790" max="11790" width="7.42578125" style="60" customWidth="1"/>
    <col min="11791" max="11792" width="4.5703125" style="60" customWidth="1"/>
    <col min="11793" max="11793" width="7" style="60" customWidth="1"/>
    <col min="11794" max="11794" width="8.140625" style="60" customWidth="1"/>
    <col min="11795" max="11795" width="8" style="60" customWidth="1"/>
    <col min="11796" max="11796" width="7.140625" style="60" customWidth="1"/>
    <col min="11797" max="11797" width="6.5703125" style="60" customWidth="1"/>
    <col min="11798" max="11798" width="4.5703125" style="60" customWidth="1"/>
    <col min="11799" max="11799" width="7.85546875" style="60" customWidth="1"/>
    <col min="11800" max="11800" width="8.140625" style="60" customWidth="1"/>
    <col min="11801" max="11804" width="4.5703125" style="60" customWidth="1"/>
    <col min="11805" max="11805" width="11.5703125" style="60"/>
    <col min="11806" max="11806" width="8.42578125" style="60" customWidth="1"/>
    <col min="11807" max="11807" width="5.42578125" style="60" customWidth="1"/>
    <col min="11808" max="11809" width="5.140625" style="60" customWidth="1"/>
    <col min="11810" max="11810" width="6.42578125" style="60" customWidth="1"/>
    <col min="11811" max="11811" width="11.5703125" style="60"/>
    <col min="11812" max="11812" width="8.42578125" style="60" customWidth="1"/>
    <col min="11813" max="11813" width="3.140625" style="60" customWidth="1"/>
    <col min="11814" max="11814" width="5.140625" style="60" customWidth="1"/>
    <col min="11815" max="11815" width="7.42578125" style="60" customWidth="1"/>
    <col min="11816" max="11816" width="4.5703125" style="60" customWidth="1"/>
    <col min="11817" max="12032" width="11.5703125" style="60"/>
    <col min="12033" max="12033" width="1.85546875" style="60" customWidth="1"/>
    <col min="12034" max="12034" width="8.140625" style="60" customWidth="1"/>
    <col min="12035" max="12036" width="4.5703125" style="60" customWidth="1"/>
    <col min="12037" max="12037" width="7.140625" style="60" customWidth="1"/>
    <col min="12038" max="12038" width="7.85546875" style="60" customWidth="1"/>
    <col min="12039" max="12039" width="4.5703125" style="60" customWidth="1"/>
    <col min="12040" max="12040" width="8.140625" style="60" customWidth="1"/>
    <col min="12041" max="12041" width="9.42578125" style="60" customWidth="1"/>
    <col min="12042" max="12042" width="7.140625" style="60" customWidth="1"/>
    <col min="12043" max="12044" width="8.5703125" style="60" customWidth="1"/>
    <col min="12045" max="12045" width="4.5703125" style="60" customWidth="1"/>
    <col min="12046" max="12046" width="7.42578125" style="60" customWidth="1"/>
    <col min="12047" max="12048" width="4.5703125" style="60" customWidth="1"/>
    <col min="12049" max="12049" width="7" style="60" customWidth="1"/>
    <col min="12050" max="12050" width="8.140625" style="60" customWidth="1"/>
    <col min="12051" max="12051" width="8" style="60" customWidth="1"/>
    <col min="12052" max="12052" width="7.140625" style="60" customWidth="1"/>
    <col min="12053" max="12053" width="6.5703125" style="60" customWidth="1"/>
    <col min="12054" max="12054" width="4.5703125" style="60" customWidth="1"/>
    <col min="12055" max="12055" width="7.85546875" style="60" customWidth="1"/>
    <col min="12056" max="12056" width="8.140625" style="60" customWidth="1"/>
    <col min="12057" max="12060" width="4.5703125" style="60" customWidth="1"/>
    <col min="12061" max="12061" width="11.5703125" style="60"/>
    <col min="12062" max="12062" width="8.42578125" style="60" customWidth="1"/>
    <col min="12063" max="12063" width="5.42578125" style="60" customWidth="1"/>
    <col min="12064" max="12065" width="5.140625" style="60" customWidth="1"/>
    <col min="12066" max="12066" width="6.42578125" style="60" customWidth="1"/>
    <col min="12067" max="12067" width="11.5703125" style="60"/>
    <col min="12068" max="12068" width="8.42578125" style="60" customWidth="1"/>
    <col min="12069" max="12069" width="3.140625" style="60" customWidth="1"/>
    <col min="12070" max="12070" width="5.140625" style="60" customWidth="1"/>
    <col min="12071" max="12071" width="7.42578125" style="60" customWidth="1"/>
    <col min="12072" max="12072" width="4.5703125" style="60" customWidth="1"/>
    <col min="12073" max="12288" width="11.5703125" style="60"/>
    <col min="12289" max="12289" width="1.85546875" style="60" customWidth="1"/>
    <col min="12290" max="12290" width="8.140625" style="60" customWidth="1"/>
    <col min="12291" max="12292" width="4.5703125" style="60" customWidth="1"/>
    <col min="12293" max="12293" width="7.140625" style="60" customWidth="1"/>
    <col min="12294" max="12294" width="7.85546875" style="60" customWidth="1"/>
    <col min="12295" max="12295" width="4.5703125" style="60" customWidth="1"/>
    <col min="12296" max="12296" width="8.140625" style="60" customWidth="1"/>
    <col min="12297" max="12297" width="9.42578125" style="60" customWidth="1"/>
    <col min="12298" max="12298" width="7.140625" style="60" customWidth="1"/>
    <col min="12299" max="12300" width="8.5703125" style="60" customWidth="1"/>
    <col min="12301" max="12301" width="4.5703125" style="60" customWidth="1"/>
    <col min="12302" max="12302" width="7.42578125" style="60" customWidth="1"/>
    <col min="12303" max="12304" width="4.5703125" style="60" customWidth="1"/>
    <col min="12305" max="12305" width="7" style="60" customWidth="1"/>
    <col min="12306" max="12306" width="8.140625" style="60" customWidth="1"/>
    <col min="12307" max="12307" width="8" style="60" customWidth="1"/>
    <col min="12308" max="12308" width="7.140625" style="60" customWidth="1"/>
    <col min="12309" max="12309" width="6.5703125" style="60" customWidth="1"/>
    <col min="12310" max="12310" width="4.5703125" style="60" customWidth="1"/>
    <col min="12311" max="12311" width="7.85546875" style="60" customWidth="1"/>
    <col min="12312" max="12312" width="8.140625" style="60" customWidth="1"/>
    <col min="12313" max="12316" width="4.5703125" style="60" customWidth="1"/>
    <col min="12317" max="12317" width="11.5703125" style="60"/>
    <col min="12318" max="12318" width="8.42578125" style="60" customWidth="1"/>
    <col min="12319" max="12319" width="5.42578125" style="60" customWidth="1"/>
    <col min="12320" max="12321" width="5.140625" style="60" customWidth="1"/>
    <col min="12322" max="12322" width="6.42578125" style="60" customWidth="1"/>
    <col min="12323" max="12323" width="11.5703125" style="60"/>
    <col min="12324" max="12324" width="8.42578125" style="60" customWidth="1"/>
    <col min="12325" max="12325" width="3.140625" style="60" customWidth="1"/>
    <col min="12326" max="12326" width="5.140625" style="60" customWidth="1"/>
    <col min="12327" max="12327" width="7.42578125" style="60" customWidth="1"/>
    <col min="12328" max="12328" width="4.5703125" style="60" customWidth="1"/>
    <col min="12329" max="12544" width="11.5703125" style="60"/>
    <col min="12545" max="12545" width="1.85546875" style="60" customWidth="1"/>
    <col min="12546" max="12546" width="8.140625" style="60" customWidth="1"/>
    <col min="12547" max="12548" width="4.5703125" style="60" customWidth="1"/>
    <col min="12549" max="12549" width="7.140625" style="60" customWidth="1"/>
    <col min="12550" max="12550" width="7.85546875" style="60" customWidth="1"/>
    <col min="12551" max="12551" width="4.5703125" style="60" customWidth="1"/>
    <col min="12552" max="12552" width="8.140625" style="60" customWidth="1"/>
    <col min="12553" max="12553" width="9.42578125" style="60" customWidth="1"/>
    <col min="12554" max="12554" width="7.140625" style="60" customWidth="1"/>
    <col min="12555" max="12556" width="8.5703125" style="60" customWidth="1"/>
    <col min="12557" max="12557" width="4.5703125" style="60" customWidth="1"/>
    <col min="12558" max="12558" width="7.42578125" style="60" customWidth="1"/>
    <col min="12559" max="12560" width="4.5703125" style="60" customWidth="1"/>
    <col min="12561" max="12561" width="7" style="60" customWidth="1"/>
    <col min="12562" max="12562" width="8.140625" style="60" customWidth="1"/>
    <col min="12563" max="12563" width="8" style="60" customWidth="1"/>
    <col min="12564" max="12564" width="7.140625" style="60" customWidth="1"/>
    <col min="12565" max="12565" width="6.5703125" style="60" customWidth="1"/>
    <col min="12566" max="12566" width="4.5703125" style="60" customWidth="1"/>
    <col min="12567" max="12567" width="7.85546875" style="60" customWidth="1"/>
    <col min="12568" max="12568" width="8.140625" style="60" customWidth="1"/>
    <col min="12569" max="12572" width="4.5703125" style="60" customWidth="1"/>
    <col min="12573" max="12573" width="11.5703125" style="60"/>
    <col min="12574" max="12574" width="8.42578125" style="60" customWidth="1"/>
    <col min="12575" max="12575" width="5.42578125" style="60" customWidth="1"/>
    <col min="12576" max="12577" width="5.140625" style="60" customWidth="1"/>
    <col min="12578" max="12578" width="6.42578125" style="60" customWidth="1"/>
    <col min="12579" max="12579" width="11.5703125" style="60"/>
    <col min="12580" max="12580" width="8.42578125" style="60" customWidth="1"/>
    <col min="12581" max="12581" width="3.140625" style="60" customWidth="1"/>
    <col min="12582" max="12582" width="5.140625" style="60" customWidth="1"/>
    <col min="12583" max="12583" width="7.42578125" style="60" customWidth="1"/>
    <col min="12584" max="12584" width="4.5703125" style="60" customWidth="1"/>
    <col min="12585" max="12800" width="11.5703125" style="60"/>
    <col min="12801" max="12801" width="1.85546875" style="60" customWidth="1"/>
    <col min="12802" max="12802" width="8.140625" style="60" customWidth="1"/>
    <col min="12803" max="12804" width="4.5703125" style="60" customWidth="1"/>
    <col min="12805" max="12805" width="7.140625" style="60" customWidth="1"/>
    <col min="12806" max="12806" width="7.85546875" style="60" customWidth="1"/>
    <col min="12807" max="12807" width="4.5703125" style="60" customWidth="1"/>
    <col min="12808" max="12808" width="8.140625" style="60" customWidth="1"/>
    <col min="12809" max="12809" width="9.42578125" style="60" customWidth="1"/>
    <col min="12810" max="12810" width="7.140625" style="60" customWidth="1"/>
    <col min="12811" max="12812" width="8.5703125" style="60" customWidth="1"/>
    <col min="12813" max="12813" width="4.5703125" style="60" customWidth="1"/>
    <col min="12814" max="12814" width="7.42578125" style="60" customWidth="1"/>
    <col min="12815" max="12816" width="4.5703125" style="60" customWidth="1"/>
    <col min="12817" max="12817" width="7" style="60" customWidth="1"/>
    <col min="12818" max="12818" width="8.140625" style="60" customWidth="1"/>
    <col min="12819" max="12819" width="8" style="60" customWidth="1"/>
    <col min="12820" max="12820" width="7.140625" style="60" customWidth="1"/>
    <col min="12821" max="12821" width="6.5703125" style="60" customWidth="1"/>
    <col min="12822" max="12822" width="4.5703125" style="60" customWidth="1"/>
    <col min="12823" max="12823" width="7.85546875" style="60" customWidth="1"/>
    <col min="12824" max="12824" width="8.140625" style="60" customWidth="1"/>
    <col min="12825" max="12828" width="4.5703125" style="60" customWidth="1"/>
    <col min="12829" max="12829" width="11.5703125" style="60"/>
    <col min="12830" max="12830" width="8.42578125" style="60" customWidth="1"/>
    <col min="12831" max="12831" width="5.42578125" style="60" customWidth="1"/>
    <col min="12832" max="12833" width="5.140625" style="60" customWidth="1"/>
    <col min="12834" max="12834" width="6.42578125" style="60" customWidth="1"/>
    <col min="12835" max="12835" width="11.5703125" style="60"/>
    <col min="12836" max="12836" width="8.42578125" style="60" customWidth="1"/>
    <col min="12837" max="12837" width="3.140625" style="60" customWidth="1"/>
    <col min="12838" max="12838" width="5.140625" style="60" customWidth="1"/>
    <col min="12839" max="12839" width="7.42578125" style="60" customWidth="1"/>
    <col min="12840" max="12840" width="4.5703125" style="60" customWidth="1"/>
    <col min="12841" max="13056" width="11.5703125" style="60"/>
    <col min="13057" max="13057" width="1.85546875" style="60" customWidth="1"/>
    <col min="13058" max="13058" width="8.140625" style="60" customWidth="1"/>
    <col min="13059" max="13060" width="4.5703125" style="60" customWidth="1"/>
    <col min="13061" max="13061" width="7.140625" style="60" customWidth="1"/>
    <col min="13062" max="13062" width="7.85546875" style="60" customWidth="1"/>
    <col min="13063" max="13063" width="4.5703125" style="60" customWidth="1"/>
    <col min="13064" max="13064" width="8.140625" style="60" customWidth="1"/>
    <col min="13065" max="13065" width="9.42578125" style="60" customWidth="1"/>
    <col min="13066" max="13066" width="7.140625" style="60" customWidth="1"/>
    <col min="13067" max="13068" width="8.5703125" style="60" customWidth="1"/>
    <col min="13069" max="13069" width="4.5703125" style="60" customWidth="1"/>
    <col min="13070" max="13070" width="7.42578125" style="60" customWidth="1"/>
    <col min="13071" max="13072" width="4.5703125" style="60" customWidth="1"/>
    <col min="13073" max="13073" width="7" style="60" customWidth="1"/>
    <col min="13074" max="13074" width="8.140625" style="60" customWidth="1"/>
    <col min="13075" max="13075" width="8" style="60" customWidth="1"/>
    <col min="13076" max="13076" width="7.140625" style="60" customWidth="1"/>
    <col min="13077" max="13077" width="6.5703125" style="60" customWidth="1"/>
    <col min="13078" max="13078" width="4.5703125" style="60" customWidth="1"/>
    <col min="13079" max="13079" width="7.85546875" style="60" customWidth="1"/>
    <col min="13080" max="13080" width="8.140625" style="60" customWidth="1"/>
    <col min="13081" max="13084" width="4.5703125" style="60" customWidth="1"/>
    <col min="13085" max="13085" width="11.5703125" style="60"/>
    <col min="13086" max="13086" width="8.42578125" style="60" customWidth="1"/>
    <col min="13087" max="13087" width="5.42578125" style="60" customWidth="1"/>
    <col min="13088" max="13089" width="5.140625" style="60" customWidth="1"/>
    <col min="13090" max="13090" width="6.42578125" style="60" customWidth="1"/>
    <col min="13091" max="13091" width="11.5703125" style="60"/>
    <col min="13092" max="13092" width="8.42578125" style="60" customWidth="1"/>
    <col min="13093" max="13093" width="3.140625" style="60" customWidth="1"/>
    <col min="13094" max="13094" width="5.140625" style="60" customWidth="1"/>
    <col min="13095" max="13095" width="7.42578125" style="60" customWidth="1"/>
    <col min="13096" max="13096" width="4.5703125" style="60" customWidth="1"/>
    <col min="13097" max="13312" width="11.5703125" style="60"/>
    <col min="13313" max="13313" width="1.85546875" style="60" customWidth="1"/>
    <col min="13314" max="13314" width="8.140625" style="60" customWidth="1"/>
    <col min="13315" max="13316" width="4.5703125" style="60" customWidth="1"/>
    <col min="13317" max="13317" width="7.140625" style="60" customWidth="1"/>
    <col min="13318" max="13318" width="7.85546875" style="60" customWidth="1"/>
    <col min="13319" max="13319" width="4.5703125" style="60" customWidth="1"/>
    <col min="13320" max="13320" width="8.140625" style="60" customWidth="1"/>
    <col min="13321" max="13321" width="9.42578125" style="60" customWidth="1"/>
    <col min="13322" max="13322" width="7.140625" style="60" customWidth="1"/>
    <col min="13323" max="13324" width="8.5703125" style="60" customWidth="1"/>
    <col min="13325" max="13325" width="4.5703125" style="60" customWidth="1"/>
    <col min="13326" max="13326" width="7.42578125" style="60" customWidth="1"/>
    <col min="13327" max="13328" width="4.5703125" style="60" customWidth="1"/>
    <col min="13329" max="13329" width="7" style="60" customWidth="1"/>
    <col min="13330" max="13330" width="8.140625" style="60" customWidth="1"/>
    <col min="13331" max="13331" width="8" style="60" customWidth="1"/>
    <col min="13332" max="13332" width="7.140625" style="60" customWidth="1"/>
    <col min="13333" max="13333" width="6.5703125" style="60" customWidth="1"/>
    <col min="13334" max="13334" width="4.5703125" style="60" customWidth="1"/>
    <col min="13335" max="13335" width="7.85546875" style="60" customWidth="1"/>
    <col min="13336" max="13336" width="8.140625" style="60" customWidth="1"/>
    <col min="13337" max="13340" width="4.5703125" style="60" customWidth="1"/>
    <col min="13341" max="13341" width="11.5703125" style="60"/>
    <col min="13342" max="13342" width="8.42578125" style="60" customWidth="1"/>
    <col min="13343" max="13343" width="5.42578125" style="60" customWidth="1"/>
    <col min="13344" max="13345" width="5.140625" style="60" customWidth="1"/>
    <col min="13346" max="13346" width="6.42578125" style="60" customWidth="1"/>
    <col min="13347" max="13347" width="11.5703125" style="60"/>
    <col min="13348" max="13348" width="8.42578125" style="60" customWidth="1"/>
    <col min="13349" max="13349" width="3.140625" style="60" customWidth="1"/>
    <col min="13350" max="13350" width="5.140625" style="60" customWidth="1"/>
    <col min="13351" max="13351" width="7.42578125" style="60" customWidth="1"/>
    <col min="13352" max="13352" width="4.5703125" style="60" customWidth="1"/>
    <col min="13353" max="13568" width="11.5703125" style="60"/>
    <col min="13569" max="13569" width="1.85546875" style="60" customWidth="1"/>
    <col min="13570" max="13570" width="8.140625" style="60" customWidth="1"/>
    <col min="13571" max="13572" width="4.5703125" style="60" customWidth="1"/>
    <col min="13573" max="13573" width="7.140625" style="60" customWidth="1"/>
    <col min="13574" max="13574" width="7.85546875" style="60" customWidth="1"/>
    <col min="13575" max="13575" width="4.5703125" style="60" customWidth="1"/>
    <col min="13576" max="13576" width="8.140625" style="60" customWidth="1"/>
    <col min="13577" max="13577" width="9.42578125" style="60" customWidth="1"/>
    <col min="13578" max="13578" width="7.140625" style="60" customWidth="1"/>
    <col min="13579" max="13580" width="8.5703125" style="60" customWidth="1"/>
    <col min="13581" max="13581" width="4.5703125" style="60" customWidth="1"/>
    <col min="13582" max="13582" width="7.42578125" style="60" customWidth="1"/>
    <col min="13583" max="13584" width="4.5703125" style="60" customWidth="1"/>
    <col min="13585" max="13585" width="7" style="60" customWidth="1"/>
    <col min="13586" max="13586" width="8.140625" style="60" customWidth="1"/>
    <col min="13587" max="13587" width="8" style="60" customWidth="1"/>
    <col min="13588" max="13588" width="7.140625" style="60" customWidth="1"/>
    <col min="13589" max="13589" width="6.5703125" style="60" customWidth="1"/>
    <col min="13590" max="13590" width="4.5703125" style="60" customWidth="1"/>
    <col min="13591" max="13591" width="7.85546875" style="60" customWidth="1"/>
    <col min="13592" max="13592" width="8.140625" style="60" customWidth="1"/>
    <col min="13593" max="13596" width="4.5703125" style="60" customWidth="1"/>
    <col min="13597" max="13597" width="11.5703125" style="60"/>
    <col min="13598" max="13598" width="8.42578125" style="60" customWidth="1"/>
    <col min="13599" max="13599" width="5.42578125" style="60" customWidth="1"/>
    <col min="13600" max="13601" width="5.140625" style="60" customWidth="1"/>
    <col min="13602" max="13602" width="6.42578125" style="60" customWidth="1"/>
    <col min="13603" max="13603" width="11.5703125" style="60"/>
    <col min="13604" max="13604" width="8.42578125" style="60" customWidth="1"/>
    <col min="13605" max="13605" width="3.140625" style="60" customWidth="1"/>
    <col min="13606" max="13606" width="5.140625" style="60" customWidth="1"/>
    <col min="13607" max="13607" width="7.42578125" style="60" customWidth="1"/>
    <col min="13608" max="13608" width="4.5703125" style="60" customWidth="1"/>
    <col min="13609" max="13824" width="11.5703125" style="60"/>
    <col min="13825" max="13825" width="1.85546875" style="60" customWidth="1"/>
    <col min="13826" max="13826" width="8.140625" style="60" customWidth="1"/>
    <col min="13827" max="13828" width="4.5703125" style="60" customWidth="1"/>
    <col min="13829" max="13829" width="7.140625" style="60" customWidth="1"/>
    <col min="13830" max="13830" width="7.85546875" style="60" customWidth="1"/>
    <col min="13831" max="13831" width="4.5703125" style="60" customWidth="1"/>
    <col min="13832" max="13832" width="8.140625" style="60" customWidth="1"/>
    <col min="13833" max="13833" width="9.42578125" style="60" customWidth="1"/>
    <col min="13834" max="13834" width="7.140625" style="60" customWidth="1"/>
    <col min="13835" max="13836" width="8.5703125" style="60" customWidth="1"/>
    <col min="13837" max="13837" width="4.5703125" style="60" customWidth="1"/>
    <col min="13838" max="13838" width="7.42578125" style="60" customWidth="1"/>
    <col min="13839" max="13840" width="4.5703125" style="60" customWidth="1"/>
    <col min="13841" max="13841" width="7" style="60" customWidth="1"/>
    <col min="13842" max="13842" width="8.140625" style="60" customWidth="1"/>
    <col min="13843" max="13843" width="8" style="60" customWidth="1"/>
    <col min="13844" max="13844" width="7.140625" style="60" customWidth="1"/>
    <col min="13845" max="13845" width="6.5703125" style="60" customWidth="1"/>
    <col min="13846" max="13846" width="4.5703125" style="60" customWidth="1"/>
    <col min="13847" max="13847" width="7.85546875" style="60" customWidth="1"/>
    <col min="13848" max="13848" width="8.140625" style="60" customWidth="1"/>
    <col min="13849" max="13852" width="4.5703125" style="60" customWidth="1"/>
    <col min="13853" max="13853" width="11.5703125" style="60"/>
    <col min="13854" max="13854" width="8.42578125" style="60" customWidth="1"/>
    <col min="13855" max="13855" width="5.42578125" style="60" customWidth="1"/>
    <col min="13856" max="13857" width="5.140625" style="60" customWidth="1"/>
    <col min="13858" max="13858" width="6.42578125" style="60" customWidth="1"/>
    <col min="13859" max="13859" width="11.5703125" style="60"/>
    <col min="13860" max="13860" width="8.42578125" style="60" customWidth="1"/>
    <col min="13861" max="13861" width="3.140625" style="60" customWidth="1"/>
    <col min="13862" max="13862" width="5.140625" style="60" customWidth="1"/>
    <col min="13863" max="13863" width="7.42578125" style="60" customWidth="1"/>
    <col min="13864" max="13864" width="4.5703125" style="60" customWidth="1"/>
    <col min="13865" max="14080" width="11.5703125" style="60"/>
    <col min="14081" max="14081" width="1.85546875" style="60" customWidth="1"/>
    <col min="14082" max="14082" width="8.140625" style="60" customWidth="1"/>
    <col min="14083" max="14084" width="4.5703125" style="60" customWidth="1"/>
    <col min="14085" max="14085" width="7.140625" style="60" customWidth="1"/>
    <col min="14086" max="14086" width="7.85546875" style="60" customWidth="1"/>
    <col min="14087" max="14087" width="4.5703125" style="60" customWidth="1"/>
    <col min="14088" max="14088" width="8.140625" style="60" customWidth="1"/>
    <col min="14089" max="14089" width="9.42578125" style="60" customWidth="1"/>
    <col min="14090" max="14090" width="7.140625" style="60" customWidth="1"/>
    <col min="14091" max="14092" width="8.5703125" style="60" customWidth="1"/>
    <col min="14093" max="14093" width="4.5703125" style="60" customWidth="1"/>
    <col min="14094" max="14094" width="7.42578125" style="60" customWidth="1"/>
    <col min="14095" max="14096" width="4.5703125" style="60" customWidth="1"/>
    <col min="14097" max="14097" width="7" style="60" customWidth="1"/>
    <col min="14098" max="14098" width="8.140625" style="60" customWidth="1"/>
    <col min="14099" max="14099" width="8" style="60" customWidth="1"/>
    <col min="14100" max="14100" width="7.140625" style="60" customWidth="1"/>
    <col min="14101" max="14101" width="6.5703125" style="60" customWidth="1"/>
    <col min="14102" max="14102" width="4.5703125" style="60" customWidth="1"/>
    <col min="14103" max="14103" width="7.85546875" style="60" customWidth="1"/>
    <col min="14104" max="14104" width="8.140625" style="60" customWidth="1"/>
    <col min="14105" max="14108" width="4.5703125" style="60" customWidth="1"/>
    <col min="14109" max="14109" width="11.5703125" style="60"/>
    <col min="14110" max="14110" width="8.42578125" style="60" customWidth="1"/>
    <col min="14111" max="14111" width="5.42578125" style="60" customWidth="1"/>
    <col min="14112" max="14113" width="5.140625" style="60" customWidth="1"/>
    <col min="14114" max="14114" width="6.42578125" style="60" customWidth="1"/>
    <col min="14115" max="14115" width="11.5703125" style="60"/>
    <col min="14116" max="14116" width="8.42578125" style="60" customWidth="1"/>
    <col min="14117" max="14117" width="3.140625" style="60" customWidth="1"/>
    <col min="14118" max="14118" width="5.140625" style="60" customWidth="1"/>
    <col min="14119" max="14119" width="7.42578125" style="60" customWidth="1"/>
    <col min="14120" max="14120" width="4.5703125" style="60" customWidth="1"/>
    <col min="14121" max="14336" width="11.5703125" style="60"/>
    <col min="14337" max="14337" width="1.85546875" style="60" customWidth="1"/>
    <col min="14338" max="14338" width="8.140625" style="60" customWidth="1"/>
    <col min="14339" max="14340" width="4.5703125" style="60" customWidth="1"/>
    <col min="14341" max="14341" width="7.140625" style="60" customWidth="1"/>
    <col min="14342" max="14342" width="7.85546875" style="60" customWidth="1"/>
    <col min="14343" max="14343" width="4.5703125" style="60" customWidth="1"/>
    <col min="14344" max="14344" width="8.140625" style="60" customWidth="1"/>
    <col min="14345" max="14345" width="9.42578125" style="60" customWidth="1"/>
    <col min="14346" max="14346" width="7.140625" style="60" customWidth="1"/>
    <col min="14347" max="14348" width="8.5703125" style="60" customWidth="1"/>
    <col min="14349" max="14349" width="4.5703125" style="60" customWidth="1"/>
    <col min="14350" max="14350" width="7.42578125" style="60" customWidth="1"/>
    <col min="14351" max="14352" width="4.5703125" style="60" customWidth="1"/>
    <col min="14353" max="14353" width="7" style="60" customWidth="1"/>
    <col min="14354" max="14354" width="8.140625" style="60" customWidth="1"/>
    <col min="14355" max="14355" width="8" style="60" customWidth="1"/>
    <col min="14356" max="14356" width="7.140625" style="60" customWidth="1"/>
    <col min="14357" max="14357" width="6.5703125" style="60" customWidth="1"/>
    <col min="14358" max="14358" width="4.5703125" style="60" customWidth="1"/>
    <col min="14359" max="14359" width="7.85546875" style="60" customWidth="1"/>
    <col min="14360" max="14360" width="8.140625" style="60" customWidth="1"/>
    <col min="14361" max="14364" width="4.5703125" style="60" customWidth="1"/>
    <col min="14365" max="14365" width="11.5703125" style="60"/>
    <col min="14366" max="14366" width="8.42578125" style="60" customWidth="1"/>
    <col min="14367" max="14367" width="5.42578125" style="60" customWidth="1"/>
    <col min="14368" max="14369" width="5.140625" style="60" customWidth="1"/>
    <col min="14370" max="14370" width="6.42578125" style="60" customWidth="1"/>
    <col min="14371" max="14371" width="11.5703125" style="60"/>
    <col min="14372" max="14372" width="8.42578125" style="60" customWidth="1"/>
    <col min="14373" max="14373" width="3.140625" style="60" customWidth="1"/>
    <col min="14374" max="14374" width="5.140625" style="60" customWidth="1"/>
    <col min="14375" max="14375" width="7.42578125" style="60" customWidth="1"/>
    <col min="14376" max="14376" width="4.5703125" style="60" customWidth="1"/>
    <col min="14377" max="14592" width="11.5703125" style="60"/>
    <col min="14593" max="14593" width="1.85546875" style="60" customWidth="1"/>
    <col min="14594" max="14594" width="8.140625" style="60" customWidth="1"/>
    <col min="14595" max="14596" width="4.5703125" style="60" customWidth="1"/>
    <col min="14597" max="14597" width="7.140625" style="60" customWidth="1"/>
    <col min="14598" max="14598" width="7.85546875" style="60" customWidth="1"/>
    <col min="14599" max="14599" width="4.5703125" style="60" customWidth="1"/>
    <col min="14600" max="14600" width="8.140625" style="60" customWidth="1"/>
    <col min="14601" max="14601" width="9.42578125" style="60" customWidth="1"/>
    <col min="14602" max="14602" width="7.140625" style="60" customWidth="1"/>
    <col min="14603" max="14604" width="8.5703125" style="60" customWidth="1"/>
    <col min="14605" max="14605" width="4.5703125" style="60" customWidth="1"/>
    <col min="14606" max="14606" width="7.42578125" style="60" customWidth="1"/>
    <col min="14607" max="14608" width="4.5703125" style="60" customWidth="1"/>
    <col min="14609" max="14609" width="7" style="60" customWidth="1"/>
    <col min="14610" max="14610" width="8.140625" style="60" customWidth="1"/>
    <col min="14611" max="14611" width="8" style="60" customWidth="1"/>
    <col min="14612" max="14612" width="7.140625" style="60" customWidth="1"/>
    <col min="14613" max="14613" width="6.5703125" style="60" customWidth="1"/>
    <col min="14614" max="14614" width="4.5703125" style="60" customWidth="1"/>
    <col min="14615" max="14615" width="7.85546875" style="60" customWidth="1"/>
    <col min="14616" max="14616" width="8.140625" style="60" customWidth="1"/>
    <col min="14617" max="14620" width="4.5703125" style="60" customWidth="1"/>
    <col min="14621" max="14621" width="11.5703125" style="60"/>
    <col min="14622" max="14622" width="8.42578125" style="60" customWidth="1"/>
    <col min="14623" max="14623" width="5.42578125" style="60" customWidth="1"/>
    <col min="14624" max="14625" width="5.140625" style="60" customWidth="1"/>
    <col min="14626" max="14626" width="6.42578125" style="60" customWidth="1"/>
    <col min="14627" max="14627" width="11.5703125" style="60"/>
    <col min="14628" max="14628" width="8.42578125" style="60" customWidth="1"/>
    <col min="14629" max="14629" width="3.140625" style="60" customWidth="1"/>
    <col min="14630" max="14630" width="5.140625" style="60" customWidth="1"/>
    <col min="14631" max="14631" width="7.42578125" style="60" customWidth="1"/>
    <col min="14632" max="14632" width="4.5703125" style="60" customWidth="1"/>
    <col min="14633" max="14848" width="11.5703125" style="60"/>
    <col min="14849" max="14849" width="1.85546875" style="60" customWidth="1"/>
    <col min="14850" max="14850" width="8.140625" style="60" customWidth="1"/>
    <col min="14851" max="14852" width="4.5703125" style="60" customWidth="1"/>
    <col min="14853" max="14853" width="7.140625" style="60" customWidth="1"/>
    <col min="14854" max="14854" width="7.85546875" style="60" customWidth="1"/>
    <col min="14855" max="14855" width="4.5703125" style="60" customWidth="1"/>
    <col min="14856" max="14856" width="8.140625" style="60" customWidth="1"/>
    <col min="14857" max="14857" width="9.42578125" style="60" customWidth="1"/>
    <col min="14858" max="14858" width="7.140625" style="60" customWidth="1"/>
    <col min="14859" max="14860" width="8.5703125" style="60" customWidth="1"/>
    <col min="14861" max="14861" width="4.5703125" style="60" customWidth="1"/>
    <col min="14862" max="14862" width="7.42578125" style="60" customWidth="1"/>
    <col min="14863" max="14864" width="4.5703125" style="60" customWidth="1"/>
    <col min="14865" max="14865" width="7" style="60" customWidth="1"/>
    <col min="14866" max="14866" width="8.140625" style="60" customWidth="1"/>
    <col min="14867" max="14867" width="8" style="60" customWidth="1"/>
    <col min="14868" max="14868" width="7.140625" style="60" customWidth="1"/>
    <col min="14869" max="14869" width="6.5703125" style="60" customWidth="1"/>
    <col min="14870" max="14870" width="4.5703125" style="60" customWidth="1"/>
    <col min="14871" max="14871" width="7.85546875" style="60" customWidth="1"/>
    <col min="14872" max="14872" width="8.140625" style="60" customWidth="1"/>
    <col min="14873" max="14876" width="4.5703125" style="60" customWidth="1"/>
    <col min="14877" max="14877" width="11.5703125" style="60"/>
    <col min="14878" max="14878" width="8.42578125" style="60" customWidth="1"/>
    <col min="14879" max="14879" width="5.42578125" style="60" customWidth="1"/>
    <col min="14880" max="14881" width="5.140625" style="60" customWidth="1"/>
    <col min="14882" max="14882" width="6.42578125" style="60" customWidth="1"/>
    <col min="14883" max="14883" width="11.5703125" style="60"/>
    <col min="14884" max="14884" width="8.42578125" style="60" customWidth="1"/>
    <col min="14885" max="14885" width="3.140625" style="60" customWidth="1"/>
    <col min="14886" max="14886" width="5.140625" style="60" customWidth="1"/>
    <col min="14887" max="14887" width="7.42578125" style="60" customWidth="1"/>
    <col min="14888" max="14888" width="4.5703125" style="60" customWidth="1"/>
    <col min="14889" max="15104" width="11.5703125" style="60"/>
    <col min="15105" max="15105" width="1.85546875" style="60" customWidth="1"/>
    <col min="15106" max="15106" width="8.140625" style="60" customWidth="1"/>
    <col min="15107" max="15108" width="4.5703125" style="60" customWidth="1"/>
    <col min="15109" max="15109" width="7.140625" style="60" customWidth="1"/>
    <col min="15110" max="15110" width="7.85546875" style="60" customWidth="1"/>
    <col min="15111" max="15111" width="4.5703125" style="60" customWidth="1"/>
    <col min="15112" max="15112" width="8.140625" style="60" customWidth="1"/>
    <col min="15113" max="15113" width="9.42578125" style="60" customWidth="1"/>
    <col min="15114" max="15114" width="7.140625" style="60" customWidth="1"/>
    <col min="15115" max="15116" width="8.5703125" style="60" customWidth="1"/>
    <col min="15117" max="15117" width="4.5703125" style="60" customWidth="1"/>
    <col min="15118" max="15118" width="7.42578125" style="60" customWidth="1"/>
    <col min="15119" max="15120" width="4.5703125" style="60" customWidth="1"/>
    <col min="15121" max="15121" width="7" style="60" customWidth="1"/>
    <col min="15122" max="15122" width="8.140625" style="60" customWidth="1"/>
    <col min="15123" max="15123" width="8" style="60" customWidth="1"/>
    <col min="15124" max="15124" width="7.140625" style="60" customWidth="1"/>
    <col min="15125" max="15125" width="6.5703125" style="60" customWidth="1"/>
    <col min="15126" max="15126" width="4.5703125" style="60" customWidth="1"/>
    <col min="15127" max="15127" width="7.85546875" style="60" customWidth="1"/>
    <col min="15128" max="15128" width="8.140625" style="60" customWidth="1"/>
    <col min="15129" max="15132" width="4.5703125" style="60" customWidth="1"/>
    <col min="15133" max="15133" width="11.5703125" style="60"/>
    <col min="15134" max="15134" width="8.42578125" style="60" customWidth="1"/>
    <col min="15135" max="15135" width="5.42578125" style="60" customWidth="1"/>
    <col min="15136" max="15137" width="5.140625" style="60" customWidth="1"/>
    <col min="15138" max="15138" width="6.42578125" style="60" customWidth="1"/>
    <col min="15139" max="15139" width="11.5703125" style="60"/>
    <col min="15140" max="15140" width="8.42578125" style="60" customWidth="1"/>
    <col min="15141" max="15141" width="3.140625" style="60" customWidth="1"/>
    <col min="15142" max="15142" width="5.140625" style="60" customWidth="1"/>
    <col min="15143" max="15143" width="7.42578125" style="60" customWidth="1"/>
    <col min="15144" max="15144" width="4.5703125" style="60" customWidth="1"/>
    <col min="15145" max="15360" width="11.5703125" style="60"/>
    <col min="15361" max="15361" width="1.85546875" style="60" customWidth="1"/>
    <col min="15362" max="15362" width="8.140625" style="60" customWidth="1"/>
    <col min="15363" max="15364" width="4.5703125" style="60" customWidth="1"/>
    <col min="15365" max="15365" width="7.140625" style="60" customWidth="1"/>
    <col min="15366" max="15366" width="7.85546875" style="60" customWidth="1"/>
    <col min="15367" max="15367" width="4.5703125" style="60" customWidth="1"/>
    <col min="15368" max="15368" width="8.140625" style="60" customWidth="1"/>
    <col min="15369" max="15369" width="9.42578125" style="60" customWidth="1"/>
    <col min="15370" max="15370" width="7.140625" style="60" customWidth="1"/>
    <col min="15371" max="15372" width="8.5703125" style="60" customWidth="1"/>
    <col min="15373" max="15373" width="4.5703125" style="60" customWidth="1"/>
    <col min="15374" max="15374" width="7.42578125" style="60" customWidth="1"/>
    <col min="15375" max="15376" width="4.5703125" style="60" customWidth="1"/>
    <col min="15377" max="15377" width="7" style="60" customWidth="1"/>
    <col min="15378" max="15378" width="8.140625" style="60" customWidth="1"/>
    <col min="15379" max="15379" width="8" style="60" customWidth="1"/>
    <col min="15380" max="15380" width="7.140625" style="60" customWidth="1"/>
    <col min="15381" max="15381" width="6.5703125" style="60" customWidth="1"/>
    <col min="15382" max="15382" width="4.5703125" style="60" customWidth="1"/>
    <col min="15383" max="15383" width="7.85546875" style="60" customWidth="1"/>
    <col min="15384" max="15384" width="8.140625" style="60" customWidth="1"/>
    <col min="15385" max="15388" width="4.5703125" style="60" customWidth="1"/>
    <col min="15389" max="15389" width="11.5703125" style="60"/>
    <col min="15390" max="15390" width="8.42578125" style="60" customWidth="1"/>
    <col min="15391" max="15391" width="5.42578125" style="60" customWidth="1"/>
    <col min="15392" max="15393" width="5.140625" style="60" customWidth="1"/>
    <col min="15394" max="15394" width="6.42578125" style="60" customWidth="1"/>
    <col min="15395" max="15395" width="11.5703125" style="60"/>
    <col min="15396" max="15396" width="8.42578125" style="60" customWidth="1"/>
    <col min="15397" max="15397" width="3.140625" style="60" customWidth="1"/>
    <col min="15398" max="15398" width="5.140625" style="60" customWidth="1"/>
    <col min="15399" max="15399" width="7.42578125" style="60" customWidth="1"/>
    <col min="15400" max="15400" width="4.5703125" style="60" customWidth="1"/>
    <col min="15401" max="15616" width="11.5703125" style="60"/>
    <col min="15617" max="15617" width="1.85546875" style="60" customWidth="1"/>
    <col min="15618" max="15618" width="8.140625" style="60" customWidth="1"/>
    <col min="15619" max="15620" width="4.5703125" style="60" customWidth="1"/>
    <col min="15621" max="15621" width="7.140625" style="60" customWidth="1"/>
    <col min="15622" max="15622" width="7.85546875" style="60" customWidth="1"/>
    <col min="15623" max="15623" width="4.5703125" style="60" customWidth="1"/>
    <col min="15624" max="15624" width="8.140625" style="60" customWidth="1"/>
    <col min="15625" max="15625" width="9.42578125" style="60" customWidth="1"/>
    <col min="15626" max="15626" width="7.140625" style="60" customWidth="1"/>
    <col min="15627" max="15628" width="8.5703125" style="60" customWidth="1"/>
    <col min="15629" max="15629" width="4.5703125" style="60" customWidth="1"/>
    <col min="15630" max="15630" width="7.42578125" style="60" customWidth="1"/>
    <col min="15631" max="15632" width="4.5703125" style="60" customWidth="1"/>
    <col min="15633" max="15633" width="7" style="60" customWidth="1"/>
    <col min="15634" max="15634" width="8.140625" style="60" customWidth="1"/>
    <col min="15635" max="15635" width="8" style="60" customWidth="1"/>
    <col min="15636" max="15636" width="7.140625" style="60" customWidth="1"/>
    <col min="15637" max="15637" width="6.5703125" style="60" customWidth="1"/>
    <col min="15638" max="15638" width="4.5703125" style="60" customWidth="1"/>
    <col min="15639" max="15639" width="7.85546875" style="60" customWidth="1"/>
    <col min="15640" max="15640" width="8.140625" style="60" customWidth="1"/>
    <col min="15641" max="15644" width="4.5703125" style="60" customWidth="1"/>
    <col min="15645" max="15645" width="11.5703125" style="60"/>
    <col min="15646" max="15646" width="8.42578125" style="60" customWidth="1"/>
    <col min="15647" max="15647" width="5.42578125" style="60" customWidth="1"/>
    <col min="15648" max="15649" width="5.140625" style="60" customWidth="1"/>
    <col min="15650" max="15650" width="6.42578125" style="60" customWidth="1"/>
    <col min="15651" max="15651" width="11.5703125" style="60"/>
    <col min="15652" max="15652" width="8.42578125" style="60" customWidth="1"/>
    <col min="15653" max="15653" width="3.140625" style="60" customWidth="1"/>
    <col min="15654" max="15654" width="5.140625" style="60" customWidth="1"/>
    <col min="15655" max="15655" width="7.42578125" style="60" customWidth="1"/>
    <col min="15656" max="15656" width="4.5703125" style="60" customWidth="1"/>
    <col min="15657" max="15872" width="11.5703125" style="60"/>
    <col min="15873" max="15873" width="1.85546875" style="60" customWidth="1"/>
    <col min="15874" max="15874" width="8.140625" style="60" customWidth="1"/>
    <col min="15875" max="15876" width="4.5703125" style="60" customWidth="1"/>
    <col min="15877" max="15877" width="7.140625" style="60" customWidth="1"/>
    <col min="15878" max="15878" width="7.85546875" style="60" customWidth="1"/>
    <col min="15879" max="15879" width="4.5703125" style="60" customWidth="1"/>
    <col min="15880" max="15880" width="8.140625" style="60" customWidth="1"/>
    <col min="15881" max="15881" width="9.42578125" style="60" customWidth="1"/>
    <col min="15882" max="15882" width="7.140625" style="60" customWidth="1"/>
    <col min="15883" max="15884" width="8.5703125" style="60" customWidth="1"/>
    <col min="15885" max="15885" width="4.5703125" style="60" customWidth="1"/>
    <col min="15886" max="15886" width="7.42578125" style="60" customWidth="1"/>
    <col min="15887" max="15888" width="4.5703125" style="60" customWidth="1"/>
    <col min="15889" max="15889" width="7" style="60" customWidth="1"/>
    <col min="15890" max="15890" width="8.140625" style="60" customWidth="1"/>
    <col min="15891" max="15891" width="8" style="60" customWidth="1"/>
    <col min="15892" max="15892" width="7.140625" style="60" customWidth="1"/>
    <col min="15893" max="15893" width="6.5703125" style="60" customWidth="1"/>
    <col min="15894" max="15894" width="4.5703125" style="60" customWidth="1"/>
    <col min="15895" max="15895" width="7.85546875" style="60" customWidth="1"/>
    <col min="15896" max="15896" width="8.140625" style="60" customWidth="1"/>
    <col min="15897" max="15900" width="4.5703125" style="60" customWidth="1"/>
    <col min="15901" max="15901" width="11.5703125" style="60"/>
    <col min="15902" max="15902" width="8.42578125" style="60" customWidth="1"/>
    <col min="15903" max="15903" width="5.42578125" style="60" customWidth="1"/>
    <col min="15904" max="15905" width="5.140625" style="60" customWidth="1"/>
    <col min="15906" max="15906" width="6.42578125" style="60" customWidth="1"/>
    <col min="15907" max="15907" width="11.5703125" style="60"/>
    <col min="15908" max="15908" width="8.42578125" style="60" customWidth="1"/>
    <col min="15909" max="15909" width="3.140625" style="60" customWidth="1"/>
    <col min="15910" max="15910" width="5.140625" style="60" customWidth="1"/>
    <col min="15911" max="15911" width="7.42578125" style="60" customWidth="1"/>
    <col min="15912" max="15912" width="4.5703125" style="60" customWidth="1"/>
    <col min="15913" max="16128" width="11.5703125" style="60"/>
    <col min="16129" max="16129" width="1.85546875" style="60" customWidth="1"/>
    <col min="16130" max="16130" width="8.140625" style="60" customWidth="1"/>
    <col min="16131" max="16132" width="4.5703125" style="60" customWidth="1"/>
    <col min="16133" max="16133" width="7.140625" style="60" customWidth="1"/>
    <col min="16134" max="16134" width="7.85546875" style="60" customWidth="1"/>
    <col min="16135" max="16135" width="4.5703125" style="60" customWidth="1"/>
    <col min="16136" max="16136" width="8.140625" style="60" customWidth="1"/>
    <col min="16137" max="16137" width="9.42578125" style="60" customWidth="1"/>
    <col min="16138" max="16138" width="7.140625" style="60" customWidth="1"/>
    <col min="16139" max="16140" width="8.5703125" style="60" customWidth="1"/>
    <col min="16141" max="16141" width="4.5703125" style="60" customWidth="1"/>
    <col min="16142" max="16142" width="7.42578125" style="60" customWidth="1"/>
    <col min="16143" max="16144" width="4.5703125" style="60" customWidth="1"/>
    <col min="16145" max="16145" width="7" style="60" customWidth="1"/>
    <col min="16146" max="16146" width="8.140625" style="60" customWidth="1"/>
    <col min="16147" max="16147" width="8" style="60" customWidth="1"/>
    <col min="16148" max="16148" width="7.140625" style="60" customWidth="1"/>
    <col min="16149" max="16149" width="6.5703125" style="60" customWidth="1"/>
    <col min="16150" max="16150" width="4.5703125" style="60" customWidth="1"/>
    <col min="16151" max="16151" width="7.85546875" style="60" customWidth="1"/>
    <col min="16152" max="16152" width="8.140625" style="60" customWidth="1"/>
    <col min="16153" max="16156" width="4.5703125" style="60" customWidth="1"/>
    <col min="16157" max="16157" width="11.5703125" style="60"/>
    <col min="16158" max="16158" width="8.42578125" style="60" customWidth="1"/>
    <col min="16159" max="16159" width="5.42578125" style="60" customWidth="1"/>
    <col min="16160" max="16161" width="5.140625" style="60" customWidth="1"/>
    <col min="16162" max="16162" width="6.42578125" style="60" customWidth="1"/>
    <col min="16163" max="16163" width="11.5703125" style="60"/>
    <col min="16164" max="16164" width="8.42578125" style="60" customWidth="1"/>
    <col min="16165" max="16165" width="3.140625" style="60" customWidth="1"/>
    <col min="16166" max="16166" width="5.140625" style="60" customWidth="1"/>
    <col min="16167" max="16167" width="7.42578125" style="60" customWidth="1"/>
    <col min="16168" max="16168" width="4.5703125" style="60" customWidth="1"/>
    <col min="16169" max="16384" width="11.5703125" style="60"/>
  </cols>
  <sheetData>
    <row r="1" spans="3:15">
      <c r="C1" s="811" t="s">
        <v>298</v>
      </c>
      <c r="D1" s="812"/>
      <c r="E1" s="812"/>
      <c r="F1" s="812"/>
      <c r="G1" s="812"/>
      <c r="H1" s="812"/>
      <c r="I1" s="812"/>
      <c r="J1" s="812"/>
      <c r="K1" s="812"/>
      <c r="L1" s="812"/>
      <c r="M1" s="812"/>
      <c r="N1" s="812"/>
      <c r="O1" s="813"/>
    </row>
    <row r="2" spans="3:15" ht="15" thickBot="1">
      <c r="C2" s="814"/>
      <c r="D2" s="815"/>
      <c r="E2" s="815"/>
      <c r="F2" s="815"/>
      <c r="G2" s="815"/>
      <c r="H2" s="815"/>
      <c r="I2" s="815"/>
      <c r="J2" s="815"/>
      <c r="K2" s="815"/>
      <c r="L2" s="815"/>
      <c r="M2" s="815"/>
      <c r="N2" s="815"/>
      <c r="O2" s="816"/>
    </row>
    <row r="3" spans="3:15" ht="27" customHeight="1">
      <c r="C3" s="1499" t="s">
        <v>299</v>
      </c>
      <c r="D3" s="1500"/>
      <c r="E3" s="1500"/>
      <c r="F3" s="1500"/>
      <c r="G3" s="1500"/>
      <c r="H3" s="1500"/>
      <c r="I3" s="163">
        <v>1160</v>
      </c>
      <c r="J3" s="820"/>
      <c r="K3" s="820"/>
      <c r="L3" s="820"/>
      <c r="M3" s="820"/>
      <c r="N3" s="820"/>
      <c r="O3" s="164" t="s">
        <v>10</v>
      </c>
    </row>
    <row r="4" spans="3:15" ht="27" customHeight="1">
      <c r="C4" s="807" t="s">
        <v>300</v>
      </c>
      <c r="D4" s="808"/>
      <c r="E4" s="808"/>
      <c r="F4" s="808"/>
      <c r="G4" s="808"/>
      <c r="H4" s="808"/>
      <c r="I4" s="165">
        <v>1161</v>
      </c>
      <c r="J4" s="810"/>
      <c r="K4" s="810"/>
      <c r="L4" s="810"/>
      <c r="M4" s="810"/>
      <c r="N4" s="810"/>
      <c r="O4" s="281" t="s">
        <v>420</v>
      </c>
    </row>
    <row r="5" spans="3:15" ht="27" customHeight="1">
      <c r="C5" s="807" t="s">
        <v>301</v>
      </c>
      <c r="D5" s="808"/>
      <c r="E5" s="808"/>
      <c r="F5" s="808"/>
      <c r="G5" s="808"/>
      <c r="H5" s="808"/>
      <c r="I5" s="165">
        <v>1162</v>
      </c>
      <c r="J5" s="810"/>
      <c r="K5" s="810"/>
      <c r="L5" s="810"/>
      <c r="M5" s="810"/>
      <c r="N5" s="810"/>
      <c r="O5" s="281" t="s">
        <v>420</v>
      </c>
    </row>
    <row r="6" spans="3:15" ht="55.7" customHeight="1">
      <c r="C6" s="807" t="s">
        <v>302</v>
      </c>
      <c r="D6" s="808"/>
      <c r="E6" s="808"/>
      <c r="F6" s="808"/>
      <c r="G6" s="808"/>
      <c r="H6" s="808"/>
      <c r="I6" s="165">
        <v>1163</v>
      </c>
      <c r="J6" s="810"/>
      <c r="K6" s="810"/>
      <c r="L6" s="810"/>
      <c r="M6" s="810"/>
      <c r="N6" s="810"/>
      <c r="O6" s="281" t="s">
        <v>420</v>
      </c>
    </row>
    <row r="7" spans="3:15" ht="43.7" customHeight="1">
      <c r="C7" s="807" t="s">
        <v>303</v>
      </c>
      <c r="D7" s="808"/>
      <c r="E7" s="808"/>
      <c r="F7" s="808"/>
      <c r="G7" s="808"/>
      <c r="H7" s="808"/>
      <c r="I7" s="165">
        <v>1164</v>
      </c>
      <c r="J7" s="810"/>
      <c r="K7" s="810"/>
      <c r="L7" s="810"/>
      <c r="M7" s="810"/>
      <c r="N7" s="810"/>
      <c r="O7" s="281" t="s">
        <v>420</v>
      </c>
    </row>
    <row r="8" spans="3:15" ht="27" customHeight="1">
      <c r="C8" s="807" t="s">
        <v>304</v>
      </c>
      <c r="D8" s="808"/>
      <c r="E8" s="808"/>
      <c r="F8" s="808"/>
      <c r="G8" s="808"/>
      <c r="H8" s="808"/>
      <c r="I8" s="165">
        <v>1166</v>
      </c>
      <c r="J8" s="810"/>
      <c r="K8" s="810"/>
      <c r="L8" s="810"/>
      <c r="M8" s="810"/>
      <c r="N8" s="810"/>
      <c r="O8" s="166" t="s">
        <v>10</v>
      </c>
    </row>
    <row r="9" spans="3:15" ht="27" customHeight="1">
      <c r="C9" s="1491" t="s">
        <v>305</v>
      </c>
      <c r="D9" s="1492"/>
      <c r="E9" s="1492"/>
      <c r="F9" s="1492"/>
      <c r="G9" s="1492"/>
      <c r="H9" s="1492"/>
      <c r="I9" s="260">
        <v>1167</v>
      </c>
      <c r="J9" s="810"/>
      <c r="K9" s="810"/>
      <c r="L9" s="810"/>
      <c r="M9" s="810"/>
      <c r="N9" s="810"/>
      <c r="O9" s="282" t="s">
        <v>10</v>
      </c>
    </row>
    <row r="10" spans="3:15" ht="27" customHeight="1">
      <c r="C10" s="1496" t="s">
        <v>306</v>
      </c>
      <c r="D10" s="1497"/>
      <c r="E10" s="1497"/>
      <c r="F10" s="1497"/>
      <c r="G10" s="1497"/>
      <c r="H10" s="1497"/>
      <c r="I10" s="283">
        <v>1168</v>
      </c>
      <c r="J10" s="1498">
        <f>+J3-J4-J5-J6-J7+J9+J8</f>
        <v>0</v>
      </c>
      <c r="K10" s="1498"/>
      <c r="L10" s="1498"/>
      <c r="M10" s="1498"/>
      <c r="N10" s="1498"/>
      <c r="O10" s="284" t="s">
        <v>31</v>
      </c>
    </row>
    <row r="11" spans="3:15" ht="27" customHeight="1">
      <c r="C11" s="1496" t="s">
        <v>307</v>
      </c>
      <c r="D11" s="1497"/>
      <c r="E11" s="1497"/>
      <c r="F11" s="1497"/>
      <c r="G11" s="1497"/>
      <c r="H11" s="1497"/>
      <c r="I11" s="283">
        <v>1169</v>
      </c>
      <c r="J11" s="1498"/>
      <c r="K11" s="1498"/>
      <c r="L11" s="1498"/>
      <c r="M11" s="1498"/>
      <c r="N11" s="1498"/>
      <c r="O11" s="284" t="s">
        <v>31</v>
      </c>
    </row>
    <row r="12" spans="3:15" ht="27" customHeight="1">
      <c r="C12" s="1496" t="s">
        <v>308</v>
      </c>
      <c r="D12" s="1497"/>
      <c r="E12" s="1497"/>
      <c r="F12" s="1497"/>
      <c r="G12" s="1497"/>
      <c r="H12" s="1497"/>
      <c r="I12" s="283">
        <v>1170</v>
      </c>
      <c r="J12" s="1498"/>
      <c r="K12" s="1498"/>
      <c r="L12" s="1498"/>
      <c r="M12" s="1498"/>
      <c r="N12" s="1498"/>
      <c r="O12" s="284" t="s">
        <v>31</v>
      </c>
    </row>
    <row r="13" spans="3:15" ht="27" customHeight="1">
      <c r="C13" s="1491" t="s">
        <v>309</v>
      </c>
      <c r="D13" s="1492"/>
      <c r="E13" s="1492"/>
      <c r="F13" s="1492"/>
      <c r="G13" s="1492"/>
      <c r="H13" s="1492"/>
      <c r="I13" s="260">
        <v>1171</v>
      </c>
      <c r="J13" s="1468"/>
      <c r="K13" s="1468"/>
      <c r="L13" s="1468"/>
      <c r="M13" s="1468"/>
      <c r="N13" s="1468"/>
      <c r="O13" s="282" t="s">
        <v>10</v>
      </c>
    </row>
    <row r="14" spans="3:15" ht="27" customHeight="1">
      <c r="C14" s="1491" t="s">
        <v>310</v>
      </c>
      <c r="D14" s="1492"/>
      <c r="E14" s="1492"/>
      <c r="F14" s="1492"/>
      <c r="G14" s="1492"/>
      <c r="H14" s="1492"/>
      <c r="I14" s="260">
        <v>1172</v>
      </c>
      <c r="J14" s="1468"/>
      <c r="K14" s="1468"/>
      <c r="L14" s="1468"/>
      <c r="M14" s="1468"/>
      <c r="N14" s="1468"/>
      <c r="O14" s="281" t="s">
        <v>420</v>
      </c>
    </row>
    <row r="15" spans="3:15" ht="27" customHeight="1">
      <c r="C15" s="1491" t="s">
        <v>311</v>
      </c>
      <c r="D15" s="1492"/>
      <c r="E15" s="1492"/>
      <c r="F15" s="1492"/>
      <c r="G15" s="1492"/>
      <c r="H15" s="1492"/>
      <c r="I15" s="260">
        <v>1173</v>
      </c>
      <c r="J15" s="1468"/>
      <c r="K15" s="1468"/>
      <c r="L15" s="1468"/>
      <c r="M15" s="1468"/>
      <c r="N15" s="1468"/>
      <c r="O15" s="282" t="s">
        <v>10</v>
      </c>
    </row>
    <row r="16" spans="3:15" ht="27" customHeight="1" thickBot="1">
      <c r="C16" s="1493" t="s">
        <v>312</v>
      </c>
      <c r="D16" s="1494"/>
      <c r="E16" s="1494"/>
      <c r="F16" s="1494"/>
      <c r="G16" s="1494"/>
      <c r="H16" s="1494"/>
      <c r="I16" s="285">
        <v>1174</v>
      </c>
      <c r="J16" s="1495">
        <f>+J10+J13+J15-J14</f>
        <v>0</v>
      </c>
      <c r="K16" s="1495"/>
      <c r="L16" s="1495"/>
      <c r="M16" s="1495"/>
      <c r="N16" s="1495"/>
      <c r="O16" s="286" t="s">
        <v>31</v>
      </c>
    </row>
  </sheetData>
  <mergeCells count="29">
    <mergeCell ref="C5:H5"/>
    <mergeCell ref="J5:N5"/>
    <mergeCell ref="C1:O2"/>
    <mergeCell ref="C3:H3"/>
    <mergeCell ref="J3:N3"/>
    <mergeCell ref="C4:H4"/>
    <mergeCell ref="J4:N4"/>
    <mergeCell ref="C6:H6"/>
    <mergeCell ref="J6:N6"/>
    <mergeCell ref="C7:H7"/>
    <mergeCell ref="J7:N7"/>
    <mergeCell ref="C8:H8"/>
    <mergeCell ref="J8:N8"/>
    <mergeCell ref="C9:H9"/>
    <mergeCell ref="J9:N9"/>
    <mergeCell ref="C10:H10"/>
    <mergeCell ref="J10:N10"/>
    <mergeCell ref="C11:H11"/>
    <mergeCell ref="J11:N11"/>
    <mergeCell ref="C15:H15"/>
    <mergeCell ref="J15:N15"/>
    <mergeCell ref="C16:H16"/>
    <mergeCell ref="J16:N16"/>
    <mergeCell ref="C12:H12"/>
    <mergeCell ref="J12:N12"/>
    <mergeCell ref="C13:H13"/>
    <mergeCell ref="J13:N13"/>
    <mergeCell ref="C14:H14"/>
    <mergeCell ref="J14:N14"/>
  </mergeCells>
  <hyperlinks>
    <hyperlink ref="C1:O2" location="'Indice F22'!A1" display="RECUADRO N° 9: REGISTRO FUR"/>
  </hyperlinks>
  <pageMargins left="0.70866141732283472" right="0.70866141732283472" top="0.74803149606299213" bottom="0.74803149606299213" header="0.31496062992125984" footer="0.31496062992125984"/>
  <pageSetup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C1:AA35"/>
  <sheetViews>
    <sheetView showGridLines="0" topLeftCell="B10" zoomScaleNormal="100" workbookViewId="0">
      <selection activeCell="O32" sqref="O32"/>
    </sheetView>
  </sheetViews>
  <sheetFormatPr baseColWidth="10" defaultColWidth="11.5703125" defaultRowHeight="15"/>
  <cols>
    <col min="1" max="1" width="1.85546875" style="60" customWidth="1"/>
    <col min="2" max="2" width="4.5703125"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558" customWidth="1"/>
    <col min="18" max="18" width="6" style="60" customWidth="1"/>
    <col min="19" max="19" width="9.140625" style="294" customWidth="1"/>
    <col min="20" max="20" width="7" style="60" customWidth="1"/>
    <col min="21" max="21" width="20.140625" style="60" customWidth="1"/>
    <col min="22" max="22" width="9" style="60" customWidth="1"/>
    <col min="23" max="23" width="19.28515625" style="60" customWidth="1"/>
    <col min="24" max="25" width="4.5703125" style="60" customWidth="1"/>
    <col min="26" max="26" width="7.140625" style="60" customWidth="1"/>
    <col min="27" max="27" width="19.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4.5703125"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6"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4.5703125"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6"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4.5703125"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6"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4.5703125"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6"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4.5703125"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6"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4.5703125"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6"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4.5703125"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6"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4.5703125"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6"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4.5703125"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6"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4.5703125"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6"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4.5703125"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6"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4.5703125"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6"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4.5703125"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6"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4.5703125"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6"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4.5703125"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6"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4.5703125"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6"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4.5703125"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6"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4.5703125"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6"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4.5703125"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6"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4.5703125"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6"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4.5703125"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6"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4.5703125"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6"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4.5703125"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6"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4.5703125"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6"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4.5703125"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6"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4.5703125"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6"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4.5703125"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6"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4.5703125"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6"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4.5703125"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6"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4.5703125"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6"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4.5703125"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6"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4.5703125"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6"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4.5703125"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6"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4.5703125"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6"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4.5703125"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6"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4.5703125"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6"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4.5703125"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6"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4.5703125"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6"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4.5703125"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6"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4.5703125"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6"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4.5703125"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6"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4.5703125"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6"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4.5703125"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6"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4.5703125"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6"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4.5703125"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6"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4.5703125"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6"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4.5703125"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6"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4.5703125"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6"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4.5703125"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6"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4.5703125"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6"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4.5703125"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6"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4.5703125"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6"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4.5703125"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6"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4.5703125"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6"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4.5703125"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6"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4.5703125"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6"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4.5703125"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6"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4.5703125"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6"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4.5703125"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6"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4.5703125"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6"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4.5703125"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6"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4.5703125"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6"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4.5703125"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6"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1" spans="3:27" ht="15.75" thickBot="1"/>
    <row r="2" spans="3:27">
      <c r="C2" s="1501" t="s">
        <v>1492</v>
      </c>
      <c r="D2" s="812"/>
      <c r="E2" s="812"/>
      <c r="F2" s="812"/>
      <c r="G2" s="812"/>
      <c r="H2" s="812"/>
      <c r="I2" s="812"/>
      <c r="J2" s="812"/>
      <c r="K2" s="812"/>
      <c r="L2" s="812"/>
      <c r="M2" s="812"/>
      <c r="N2" s="812"/>
      <c r="O2" s="812"/>
      <c r="P2" s="812"/>
      <c r="Q2" s="813"/>
    </row>
    <row r="3" spans="3:27" ht="28.7" customHeight="1" thickBot="1">
      <c r="C3" s="814"/>
      <c r="D3" s="815"/>
      <c r="E3" s="815"/>
      <c r="F3" s="815"/>
      <c r="G3" s="815"/>
      <c r="H3" s="815"/>
      <c r="I3" s="815"/>
      <c r="J3" s="815"/>
      <c r="K3" s="815"/>
      <c r="L3" s="815"/>
      <c r="M3" s="815"/>
      <c r="N3" s="815"/>
      <c r="O3" s="815"/>
      <c r="P3" s="815"/>
      <c r="Q3" s="816"/>
    </row>
    <row r="4" spans="3:27" ht="27" customHeight="1">
      <c r="C4" s="559" t="s">
        <v>1493</v>
      </c>
      <c r="D4" s="288"/>
      <c r="E4" s="288"/>
      <c r="F4" s="288"/>
      <c r="G4" s="288"/>
      <c r="H4" s="288"/>
      <c r="I4" s="288"/>
      <c r="J4" s="288"/>
      <c r="K4" s="163">
        <v>1445</v>
      </c>
      <c r="L4" s="820">
        <f>+'ANTECEDENTES '!E7</f>
        <v>0</v>
      </c>
      <c r="M4" s="820"/>
      <c r="N4" s="820"/>
      <c r="O4" s="820"/>
      <c r="P4" s="820"/>
      <c r="Q4" s="536" t="s">
        <v>10</v>
      </c>
      <c r="S4" s="294" t="s">
        <v>1483</v>
      </c>
      <c r="V4" s="294"/>
      <c r="W4" s="294"/>
    </row>
    <row r="5" spans="3:27" ht="27" customHeight="1">
      <c r="C5" s="560" t="s">
        <v>1494</v>
      </c>
      <c r="D5" s="290"/>
      <c r="E5" s="290"/>
      <c r="F5" s="290"/>
      <c r="G5" s="290"/>
      <c r="H5" s="290"/>
      <c r="I5" s="290"/>
      <c r="J5" s="290"/>
      <c r="K5" s="260">
        <v>1446</v>
      </c>
      <c r="L5" s="1468">
        <v>21775288</v>
      </c>
      <c r="M5" s="1468"/>
      <c r="N5" s="1468"/>
      <c r="O5" s="1468"/>
      <c r="P5" s="1468"/>
      <c r="Q5" s="561" t="s">
        <v>420</v>
      </c>
      <c r="S5" s="294" t="s">
        <v>1483</v>
      </c>
      <c r="V5" s="294"/>
      <c r="AA5" s="60">
        <v>-21775288</v>
      </c>
    </row>
    <row r="6" spans="3:27" ht="27" customHeight="1">
      <c r="C6" s="560" t="s">
        <v>1495</v>
      </c>
      <c r="D6" s="290"/>
      <c r="E6" s="290"/>
      <c r="F6" s="290"/>
      <c r="G6" s="290"/>
      <c r="H6" s="290"/>
      <c r="I6" s="290"/>
      <c r="J6" s="290"/>
      <c r="K6" s="260">
        <v>1374</v>
      </c>
      <c r="L6" s="1468"/>
      <c r="M6" s="1468"/>
      <c r="N6" s="1468"/>
      <c r="O6" s="1468"/>
      <c r="P6" s="1468"/>
      <c r="Q6" s="562" t="s">
        <v>10</v>
      </c>
      <c r="S6" s="294" t="s">
        <v>1496</v>
      </c>
    </row>
    <row r="7" spans="3:27" ht="27" customHeight="1">
      <c r="C7" s="563" t="s">
        <v>1497</v>
      </c>
      <c r="D7" s="564"/>
      <c r="E7" s="564"/>
      <c r="F7" s="564"/>
      <c r="G7" s="564"/>
      <c r="H7" s="564"/>
      <c r="I7" s="564"/>
      <c r="J7" s="564"/>
      <c r="K7" s="305">
        <v>1375</v>
      </c>
      <c r="L7" s="1438"/>
      <c r="M7" s="1438"/>
      <c r="N7" s="1438"/>
      <c r="O7" s="1438"/>
      <c r="P7" s="1438"/>
      <c r="Q7" s="565" t="s">
        <v>10</v>
      </c>
    </row>
    <row r="8" spans="3:27" ht="27" customHeight="1">
      <c r="C8" s="1536" t="s">
        <v>1498</v>
      </c>
      <c r="D8" s="1537"/>
      <c r="E8" s="1537"/>
      <c r="F8" s="1537"/>
      <c r="G8" s="1537"/>
      <c r="H8" s="1537"/>
      <c r="I8" s="1537"/>
      <c r="J8" s="1538"/>
      <c r="K8" s="260">
        <v>1376</v>
      </c>
      <c r="L8" s="1539"/>
      <c r="M8" s="1539"/>
      <c r="N8" s="1539"/>
      <c r="O8" s="1539"/>
      <c r="P8" s="1539"/>
      <c r="Q8" s="566" t="s">
        <v>420</v>
      </c>
    </row>
    <row r="9" spans="3:27" ht="27" customHeight="1">
      <c r="C9" s="1540" t="s">
        <v>1499</v>
      </c>
      <c r="D9" s="1541"/>
      <c r="E9" s="1541"/>
      <c r="F9" s="1541"/>
      <c r="G9" s="1541"/>
      <c r="H9" s="1541"/>
      <c r="I9" s="1541"/>
      <c r="J9" s="1542"/>
      <c r="K9" s="305">
        <v>1705</v>
      </c>
      <c r="L9" s="1438">
        <f>'R17 14 D3'!L42:P42</f>
        <v>2888431</v>
      </c>
      <c r="M9" s="1438"/>
      <c r="N9" s="1438"/>
      <c r="O9" s="1438"/>
      <c r="P9" s="1438"/>
      <c r="Q9" s="565" t="s">
        <v>10</v>
      </c>
      <c r="S9" s="294" t="s">
        <v>1500</v>
      </c>
      <c r="U9" s="60" t="s">
        <v>1749</v>
      </c>
      <c r="AA9" s="60">
        <v>2721724</v>
      </c>
    </row>
    <row r="10" spans="3:27" ht="27" customHeight="1">
      <c r="C10" s="1536" t="s">
        <v>319</v>
      </c>
      <c r="D10" s="1537"/>
      <c r="E10" s="1537"/>
      <c r="F10" s="1537"/>
      <c r="G10" s="1537"/>
      <c r="H10" s="1537"/>
      <c r="I10" s="1537"/>
      <c r="J10" s="1538"/>
      <c r="K10" s="260">
        <v>1706</v>
      </c>
      <c r="L10" s="1539">
        <f>-'R17 14 D3'!L46:P46</f>
        <v>0</v>
      </c>
      <c r="M10" s="1539"/>
      <c r="N10" s="1539"/>
      <c r="O10" s="1539"/>
      <c r="P10" s="1539"/>
      <c r="Q10" s="566" t="s">
        <v>420</v>
      </c>
      <c r="S10" s="294" t="s">
        <v>1554</v>
      </c>
    </row>
    <row r="11" spans="3:27" ht="27" customHeight="1">
      <c r="C11" s="560" t="s">
        <v>1474</v>
      </c>
      <c r="D11" s="290"/>
      <c r="E11" s="290"/>
      <c r="F11" s="290"/>
      <c r="G11" s="290"/>
      <c r="H11" s="290"/>
      <c r="I11" s="290"/>
      <c r="J11" s="290"/>
      <c r="K11" s="260">
        <v>1707</v>
      </c>
      <c r="L11" s="1468">
        <f>'R17 14 D3'!L34:P34</f>
        <v>12074562</v>
      </c>
      <c r="M11" s="1468"/>
      <c r="N11" s="1468"/>
      <c r="O11" s="1468"/>
      <c r="P11" s="1468"/>
      <c r="Q11" s="562" t="s">
        <v>10</v>
      </c>
      <c r="S11" s="294" t="s">
        <v>1501</v>
      </c>
      <c r="U11" s="60" t="s">
        <v>1749</v>
      </c>
      <c r="AA11" s="60">
        <v>12405795</v>
      </c>
    </row>
    <row r="12" spans="3:27" ht="27" customHeight="1">
      <c r="C12" s="807" t="s">
        <v>323</v>
      </c>
      <c r="D12" s="808"/>
      <c r="E12" s="808"/>
      <c r="F12" s="808"/>
      <c r="G12" s="808"/>
      <c r="H12" s="808"/>
      <c r="I12" s="808"/>
      <c r="J12" s="808"/>
      <c r="K12" s="165">
        <v>1377</v>
      </c>
      <c r="L12" s="810">
        <f>+'ANTECEDENTES '!H48</f>
        <v>0</v>
      </c>
      <c r="M12" s="810"/>
      <c r="N12" s="810"/>
      <c r="O12" s="810"/>
      <c r="P12" s="810"/>
      <c r="Q12" s="296" t="s">
        <v>10</v>
      </c>
    </row>
    <row r="13" spans="3:27" ht="27" customHeight="1">
      <c r="C13" s="1518" t="s">
        <v>324</v>
      </c>
      <c r="D13" s="1543"/>
      <c r="E13" s="1543"/>
      <c r="F13" s="1543"/>
      <c r="G13" s="1543"/>
      <c r="H13" s="1543"/>
      <c r="I13" s="1543"/>
      <c r="J13" s="1544"/>
      <c r="K13" s="165">
        <v>1378</v>
      </c>
      <c r="L13" s="810"/>
      <c r="M13" s="810"/>
      <c r="N13" s="810"/>
      <c r="O13" s="810"/>
      <c r="P13" s="810"/>
      <c r="Q13" s="295" t="s">
        <v>420</v>
      </c>
    </row>
    <row r="14" spans="3:27" ht="27" customHeight="1">
      <c r="C14" s="1518" t="s">
        <v>325</v>
      </c>
      <c r="D14" s="1543"/>
      <c r="E14" s="1543"/>
      <c r="F14" s="1543"/>
      <c r="G14" s="1543"/>
      <c r="H14" s="1543"/>
      <c r="I14" s="1543"/>
      <c r="J14" s="1544"/>
      <c r="K14" s="165">
        <v>1726</v>
      </c>
      <c r="L14" s="810">
        <f>+'RLI '!D19+'RLI '!D21+'RLI '!D23+'RLI '!D24</f>
        <v>0</v>
      </c>
      <c r="M14" s="810"/>
      <c r="N14" s="810"/>
      <c r="O14" s="810"/>
      <c r="P14" s="810"/>
      <c r="Q14" s="296" t="s">
        <v>10</v>
      </c>
    </row>
    <row r="15" spans="3:27" ht="27" customHeight="1">
      <c r="C15" s="807" t="s">
        <v>326</v>
      </c>
      <c r="D15" s="808"/>
      <c r="E15" s="808"/>
      <c r="F15" s="808"/>
      <c r="G15" s="808"/>
      <c r="H15" s="808"/>
      <c r="I15" s="808"/>
      <c r="J15" s="808"/>
      <c r="K15" s="165">
        <v>1591</v>
      </c>
      <c r="L15" s="810"/>
      <c r="M15" s="810"/>
      <c r="N15" s="810"/>
      <c r="O15" s="810"/>
      <c r="P15" s="810"/>
      <c r="Q15" s="295" t="s">
        <v>420</v>
      </c>
    </row>
    <row r="16" spans="3:27" ht="27" customHeight="1">
      <c r="C16" s="807" t="s">
        <v>1502</v>
      </c>
      <c r="D16" s="808"/>
      <c r="E16" s="808"/>
      <c r="F16" s="808"/>
      <c r="G16" s="808"/>
      <c r="H16" s="808"/>
      <c r="I16" s="808"/>
      <c r="J16" s="809"/>
      <c r="K16" s="165">
        <v>1479</v>
      </c>
      <c r="L16" s="810">
        <f>+'retiros o dividendos ejercicio'!H18</f>
        <v>0</v>
      </c>
      <c r="M16" s="810"/>
      <c r="N16" s="810"/>
      <c r="O16" s="810"/>
      <c r="P16" s="810"/>
      <c r="Q16" s="295" t="s">
        <v>420</v>
      </c>
    </row>
    <row r="17" spans="3:27" ht="27" customHeight="1">
      <c r="C17" s="807" t="s">
        <v>1503</v>
      </c>
      <c r="D17" s="808"/>
      <c r="E17" s="808"/>
      <c r="F17" s="808"/>
      <c r="G17" s="808"/>
      <c r="H17" s="808"/>
      <c r="I17" s="808"/>
      <c r="J17" s="808"/>
      <c r="K17" s="165">
        <v>1708</v>
      </c>
      <c r="L17" s="810">
        <f>+'R17 14 D3'!L38:P38</f>
        <v>277912</v>
      </c>
      <c r="M17" s="810"/>
      <c r="N17" s="810"/>
      <c r="O17" s="810"/>
      <c r="P17" s="810"/>
      <c r="Q17" s="295" t="s">
        <v>420</v>
      </c>
      <c r="AA17" s="60">
        <v>-277912</v>
      </c>
    </row>
    <row r="18" spans="3:27" ht="27" customHeight="1">
      <c r="C18" s="807" t="s">
        <v>1504</v>
      </c>
      <c r="D18" s="808"/>
      <c r="E18" s="808"/>
      <c r="F18" s="808"/>
      <c r="G18" s="808"/>
      <c r="H18" s="808"/>
      <c r="I18" s="808"/>
      <c r="J18" s="808"/>
      <c r="K18" s="165">
        <v>1709</v>
      </c>
      <c r="L18" s="810"/>
      <c r="M18" s="810"/>
      <c r="N18" s="810"/>
      <c r="O18" s="810"/>
      <c r="P18" s="810"/>
      <c r="Q18" s="295" t="s">
        <v>420</v>
      </c>
    </row>
    <row r="19" spans="3:27" ht="27" customHeight="1">
      <c r="C19" s="1518" t="s">
        <v>329</v>
      </c>
      <c r="D19" s="1543"/>
      <c r="E19" s="1543"/>
      <c r="F19" s="1543"/>
      <c r="G19" s="1543"/>
      <c r="H19" s="1543"/>
      <c r="I19" s="1543"/>
      <c r="J19" s="1544"/>
      <c r="K19" s="165">
        <v>1379</v>
      </c>
      <c r="L19" s="810"/>
      <c r="M19" s="810"/>
      <c r="N19" s="810"/>
      <c r="O19" s="810"/>
      <c r="P19" s="810"/>
      <c r="Q19" s="295" t="s">
        <v>420</v>
      </c>
    </row>
    <row r="20" spans="3:27" ht="27" customHeight="1">
      <c r="C20" s="567" t="s">
        <v>330</v>
      </c>
      <c r="D20" s="289"/>
      <c r="E20" s="289"/>
      <c r="F20" s="289"/>
      <c r="G20" s="289"/>
      <c r="H20" s="289"/>
      <c r="I20" s="289"/>
      <c r="J20" s="289"/>
      <c r="K20" s="165">
        <v>1710</v>
      </c>
      <c r="L20" s="810">
        <f>+'R17 14 D3'!L40:P40</f>
        <v>2888432</v>
      </c>
      <c r="M20" s="810"/>
      <c r="N20" s="810"/>
      <c r="O20" s="810"/>
      <c r="P20" s="810"/>
      <c r="Q20" s="296" t="s">
        <v>10</v>
      </c>
      <c r="AA20" s="60">
        <v>2721724</v>
      </c>
    </row>
    <row r="21" spans="3:27" ht="27" customHeight="1">
      <c r="C21" s="1518" t="s">
        <v>1505</v>
      </c>
      <c r="D21" s="1543"/>
      <c r="E21" s="1543"/>
      <c r="F21" s="1543"/>
      <c r="G21" s="1543"/>
      <c r="H21" s="1543"/>
      <c r="I21" s="1543"/>
      <c r="J21" s="1544"/>
      <c r="K21" s="165">
        <v>1711</v>
      </c>
      <c r="L21" s="810">
        <f>+'R17 14 D3'!L41:P41</f>
        <v>0</v>
      </c>
      <c r="M21" s="810"/>
      <c r="N21" s="810"/>
      <c r="O21" s="810"/>
      <c r="P21" s="810"/>
      <c r="Q21" s="296" t="s">
        <v>10</v>
      </c>
    </row>
    <row r="22" spans="3:27" ht="27" customHeight="1">
      <c r="C22" s="552" t="s">
        <v>331</v>
      </c>
      <c r="D22" s="289"/>
      <c r="E22" s="289"/>
      <c r="F22" s="289"/>
      <c r="G22" s="289"/>
      <c r="H22" s="289"/>
      <c r="I22" s="289"/>
      <c r="J22" s="289"/>
      <c r="K22" s="165">
        <v>1380</v>
      </c>
      <c r="L22" s="810"/>
      <c r="M22" s="810"/>
      <c r="N22" s="810"/>
      <c r="O22" s="810"/>
      <c r="P22" s="810"/>
      <c r="Q22" s="296" t="s">
        <v>10</v>
      </c>
    </row>
    <row r="23" spans="3:27" ht="27" customHeight="1" thickBot="1">
      <c r="C23" s="568" t="s">
        <v>332</v>
      </c>
      <c r="D23" s="291"/>
      <c r="E23" s="291"/>
      <c r="F23" s="291"/>
      <c r="G23" s="291"/>
      <c r="H23" s="291"/>
      <c r="I23" s="291"/>
      <c r="J23" s="291"/>
      <c r="K23" s="299">
        <v>1381</v>
      </c>
      <c r="L23" s="836"/>
      <c r="M23" s="836"/>
      <c r="N23" s="836"/>
      <c r="O23" s="836"/>
      <c r="P23" s="836"/>
      <c r="Q23" s="300" t="s">
        <v>420</v>
      </c>
    </row>
    <row r="24" spans="3:27" ht="27" customHeight="1" thickBot="1">
      <c r="C24" s="1545" t="s">
        <v>1481</v>
      </c>
      <c r="D24" s="1546"/>
      <c r="E24" s="1546"/>
      <c r="F24" s="1546"/>
      <c r="G24" s="1546"/>
      <c r="H24" s="1546"/>
      <c r="I24" s="1546"/>
      <c r="J24" s="1547"/>
      <c r="K24" s="293">
        <v>1545</v>
      </c>
      <c r="L24" s="833"/>
      <c r="M24" s="833"/>
      <c r="N24" s="833"/>
      <c r="O24" s="833"/>
      <c r="P24" s="833"/>
      <c r="Q24" s="569" t="s">
        <v>31</v>
      </c>
      <c r="T24" s="833">
        <f>+T4-T5+T6+T7-T8+T9-T10+T11+T12-T13+T14-T15-T16-T17-T18-T19+T20+T21+T22-T23</f>
        <v>0</v>
      </c>
      <c r="U24" s="833"/>
      <c r="V24" s="833"/>
      <c r="W24" s="833"/>
      <c r="X24" s="833"/>
      <c r="AA24" s="60">
        <f>SUM(AA5:AA23)</f>
        <v>-4203957</v>
      </c>
    </row>
    <row r="25" spans="3:27" ht="27" customHeight="1" thickBot="1">
      <c r="C25" s="1545" t="s">
        <v>1484</v>
      </c>
      <c r="D25" s="1546"/>
      <c r="E25" s="1546"/>
      <c r="F25" s="1546"/>
      <c r="G25" s="1546"/>
      <c r="H25" s="1546"/>
      <c r="I25" s="1546"/>
      <c r="J25" s="1547"/>
      <c r="K25" s="293">
        <v>1546</v>
      </c>
      <c r="L25" s="833">
        <v>4203957</v>
      </c>
      <c r="M25" s="833"/>
      <c r="N25" s="833"/>
      <c r="O25" s="833"/>
      <c r="P25" s="833"/>
      <c r="Q25" s="569" t="s">
        <v>31</v>
      </c>
    </row>
    <row r="29" spans="3:27">
      <c r="U29" s="1928">
        <v>2721724</v>
      </c>
      <c r="V29" s="1928"/>
      <c r="W29" s="1928">
        <v>21775288</v>
      </c>
    </row>
    <row r="30" spans="3:27">
      <c r="U30" s="1928">
        <v>12405795</v>
      </c>
      <c r="V30" s="1928"/>
      <c r="W30" s="1928">
        <v>277912</v>
      </c>
    </row>
    <row r="31" spans="3:27">
      <c r="U31" s="1928">
        <v>2721724</v>
      </c>
      <c r="V31" s="1928"/>
      <c r="W31" s="1928"/>
    </row>
    <row r="32" spans="3:27">
      <c r="U32" s="1928">
        <f>SUM(U29:U31)</f>
        <v>17849243</v>
      </c>
      <c r="V32" s="1928"/>
      <c r="W32" s="1928">
        <f>SUM(W29:W31)</f>
        <v>22053200</v>
      </c>
    </row>
    <row r="33" spans="21:23">
      <c r="U33" s="1928"/>
      <c r="V33" s="1928"/>
      <c r="W33" s="1928"/>
    </row>
    <row r="34" spans="21:23">
      <c r="U34" s="1928">
        <f>W32-U32</f>
        <v>4203957</v>
      </c>
      <c r="V34" s="1928"/>
      <c r="W34" s="1928"/>
    </row>
    <row r="35" spans="21:23">
      <c r="U35" s="1928"/>
      <c r="V35" s="1928"/>
      <c r="W35" s="1928"/>
    </row>
  </sheetData>
  <mergeCells count="38">
    <mergeCell ref="L23:P23"/>
    <mergeCell ref="C24:J24"/>
    <mergeCell ref="L24:P24"/>
    <mergeCell ref="C25:J25"/>
    <mergeCell ref="L25:P25"/>
    <mergeCell ref="L22:P22"/>
    <mergeCell ref="C16:J16"/>
    <mergeCell ref="L16:P16"/>
    <mergeCell ref="C17:J17"/>
    <mergeCell ref="L17:P17"/>
    <mergeCell ref="C18:J18"/>
    <mergeCell ref="L18:P18"/>
    <mergeCell ref="C19:J19"/>
    <mergeCell ref="L19:P19"/>
    <mergeCell ref="L20:P20"/>
    <mergeCell ref="C21:J21"/>
    <mergeCell ref="L21:P21"/>
    <mergeCell ref="L13:P13"/>
    <mergeCell ref="C14:J14"/>
    <mergeCell ref="L14:P14"/>
    <mergeCell ref="C15:J15"/>
    <mergeCell ref="L15:P15"/>
    <mergeCell ref="T24:X24"/>
    <mergeCell ref="C12:J12"/>
    <mergeCell ref="L12:P12"/>
    <mergeCell ref="C2:Q3"/>
    <mergeCell ref="L4:P4"/>
    <mergeCell ref="L5:P5"/>
    <mergeCell ref="L6:P6"/>
    <mergeCell ref="L7:P7"/>
    <mergeCell ref="C8:J8"/>
    <mergeCell ref="L8:P8"/>
    <mergeCell ref="C9:J9"/>
    <mergeCell ref="L9:P9"/>
    <mergeCell ref="C10:J10"/>
    <mergeCell ref="L10:P10"/>
    <mergeCell ref="L11:P11"/>
    <mergeCell ref="C13:J13"/>
  </mergeCells>
  <hyperlinks>
    <hyperlink ref="C2:Q3" location="'Indice F22'!A1" display="'Indice F22'!A1"/>
  </hyperlinks>
  <pageMargins left="0.79" right="0.23622047244094491" top="0.74803149606299213" bottom="0.74803149606299213" header="0.31496062992125984" footer="0.31496062992125984"/>
  <pageSetup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AZ17"/>
  <sheetViews>
    <sheetView showGridLines="0" zoomScale="70" zoomScaleNormal="70" workbookViewId="0">
      <selection activeCell="A13" sqref="A13"/>
    </sheetView>
  </sheetViews>
  <sheetFormatPr baseColWidth="10" defaultColWidth="11.5703125" defaultRowHeight="14.25"/>
  <cols>
    <col min="1" max="1" width="1.85546875" style="570" customWidth="1"/>
    <col min="2" max="5" width="4.5703125" style="570" customWidth="1"/>
    <col min="6" max="6" width="23.42578125" style="570" customWidth="1"/>
    <col min="7" max="7" width="13.42578125" style="570" customWidth="1"/>
    <col min="8" max="9" width="8.5703125" style="570" customWidth="1"/>
    <col min="10" max="10" width="6.140625" style="570" customWidth="1"/>
    <col min="11" max="12" width="4.5703125" style="570" customWidth="1"/>
    <col min="13" max="13" width="3.85546875" style="570" customWidth="1"/>
    <col min="14" max="14" width="8" style="570" customWidth="1"/>
    <col min="15" max="15" width="8.42578125" style="570" customWidth="1"/>
    <col min="16" max="18" width="4.5703125" style="570" customWidth="1"/>
    <col min="19" max="19" width="4.85546875" style="570" customWidth="1"/>
    <col min="20" max="20" width="9.140625" style="570" customWidth="1"/>
    <col min="21" max="21" width="7.85546875" style="570" customWidth="1"/>
    <col min="22" max="22" width="8.42578125" style="570" customWidth="1"/>
    <col min="23" max="23" width="4.5703125" style="570" customWidth="1"/>
    <col min="24" max="24" width="7.85546875" style="570" customWidth="1"/>
    <col min="25" max="25" width="4.28515625" style="570" customWidth="1"/>
    <col min="26" max="26" width="8.140625" style="570" customWidth="1"/>
    <col min="27" max="27" width="7.85546875" style="570" customWidth="1"/>
    <col min="28" max="28" width="4.5703125" style="570" customWidth="1"/>
    <col min="29" max="29" width="10.5703125" style="570" customWidth="1"/>
    <col min="30" max="30" width="9.140625" style="570" customWidth="1"/>
    <col min="31" max="31" width="2.5703125" style="570" customWidth="1"/>
    <col min="32" max="32" width="8.42578125" style="570" customWidth="1"/>
    <col min="33" max="33" width="9" style="570" customWidth="1"/>
    <col min="34" max="36" width="4.5703125" style="570" customWidth="1"/>
    <col min="37" max="37" width="7.140625" style="570" customWidth="1"/>
    <col min="38" max="38" width="8.5703125" style="570" customWidth="1"/>
    <col min="39" max="42" width="4.5703125" style="570" customWidth="1"/>
    <col min="43" max="44" width="11.5703125" style="570"/>
    <col min="45" max="45" width="7.140625" style="570" customWidth="1"/>
    <col min="46" max="46" width="7.42578125" style="570" customWidth="1"/>
    <col min="47" max="47" width="6.5703125" style="570" customWidth="1"/>
    <col min="48" max="48" width="8.140625" style="570" customWidth="1"/>
    <col min="49" max="49" width="1.5703125" style="570" customWidth="1"/>
    <col min="50" max="50" width="11.5703125" style="570"/>
    <col min="51" max="51" width="4.42578125" style="570" customWidth="1"/>
    <col min="52" max="52" width="4.85546875" style="570" customWidth="1"/>
    <col min="53" max="53" width="3.5703125" style="570" customWidth="1"/>
    <col min="54" max="54" width="4.42578125" style="570" customWidth="1"/>
    <col min="55" max="256" width="11.5703125" style="570"/>
    <col min="257" max="257" width="1.85546875" style="570" customWidth="1"/>
    <col min="258" max="261" width="4.5703125" style="570" customWidth="1"/>
    <col min="262" max="262" width="23.42578125" style="570" customWidth="1"/>
    <col min="263" max="263" width="13.42578125" style="570" customWidth="1"/>
    <col min="264" max="265" width="8.5703125" style="570" customWidth="1"/>
    <col min="266" max="266" width="6.140625" style="570" customWidth="1"/>
    <col min="267" max="268" width="4.5703125" style="570" customWidth="1"/>
    <col min="269" max="269" width="3.85546875" style="570" customWidth="1"/>
    <col min="270" max="270" width="8" style="570" customWidth="1"/>
    <col min="271" max="271" width="8.42578125" style="570" customWidth="1"/>
    <col min="272" max="274" width="4.5703125" style="570" customWidth="1"/>
    <col min="275" max="275" width="4.85546875" style="570" customWidth="1"/>
    <col min="276" max="276" width="9.140625" style="570" customWidth="1"/>
    <col min="277" max="277" width="7.85546875" style="570" customWidth="1"/>
    <col min="278" max="278" width="8.42578125" style="570" customWidth="1"/>
    <col min="279" max="279" width="4.5703125" style="570" customWidth="1"/>
    <col min="280" max="280" width="7.85546875" style="570" customWidth="1"/>
    <col min="281" max="281" width="4.28515625" style="570" customWidth="1"/>
    <col min="282" max="282" width="8.140625" style="570" customWidth="1"/>
    <col min="283" max="283" width="7.85546875" style="570" customWidth="1"/>
    <col min="284" max="284" width="4.5703125" style="570" customWidth="1"/>
    <col min="285" max="285" width="10.5703125" style="570" customWidth="1"/>
    <col min="286" max="286" width="9.140625" style="570" customWidth="1"/>
    <col min="287" max="287" width="2.5703125" style="570" customWidth="1"/>
    <col min="288" max="288" width="8.42578125" style="570" customWidth="1"/>
    <col min="289" max="289" width="9" style="570" customWidth="1"/>
    <col min="290" max="292" width="4.5703125" style="570" customWidth="1"/>
    <col min="293" max="293" width="7.140625" style="570" customWidth="1"/>
    <col min="294" max="294" width="8.5703125" style="570" customWidth="1"/>
    <col min="295" max="298" width="4.5703125" style="570" customWidth="1"/>
    <col min="299" max="300" width="11.5703125" style="570"/>
    <col min="301" max="301" width="7.140625" style="570" customWidth="1"/>
    <col min="302" max="302" width="7.42578125" style="570" customWidth="1"/>
    <col min="303" max="303" width="6.5703125" style="570" customWidth="1"/>
    <col min="304" max="304" width="8.140625" style="570" customWidth="1"/>
    <col min="305" max="305" width="1.5703125" style="570" customWidth="1"/>
    <col min="306" max="306" width="11.5703125" style="570"/>
    <col min="307" max="307" width="4.42578125" style="570" customWidth="1"/>
    <col min="308" max="308" width="4.85546875" style="570" customWidth="1"/>
    <col min="309" max="309" width="3.5703125" style="570" customWidth="1"/>
    <col min="310" max="310" width="4.42578125" style="570" customWidth="1"/>
    <col min="311" max="512" width="11.5703125" style="570"/>
    <col min="513" max="513" width="1.85546875" style="570" customWidth="1"/>
    <col min="514" max="517" width="4.5703125" style="570" customWidth="1"/>
    <col min="518" max="518" width="23.42578125" style="570" customWidth="1"/>
    <col min="519" max="519" width="13.42578125" style="570" customWidth="1"/>
    <col min="520" max="521" width="8.5703125" style="570" customWidth="1"/>
    <col min="522" max="522" width="6.140625" style="570" customWidth="1"/>
    <col min="523" max="524" width="4.5703125" style="570" customWidth="1"/>
    <col min="525" max="525" width="3.85546875" style="570" customWidth="1"/>
    <col min="526" max="526" width="8" style="570" customWidth="1"/>
    <col min="527" max="527" width="8.42578125" style="570" customWidth="1"/>
    <col min="528" max="530" width="4.5703125" style="570" customWidth="1"/>
    <col min="531" max="531" width="4.85546875" style="570" customWidth="1"/>
    <col min="532" max="532" width="9.140625" style="570" customWidth="1"/>
    <col min="533" max="533" width="7.85546875" style="570" customWidth="1"/>
    <col min="534" max="534" width="8.42578125" style="570" customWidth="1"/>
    <col min="535" max="535" width="4.5703125" style="570" customWidth="1"/>
    <col min="536" max="536" width="7.85546875" style="570" customWidth="1"/>
    <col min="537" max="537" width="4.28515625" style="570" customWidth="1"/>
    <col min="538" max="538" width="8.140625" style="570" customWidth="1"/>
    <col min="539" max="539" width="7.85546875" style="570" customWidth="1"/>
    <col min="540" max="540" width="4.5703125" style="570" customWidth="1"/>
    <col min="541" max="541" width="10.5703125" style="570" customWidth="1"/>
    <col min="542" max="542" width="9.140625" style="570" customWidth="1"/>
    <col min="543" max="543" width="2.5703125" style="570" customWidth="1"/>
    <col min="544" max="544" width="8.42578125" style="570" customWidth="1"/>
    <col min="545" max="545" width="9" style="570" customWidth="1"/>
    <col min="546" max="548" width="4.5703125" style="570" customWidth="1"/>
    <col min="549" max="549" width="7.140625" style="570" customWidth="1"/>
    <col min="550" max="550" width="8.5703125" style="570" customWidth="1"/>
    <col min="551" max="554" width="4.5703125" style="570" customWidth="1"/>
    <col min="555" max="556" width="11.5703125" style="570"/>
    <col min="557" max="557" width="7.140625" style="570" customWidth="1"/>
    <col min="558" max="558" width="7.42578125" style="570" customWidth="1"/>
    <col min="559" max="559" width="6.5703125" style="570" customWidth="1"/>
    <col min="560" max="560" width="8.140625" style="570" customWidth="1"/>
    <col min="561" max="561" width="1.5703125" style="570" customWidth="1"/>
    <col min="562" max="562" width="11.5703125" style="570"/>
    <col min="563" max="563" width="4.42578125" style="570" customWidth="1"/>
    <col min="564" max="564" width="4.85546875" style="570" customWidth="1"/>
    <col min="565" max="565" width="3.5703125" style="570" customWidth="1"/>
    <col min="566" max="566" width="4.42578125" style="570" customWidth="1"/>
    <col min="567" max="768" width="11.5703125" style="570"/>
    <col min="769" max="769" width="1.85546875" style="570" customWidth="1"/>
    <col min="770" max="773" width="4.5703125" style="570" customWidth="1"/>
    <col min="774" max="774" width="23.42578125" style="570" customWidth="1"/>
    <col min="775" max="775" width="13.42578125" style="570" customWidth="1"/>
    <col min="776" max="777" width="8.5703125" style="570" customWidth="1"/>
    <col min="778" max="778" width="6.140625" style="570" customWidth="1"/>
    <col min="779" max="780" width="4.5703125" style="570" customWidth="1"/>
    <col min="781" max="781" width="3.85546875" style="570" customWidth="1"/>
    <col min="782" max="782" width="8" style="570" customWidth="1"/>
    <col min="783" max="783" width="8.42578125" style="570" customWidth="1"/>
    <col min="784" max="786" width="4.5703125" style="570" customWidth="1"/>
    <col min="787" max="787" width="4.85546875" style="570" customWidth="1"/>
    <col min="788" max="788" width="9.140625" style="570" customWidth="1"/>
    <col min="789" max="789" width="7.85546875" style="570" customWidth="1"/>
    <col min="790" max="790" width="8.42578125" style="570" customWidth="1"/>
    <col min="791" max="791" width="4.5703125" style="570" customWidth="1"/>
    <col min="792" max="792" width="7.85546875" style="570" customWidth="1"/>
    <col min="793" max="793" width="4.28515625" style="570" customWidth="1"/>
    <col min="794" max="794" width="8.140625" style="570" customWidth="1"/>
    <col min="795" max="795" width="7.85546875" style="570" customWidth="1"/>
    <col min="796" max="796" width="4.5703125" style="570" customWidth="1"/>
    <col min="797" max="797" width="10.5703125" style="570" customWidth="1"/>
    <col min="798" max="798" width="9.140625" style="570" customWidth="1"/>
    <col min="799" max="799" width="2.5703125" style="570" customWidth="1"/>
    <col min="800" max="800" width="8.42578125" style="570" customWidth="1"/>
    <col min="801" max="801" width="9" style="570" customWidth="1"/>
    <col min="802" max="804" width="4.5703125" style="570" customWidth="1"/>
    <col min="805" max="805" width="7.140625" style="570" customWidth="1"/>
    <col min="806" max="806" width="8.5703125" style="570" customWidth="1"/>
    <col min="807" max="810" width="4.5703125" style="570" customWidth="1"/>
    <col min="811" max="812" width="11.5703125" style="570"/>
    <col min="813" max="813" width="7.140625" style="570" customWidth="1"/>
    <col min="814" max="814" width="7.42578125" style="570" customWidth="1"/>
    <col min="815" max="815" width="6.5703125" style="570" customWidth="1"/>
    <col min="816" max="816" width="8.140625" style="570" customWidth="1"/>
    <col min="817" max="817" width="1.5703125" style="570" customWidth="1"/>
    <col min="818" max="818" width="11.5703125" style="570"/>
    <col min="819" max="819" width="4.42578125" style="570" customWidth="1"/>
    <col min="820" max="820" width="4.85546875" style="570" customWidth="1"/>
    <col min="821" max="821" width="3.5703125" style="570" customWidth="1"/>
    <col min="822" max="822" width="4.42578125" style="570" customWidth="1"/>
    <col min="823" max="1024" width="11.5703125" style="570"/>
    <col min="1025" max="1025" width="1.85546875" style="570" customWidth="1"/>
    <col min="1026" max="1029" width="4.5703125" style="570" customWidth="1"/>
    <col min="1030" max="1030" width="23.42578125" style="570" customWidth="1"/>
    <col min="1031" max="1031" width="13.42578125" style="570" customWidth="1"/>
    <col min="1032" max="1033" width="8.5703125" style="570" customWidth="1"/>
    <col min="1034" max="1034" width="6.140625" style="570" customWidth="1"/>
    <col min="1035" max="1036" width="4.5703125" style="570" customWidth="1"/>
    <col min="1037" max="1037" width="3.85546875" style="570" customWidth="1"/>
    <col min="1038" max="1038" width="8" style="570" customWidth="1"/>
    <col min="1039" max="1039" width="8.42578125" style="570" customWidth="1"/>
    <col min="1040" max="1042" width="4.5703125" style="570" customWidth="1"/>
    <col min="1043" max="1043" width="4.85546875" style="570" customWidth="1"/>
    <col min="1044" max="1044" width="9.140625" style="570" customWidth="1"/>
    <col min="1045" max="1045" width="7.85546875" style="570" customWidth="1"/>
    <col min="1046" max="1046" width="8.42578125" style="570" customWidth="1"/>
    <col min="1047" max="1047" width="4.5703125" style="570" customWidth="1"/>
    <col min="1048" max="1048" width="7.85546875" style="570" customWidth="1"/>
    <col min="1049" max="1049" width="4.28515625" style="570" customWidth="1"/>
    <col min="1050" max="1050" width="8.140625" style="570" customWidth="1"/>
    <col min="1051" max="1051" width="7.85546875" style="570" customWidth="1"/>
    <col min="1052" max="1052" width="4.5703125" style="570" customWidth="1"/>
    <col min="1053" max="1053" width="10.5703125" style="570" customWidth="1"/>
    <col min="1054" max="1054" width="9.140625" style="570" customWidth="1"/>
    <col min="1055" max="1055" width="2.5703125" style="570" customWidth="1"/>
    <col min="1056" max="1056" width="8.42578125" style="570" customWidth="1"/>
    <col min="1057" max="1057" width="9" style="570" customWidth="1"/>
    <col min="1058" max="1060" width="4.5703125" style="570" customWidth="1"/>
    <col min="1061" max="1061" width="7.140625" style="570" customWidth="1"/>
    <col min="1062" max="1062" width="8.5703125" style="570" customWidth="1"/>
    <col min="1063" max="1066" width="4.5703125" style="570" customWidth="1"/>
    <col min="1067" max="1068" width="11.5703125" style="570"/>
    <col min="1069" max="1069" width="7.140625" style="570" customWidth="1"/>
    <col min="1070" max="1070" width="7.42578125" style="570" customWidth="1"/>
    <col min="1071" max="1071" width="6.5703125" style="570" customWidth="1"/>
    <col min="1072" max="1072" width="8.140625" style="570" customWidth="1"/>
    <col min="1073" max="1073" width="1.5703125" style="570" customWidth="1"/>
    <col min="1074" max="1074" width="11.5703125" style="570"/>
    <col min="1075" max="1075" width="4.42578125" style="570" customWidth="1"/>
    <col min="1076" max="1076" width="4.85546875" style="570" customWidth="1"/>
    <col min="1077" max="1077" width="3.5703125" style="570" customWidth="1"/>
    <col min="1078" max="1078" width="4.42578125" style="570" customWidth="1"/>
    <col min="1079" max="1280" width="11.5703125" style="570"/>
    <col min="1281" max="1281" width="1.85546875" style="570" customWidth="1"/>
    <col min="1282" max="1285" width="4.5703125" style="570" customWidth="1"/>
    <col min="1286" max="1286" width="23.42578125" style="570" customWidth="1"/>
    <col min="1287" max="1287" width="13.42578125" style="570" customWidth="1"/>
    <col min="1288" max="1289" width="8.5703125" style="570" customWidth="1"/>
    <col min="1290" max="1290" width="6.140625" style="570" customWidth="1"/>
    <col min="1291" max="1292" width="4.5703125" style="570" customWidth="1"/>
    <col min="1293" max="1293" width="3.85546875" style="570" customWidth="1"/>
    <col min="1294" max="1294" width="8" style="570" customWidth="1"/>
    <col min="1295" max="1295" width="8.42578125" style="570" customWidth="1"/>
    <col min="1296" max="1298" width="4.5703125" style="570" customWidth="1"/>
    <col min="1299" max="1299" width="4.85546875" style="570" customWidth="1"/>
    <col min="1300" max="1300" width="9.140625" style="570" customWidth="1"/>
    <col min="1301" max="1301" width="7.85546875" style="570" customWidth="1"/>
    <col min="1302" max="1302" width="8.42578125" style="570" customWidth="1"/>
    <col min="1303" max="1303" width="4.5703125" style="570" customWidth="1"/>
    <col min="1304" max="1304" width="7.85546875" style="570" customWidth="1"/>
    <col min="1305" max="1305" width="4.28515625" style="570" customWidth="1"/>
    <col min="1306" max="1306" width="8.140625" style="570" customWidth="1"/>
    <col min="1307" max="1307" width="7.85546875" style="570" customWidth="1"/>
    <col min="1308" max="1308" width="4.5703125" style="570" customWidth="1"/>
    <col min="1309" max="1309" width="10.5703125" style="570" customWidth="1"/>
    <col min="1310" max="1310" width="9.140625" style="570" customWidth="1"/>
    <col min="1311" max="1311" width="2.5703125" style="570" customWidth="1"/>
    <col min="1312" max="1312" width="8.42578125" style="570" customWidth="1"/>
    <col min="1313" max="1313" width="9" style="570" customWidth="1"/>
    <col min="1314" max="1316" width="4.5703125" style="570" customWidth="1"/>
    <col min="1317" max="1317" width="7.140625" style="570" customWidth="1"/>
    <col min="1318" max="1318" width="8.5703125" style="570" customWidth="1"/>
    <col min="1319" max="1322" width="4.5703125" style="570" customWidth="1"/>
    <col min="1323" max="1324" width="11.5703125" style="570"/>
    <col min="1325" max="1325" width="7.140625" style="570" customWidth="1"/>
    <col min="1326" max="1326" width="7.42578125" style="570" customWidth="1"/>
    <col min="1327" max="1327" width="6.5703125" style="570" customWidth="1"/>
    <col min="1328" max="1328" width="8.140625" style="570" customWidth="1"/>
    <col min="1329" max="1329" width="1.5703125" style="570" customWidth="1"/>
    <col min="1330" max="1330" width="11.5703125" style="570"/>
    <col min="1331" max="1331" width="4.42578125" style="570" customWidth="1"/>
    <col min="1332" max="1332" width="4.85546875" style="570" customWidth="1"/>
    <col min="1333" max="1333" width="3.5703125" style="570" customWidth="1"/>
    <col min="1334" max="1334" width="4.42578125" style="570" customWidth="1"/>
    <col min="1335" max="1536" width="11.5703125" style="570"/>
    <col min="1537" max="1537" width="1.85546875" style="570" customWidth="1"/>
    <col min="1538" max="1541" width="4.5703125" style="570" customWidth="1"/>
    <col min="1542" max="1542" width="23.42578125" style="570" customWidth="1"/>
    <col min="1543" max="1543" width="13.42578125" style="570" customWidth="1"/>
    <col min="1544" max="1545" width="8.5703125" style="570" customWidth="1"/>
    <col min="1546" max="1546" width="6.140625" style="570" customWidth="1"/>
    <col min="1547" max="1548" width="4.5703125" style="570" customWidth="1"/>
    <col min="1549" max="1549" width="3.85546875" style="570" customWidth="1"/>
    <col min="1550" max="1550" width="8" style="570" customWidth="1"/>
    <col min="1551" max="1551" width="8.42578125" style="570" customWidth="1"/>
    <col min="1552" max="1554" width="4.5703125" style="570" customWidth="1"/>
    <col min="1555" max="1555" width="4.85546875" style="570" customWidth="1"/>
    <col min="1556" max="1556" width="9.140625" style="570" customWidth="1"/>
    <col min="1557" max="1557" width="7.85546875" style="570" customWidth="1"/>
    <col min="1558" max="1558" width="8.42578125" style="570" customWidth="1"/>
    <col min="1559" max="1559" width="4.5703125" style="570" customWidth="1"/>
    <col min="1560" max="1560" width="7.85546875" style="570" customWidth="1"/>
    <col min="1561" max="1561" width="4.28515625" style="570" customWidth="1"/>
    <col min="1562" max="1562" width="8.140625" style="570" customWidth="1"/>
    <col min="1563" max="1563" width="7.85546875" style="570" customWidth="1"/>
    <col min="1564" max="1564" width="4.5703125" style="570" customWidth="1"/>
    <col min="1565" max="1565" width="10.5703125" style="570" customWidth="1"/>
    <col min="1566" max="1566" width="9.140625" style="570" customWidth="1"/>
    <col min="1567" max="1567" width="2.5703125" style="570" customWidth="1"/>
    <col min="1568" max="1568" width="8.42578125" style="570" customWidth="1"/>
    <col min="1569" max="1569" width="9" style="570" customWidth="1"/>
    <col min="1570" max="1572" width="4.5703125" style="570" customWidth="1"/>
    <col min="1573" max="1573" width="7.140625" style="570" customWidth="1"/>
    <col min="1574" max="1574" width="8.5703125" style="570" customWidth="1"/>
    <col min="1575" max="1578" width="4.5703125" style="570" customWidth="1"/>
    <col min="1579" max="1580" width="11.5703125" style="570"/>
    <col min="1581" max="1581" width="7.140625" style="570" customWidth="1"/>
    <col min="1582" max="1582" width="7.42578125" style="570" customWidth="1"/>
    <col min="1583" max="1583" width="6.5703125" style="570" customWidth="1"/>
    <col min="1584" max="1584" width="8.140625" style="570" customWidth="1"/>
    <col min="1585" max="1585" width="1.5703125" style="570" customWidth="1"/>
    <col min="1586" max="1586" width="11.5703125" style="570"/>
    <col min="1587" max="1587" width="4.42578125" style="570" customWidth="1"/>
    <col min="1588" max="1588" width="4.85546875" style="570" customWidth="1"/>
    <col min="1589" max="1589" width="3.5703125" style="570" customWidth="1"/>
    <col min="1590" max="1590" width="4.42578125" style="570" customWidth="1"/>
    <col min="1591" max="1792" width="11.5703125" style="570"/>
    <col min="1793" max="1793" width="1.85546875" style="570" customWidth="1"/>
    <col min="1794" max="1797" width="4.5703125" style="570" customWidth="1"/>
    <col min="1798" max="1798" width="23.42578125" style="570" customWidth="1"/>
    <col min="1799" max="1799" width="13.42578125" style="570" customWidth="1"/>
    <col min="1800" max="1801" width="8.5703125" style="570" customWidth="1"/>
    <col min="1802" max="1802" width="6.140625" style="570" customWidth="1"/>
    <col min="1803" max="1804" width="4.5703125" style="570" customWidth="1"/>
    <col min="1805" max="1805" width="3.85546875" style="570" customWidth="1"/>
    <col min="1806" max="1806" width="8" style="570" customWidth="1"/>
    <col min="1807" max="1807" width="8.42578125" style="570" customWidth="1"/>
    <col min="1808" max="1810" width="4.5703125" style="570" customWidth="1"/>
    <col min="1811" max="1811" width="4.85546875" style="570" customWidth="1"/>
    <col min="1812" max="1812" width="9.140625" style="570" customWidth="1"/>
    <col min="1813" max="1813" width="7.85546875" style="570" customWidth="1"/>
    <col min="1814" max="1814" width="8.42578125" style="570" customWidth="1"/>
    <col min="1815" max="1815" width="4.5703125" style="570" customWidth="1"/>
    <col min="1816" max="1816" width="7.85546875" style="570" customWidth="1"/>
    <col min="1817" max="1817" width="4.28515625" style="570" customWidth="1"/>
    <col min="1818" max="1818" width="8.140625" style="570" customWidth="1"/>
    <col min="1819" max="1819" width="7.85546875" style="570" customWidth="1"/>
    <col min="1820" max="1820" width="4.5703125" style="570" customWidth="1"/>
    <col min="1821" max="1821" width="10.5703125" style="570" customWidth="1"/>
    <col min="1822" max="1822" width="9.140625" style="570" customWidth="1"/>
    <col min="1823" max="1823" width="2.5703125" style="570" customWidth="1"/>
    <col min="1824" max="1824" width="8.42578125" style="570" customWidth="1"/>
    <col min="1825" max="1825" width="9" style="570" customWidth="1"/>
    <col min="1826" max="1828" width="4.5703125" style="570" customWidth="1"/>
    <col min="1829" max="1829" width="7.140625" style="570" customWidth="1"/>
    <col min="1830" max="1830" width="8.5703125" style="570" customWidth="1"/>
    <col min="1831" max="1834" width="4.5703125" style="570" customWidth="1"/>
    <col min="1835" max="1836" width="11.5703125" style="570"/>
    <col min="1837" max="1837" width="7.140625" style="570" customWidth="1"/>
    <col min="1838" max="1838" width="7.42578125" style="570" customWidth="1"/>
    <col min="1839" max="1839" width="6.5703125" style="570" customWidth="1"/>
    <col min="1840" max="1840" width="8.140625" style="570" customWidth="1"/>
    <col min="1841" max="1841" width="1.5703125" style="570" customWidth="1"/>
    <col min="1842" max="1842" width="11.5703125" style="570"/>
    <col min="1843" max="1843" width="4.42578125" style="570" customWidth="1"/>
    <col min="1844" max="1844" width="4.85546875" style="570" customWidth="1"/>
    <col min="1845" max="1845" width="3.5703125" style="570" customWidth="1"/>
    <col min="1846" max="1846" width="4.42578125" style="570" customWidth="1"/>
    <col min="1847" max="2048" width="11.5703125" style="570"/>
    <col min="2049" max="2049" width="1.85546875" style="570" customWidth="1"/>
    <col min="2050" max="2053" width="4.5703125" style="570" customWidth="1"/>
    <col min="2054" max="2054" width="23.42578125" style="570" customWidth="1"/>
    <col min="2055" max="2055" width="13.42578125" style="570" customWidth="1"/>
    <col min="2056" max="2057" width="8.5703125" style="570" customWidth="1"/>
    <col min="2058" max="2058" width="6.140625" style="570" customWidth="1"/>
    <col min="2059" max="2060" width="4.5703125" style="570" customWidth="1"/>
    <col min="2061" max="2061" width="3.85546875" style="570" customWidth="1"/>
    <col min="2062" max="2062" width="8" style="570" customWidth="1"/>
    <col min="2063" max="2063" width="8.42578125" style="570" customWidth="1"/>
    <col min="2064" max="2066" width="4.5703125" style="570" customWidth="1"/>
    <col min="2067" max="2067" width="4.85546875" style="570" customWidth="1"/>
    <col min="2068" max="2068" width="9.140625" style="570" customWidth="1"/>
    <col min="2069" max="2069" width="7.85546875" style="570" customWidth="1"/>
    <col min="2070" max="2070" width="8.42578125" style="570" customWidth="1"/>
    <col min="2071" max="2071" width="4.5703125" style="570" customWidth="1"/>
    <col min="2072" max="2072" width="7.85546875" style="570" customWidth="1"/>
    <col min="2073" max="2073" width="4.28515625" style="570" customWidth="1"/>
    <col min="2074" max="2074" width="8.140625" style="570" customWidth="1"/>
    <col min="2075" max="2075" width="7.85546875" style="570" customWidth="1"/>
    <col min="2076" max="2076" width="4.5703125" style="570" customWidth="1"/>
    <col min="2077" max="2077" width="10.5703125" style="570" customWidth="1"/>
    <col min="2078" max="2078" width="9.140625" style="570" customWidth="1"/>
    <col min="2079" max="2079" width="2.5703125" style="570" customWidth="1"/>
    <col min="2080" max="2080" width="8.42578125" style="570" customWidth="1"/>
    <col min="2081" max="2081" width="9" style="570" customWidth="1"/>
    <col min="2082" max="2084" width="4.5703125" style="570" customWidth="1"/>
    <col min="2085" max="2085" width="7.140625" style="570" customWidth="1"/>
    <col min="2086" max="2086" width="8.5703125" style="570" customWidth="1"/>
    <col min="2087" max="2090" width="4.5703125" style="570" customWidth="1"/>
    <col min="2091" max="2092" width="11.5703125" style="570"/>
    <col min="2093" max="2093" width="7.140625" style="570" customWidth="1"/>
    <col min="2094" max="2094" width="7.42578125" style="570" customWidth="1"/>
    <col min="2095" max="2095" width="6.5703125" style="570" customWidth="1"/>
    <col min="2096" max="2096" width="8.140625" style="570" customWidth="1"/>
    <col min="2097" max="2097" width="1.5703125" style="570" customWidth="1"/>
    <col min="2098" max="2098" width="11.5703125" style="570"/>
    <col min="2099" max="2099" width="4.42578125" style="570" customWidth="1"/>
    <col min="2100" max="2100" width="4.85546875" style="570" customWidth="1"/>
    <col min="2101" max="2101" width="3.5703125" style="570" customWidth="1"/>
    <col min="2102" max="2102" width="4.42578125" style="570" customWidth="1"/>
    <col min="2103" max="2304" width="11.5703125" style="570"/>
    <col min="2305" max="2305" width="1.85546875" style="570" customWidth="1"/>
    <col min="2306" max="2309" width="4.5703125" style="570" customWidth="1"/>
    <col min="2310" max="2310" width="23.42578125" style="570" customWidth="1"/>
    <col min="2311" max="2311" width="13.42578125" style="570" customWidth="1"/>
    <col min="2312" max="2313" width="8.5703125" style="570" customWidth="1"/>
    <col min="2314" max="2314" width="6.140625" style="570" customWidth="1"/>
    <col min="2315" max="2316" width="4.5703125" style="570" customWidth="1"/>
    <col min="2317" max="2317" width="3.85546875" style="570" customWidth="1"/>
    <col min="2318" max="2318" width="8" style="570" customWidth="1"/>
    <col min="2319" max="2319" width="8.42578125" style="570" customWidth="1"/>
    <col min="2320" max="2322" width="4.5703125" style="570" customWidth="1"/>
    <col min="2323" max="2323" width="4.85546875" style="570" customWidth="1"/>
    <col min="2324" max="2324" width="9.140625" style="570" customWidth="1"/>
    <col min="2325" max="2325" width="7.85546875" style="570" customWidth="1"/>
    <col min="2326" max="2326" width="8.42578125" style="570" customWidth="1"/>
    <col min="2327" max="2327" width="4.5703125" style="570" customWidth="1"/>
    <col min="2328" max="2328" width="7.85546875" style="570" customWidth="1"/>
    <col min="2329" max="2329" width="4.28515625" style="570" customWidth="1"/>
    <col min="2330" max="2330" width="8.140625" style="570" customWidth="1"/>
    <col min="2331" max="2331" width="7.85546875" style="570" customWidth="1"/>
    <col min="2332" max="2332" width="4.5703125" style="570" customWidth="1"/>
    <col min="2333" max="2333" width="10.5703125" style="570" customWidth="1"/>
    <col min="2334" max="2334" width="9.140625" style="570" customWidth="1"/>
    <col min="2335" max="2335" width="2.5703125" style="570" customWidth="1"/>
    <col min="2336" max="2336" width="8.42578125" style="570" customWidth="1"/>
    <col min="2337" max="2337" width="9" style="570" customWidth="1"/>
    <col min="2338" max="2340" width="4.5703125" style="570" customWidth="1"/>
    <col min="2341" max="2341" width="7.140625" style="570" customWidth="1"/>
    <col min="2342" max="2342" width="8.5703125" style="570" customWidth="1"/>
    <col min="2343" max="2346" width="4.5703125" style="570" customWidth="1"/>
    <col min="2347" max="2348" width="11.5703125" style="570"/>
    <col min="2349" max="2349" width="7.140625" style="570" customWidth="1"/>
    <col min="2350" max="2350" width="7.42578125" style="570" customWidth="1"/>
    <col min="2351" max="2351" width="6.5703125" style="570" customWidth="1"/>
    <col min="2352" max="2352" width="8.140625" style="570" customWidth="1"/>
    <col min="2353" max="2353" width="1.5703125" style="570" customWidth="1"/>
    <col min="2354" max="2354" width="11.5703125" style="570"/>
    <col min="2355" max="2355" width="4.42578125" style="570" customWidth="1"/>
    <col min="2356" max="2356" width="4.85546875" style="570" customWidth="1"/>
    <col min="2357" max="2357" width="3.5703125" style="570" customWidth="1"/>
    <col min="2358" max="2358" width="4.42578125" style="570" customWidth="1"/>
    <col min="2359" max="2560" width="11.5703125" style="570"/>
    <col min="2561" max="2561" width="1.85546875" style="570" customWidth="1"/>
    <col min="2562" max="2565" width="4.5703125" style="570" customWidth="1"/>
    <col min="2566" max="2566" width="23.42578125" style="570" customWidth="1"/>
    <col min="2567" max="2567" width="13.42578125" style="570" customWidth="1"/>
    <col min="2568" max="2569" width="8.5703125" style="570" customWidth="1"/>
    <col min="2570" max="2570" width="6.140625" style="570" customWidth="1"/>
    <col min="2571" max="2572" width="4.5703125" style="570" customWidth="1"/>
    <col min="2573" max="2573" width="3.85546875" style="570" customWidth="1"/>
    <col min="2574" max="2574" width="8" style="570" customWidth="1"/>
    <col min="2575" max="2575" width="8.42578125" style="570" customWidth="1"/>
    <col min="2576" max="2578" width="4.5703125" style="570" customWidth="1"/>
    <col min="2579" max="2579" width="4.85546875" style="570" customWidth="1"/>
    <col min="2580" max="2580" width="9.140625" style="570" customWidth="1"/>
    <col min="2581" max="2581" width="7.85546875" style="570" customWidth="1"/>
    <col min="2582" max="2582" width="8.42578125" style="570" customWidth="1"/>
    <col min="2583" max="2583" width="4.5703125" style="570" customWidth="1"/>
    <col min="2584" max="2584" width="7.85546875" style="570" customWidth="1"/>
    <col min="2585" max="2585" width="4.28515625" style="570" customWidth="1"/>
    <col min="2586" max="2586" width="8.140625" style="570" customWidth="1"/>
    <col min="2587" max="2587" width="7.85546875" style="570" customWidth="1"/>
    <col min="2588" max="2588" width="4.5703125" style="570" customWidth="1"/>
    <col min="2589" max="2589" width="10.5703125" style="570" customWidth="1"/>
    <col min="2590" max="2590" width="9.140625" style="570" customWidth="1"/>
    <col min="2591" max="2591" width="2.5703125" style="570" customWidth="1"/>
    <col min="2592" max="2592" width="8.42578125" style="570" customWidth="1"/>
    <col min="2593" max="2593" width="9" style="570" customWidth="1"/>
    <col min="2594" max="2596" width="4.5703125" style="570" customWidth="1"/>
    <col min="2597" max="2597" width="7.140625" style="570" customWidth="1"/>
    <col min="2598" max="2598" width="8.5703125" style="570" customWidth="1"/>
    <col min="2599" max="2602" width="4.5703125" style="570" customWidth="1"/>
    <col min="2603" max="2604" width="11.5703125" style="570"/>
    <col min="2605" max="2605" width="7.140625" style="570" customWidth="1"/>
    <col min="2606" max="2606" width="7.42578125" style="570" customWidth="1"/>
    <col min="2607" max="2607" width="6.5703125" style="570" customWidth="1"/>
    <col min="2608" max="2608" width="8.140625" style="570" customWidth="1"/>
    <col min="2609" max="2609" width="1.5703125" style="570" customWidth="1"/>
    <col min="2610" max="2610" width="11.5703125" style="570"/>
    <col min="2611" max="2611" width="4.42578125" style="570" customWidth="1"/>
    <col min="2612" max="2612" width="4.85546875" style="570" customWidth="1"/>
    <col min="2613" max="2613" width="3.5703125" style="570" customWidth="1"/>
    <col min="2614" max="2614" width="4.42578125" style="570" customWidth="1"/>
    <col min="2615" max="2816" width="11.5703125" style="570"/>
    <col min="2817" max="2817" width="1.85546875" style="570" customWidth="1"/>
    <col min="2818" max="2821" width="4.5703125" style="570" customWidth="1"/>
    <col min="2822" max="2822" width="23.42578125" style="570" customWidth="1"/>
    <col min="2823" max="2823" width="13.42578125" style="570" customWidth="1"/>
    <col min="2824" max="2825" width="8.5703125" style="570" customWidth="1"/>
    <col min="2826" max="2826" width="6.140625" style="570" customWidth="1"/>
    <col min="2827" max="2828" width="4.5703125" style="570" customWidth="1"/>
    <col min="2829" max="2829" width="3.85546875" style="570" customWidth="1"/>
    <col min="2830" max="2830" width="8" style="570" customWidth="1"/>
    <col min="2831" max="2831" width="8.42578125" style="570" customWidth="1"/>
    <col min="2832" max="2834" width="4.5703125" style="570" customWidth="1"/>
    <col min="2835" max="2835" width="4.85546875" style="570" customWidth="1"/>
    <col min="2836" max="2836" width="9.140625" style="570" customWidth="1"/>
    <col min="2837" max="2837" width="7.85546875" style="570" customWidth="1"/>
    <col min="2838" max="2838" width="8.42578125" style="570" customWidth="1"/>
    <col min="2839" max="2839" width="4.5703125" style="570" customWidth="1"/>
    <col min="2840" max="2840" width="7.85546875" style="570" customWidth="1"/>
    <col min="2841" max="2841" width="4.28515625" style="570" customWidth="1"/>
    <col min="2842" max="2842" width="8.140625" style="570" customWidth="1"/>
    <col min="2843" max="2843" width="7.85546875" style="570" customWidth="1"/>
    <col min="2844" max="2844" width="4.5703125" style="570" customWidth="1"/>
    <col min="2845" max="2845" width="10.5703125" style="570" customWidth="1"/>
    <col min="2846" max="2846" width="9.140625" style="570" customWidth="1"/>
    <col min="2847" max="2847" width="2.5703125" style="570" customWidth="1"/>
    <col min="2848" max="2848" width="8.42578125" style="570" customWidth="1"/>
    <col min="2849" max="2849" width="9" style="570" customWidth="1"/>
    <col min="2850" max="2852" width="4.5703125" style="570" customWidth="1"/>
    <col min="2853" max="2853" width="7.140625" style="570" customWidth="1"/>
    <col min="2854" max="2854" width="8.5703125" style="570" customWidth="1"/>
    <col min="2855" max="2858" width="4.5703125" style="570" customWidth="1"/>
    <col min="2859" max="2860" width="11.5703125" style="570"/>
    <col min="2861" max="2861" width="7.140625" style="570" customWidth="1"/>
    <col min="2862" max="2862" width="7.42578125" style="570" customWidth="1"/>
    <col min="2863" max="2863" width="6.5703125" style="570" customWidth="1"/>
    <col min="2864" max="2864" width="8.140625" style="570" customWidth="1"/>
    <col min="2865" max="2865" width="1.5703125" style="570" customWidth="1"/>
    <col min="2866" max="2866" width="11.5703125" style="570"/>
    <col min="2867" max="2867" width="4.42578125" style="570" customWidth="1"/>
    <col min="2868" max="2868" width="4.85546875" style="570" customWidth="1"/>
    <col min="2869" max="2869" width="3.5703125" style="570" customWidth="1"/>
    <col min="2870" max="2870" width="4.42578125" style="570" customWidth="1"/>
    <col min="2871" max="3072" width="11.5703125" style="570"/>
    <col min="3073" max="3073" width="1.85546875" style="570" customWidth="1"/>
    <col min="3074" max="3077" width="4.5703125" style="570" customWidth="1"/>
    <col min="3078" max="3078" width="23.42578125" style="570" customWidth="1"/>
    <col min="3079" max="3079" width="13.42578125" style="570" customWidth="1"/>
    <col min="3080" max="3081" width="8.5703125" style="570" customWidth="1"/>
    <col min="3082" max="3082" width="6.140625" style="570" customWidth="1"/>
    <col min="3083" max="3084" width="4.5703125" style="570" customWidth="1"/>
    <col min="3085" max="3085" width="3.85546875" style="570" customWidth="1"/>
    <col min="3086" max="3086" width="8" style="570" customWidth="1"/>
    <col min="3087" max="3087" width="8.42578125" style="570" customWidth="1"/>
    <col min="3088" max="3090" width="4.5703125" style="570" customWidth="1"/>
    <col min="3091" max="3091" width="4.85546875" style="570" customWidth="1"/>
    <col min="3092" max="3092" width="9.140625" style="570" customWidth="1"/>
    <col min="3093" max="3093" width="7.85546875" style="570" customWidth="1"/>
    <col min="3094" max="3094" width="8.42578125" style="570" customWidth="1"/>
    <col min="3095" max="3095" width="4.5703125" style="570" customWidth="1"/>
    <col min="3096" max="3096" width="7.85546875" style="570" customWidth="1"/>
    <col min="3097" max="3097" width="4.28515625" style="570" customWidth="1"/>
    <col min="3098" max="3098" width="8.140625" style="570" customWidth="1"/>
    <col min="3099" max="3099" width="7.85546875" style="570" customWidth="1"/>
    <col min="3100" max="3100" width="4.5703125" style="570" customWidth="1"/>
    <col min="3101" max="3101" width="10.5703125" style="570" customWidth="1"/>
    <col min="3102" max="3102" width="9.140625" style="570" customWidth="1"/>
    <col min="3103" max="3103" width="2.5703125" style="570" customWidth="1"/>
    <col min="3104" max="3104" width="8.42578125" style="570" customWidth="1"/>
    <col min="3105" max="3105" width="9" style="570" customWidth="1"/>
    <col min="3106" max="3108" width="4.5703125" style="570" customWidth="1"/>
    <col min="3109" max="3109" width="7.140625" style="570" customWidth="1"/>
    <col min="3110" max="3110" width="8.5703125" style="570" customWidth="1"/>
    <col min="3111" max="3114" width="4.5703125" style="570" customWidth="1"/>
    <col min="3115" max="3116" width="11.5703125" style="570"/>
    <col min="3117" max="3117" width="7.140625" style="570" customWidth="1"/>
    <col min="3118" max="3118" width="7.42578125" style="570" customWidth="1"/>
    <col min="3119" max="3119" width="6.5703125" style="570" customWidth="1"/>
    <col min="3120" max="3120" width="8.140625" style="570" customWidth="1"/>
    <col min="3121" max="3121" width="1.5703125" style="570" customWidth="1"/>
    <col min="3122" max="3122" width="11.5703125" style="570"/>
    <col min="3123" max="3123" width="4.42578125" style="570" customWidth="1"/>
    <col min="3124" max="3124" width="4.85546875" style="570" customWidth="1"/>
    <col min="3125" max="3125" width="3.5703125" style="570" customWidth="1"/>
    <col min="3126" max="3126" width="4.42578125" style="570" customWidth="1"/>
    <col min="3127" max="3328" width="11.5703125" style="570"/>
    <col min="3329" max="3329" width="1.85546875" style="570" customWidth="1"/>
    <col min="3330" max="3333" width="4.5703125" style="570" customWidth="1"/>
    <col min="3334" max="3334" width="23.42578125" style="570" customWidth="1"/>
    <col min="3335" max="3335" width="13.42578125" style="570" customWidth="1"/>
    <col min="3336" max="3337" width="8.5703125" style="570" customWidth="1"/>
    <col min="3338" max="3338" width="6.140625" style="570" customWidth="1"/>
    <col min="3339" max="3340" width="4.5703125" style="570" customWidth="1"/>
    <col min="3341" max="3341" width="3.85546875" style="570" customWidth="1"/>
    <col min="3342" max="3342" width="8" style="570" customWidth="1"/>
    <col min="3343" max="3343" width="8.42578125" style="570" customWidth="1"/>
    <col min="3344" max="3346" width="4.5703125" style="570" customWidth="1"/>
    <col min="3347" max="3347" width="4.85546875" style="570" customWidth="1"/>
    <col min="3348" max="3348" width="9.140625" style="570" customWidth="1"/>
    <col min="3349" max="3349" width="7.85546875" style="570" customWidth="1"/>
    <col min="3350" max="3350" width="8.42578125" style="570" customWidth="1"/>
    <col min="3351" max="3351" width="4.5703125" style="570" customWidth="1"/>
    <col min="3352" max="3352" width="7.85546875" style="570" customWidth="1"/>
    <col min="3353" max="3353" width="4.28515625" style="570" customWidth="1"/>
    <col min="3354" max="3354" width="8.140625" style="570" customWidth="1"/>
    <col min="3355" max="3355" width="7.85546875" style="570" customWidth="1"/>
    <col min="3356" max="3356" width="4.5703125" style="570" customWidth="1"/>
    <col min="3357" max="3357" width="10.5703125" style="570" customWidth="1"/>
    <col min="3358" max="3358" width="9.140625" style="570" customWidth="1"/>
    <col min="3359" max="3359" width="2.5703125" style="570" customWidth="1"/>
    <col min="3360" max="3360" width="8.42578125" style="570" customWidth="1"/>
    <col min="3361" max="3361" width="9" style="570" customWidth="1"/>
    <col min="3362" max="3364" width="4.5703125" style="570" customWidth="1"/>
    <col min="3365" max="3365" width="7.140625" style="570" customWidth="1"/>
    <col min="3366" max="3366" width="8.5703125" style="570" customWidth="1"/>
    <col min="3367" max="3370" width="4.5703125" style="570" customWidth="1"/>
    <col min="3371" max="3372" width="11.5703125" style="570"/>
    <col min="3373" max="3373" width="7.140625" style="570" customWidth="1"/>
    <col min="3374" max="3374" width="7.42578125" style="570" customWidth="1"/>
    <col min="3375" max="3375" width="6.5703125" style="570" customWidth="1"/>
    <col min="3376" max="3376" width="8.140625" style="570" customWidth="1"/>
    <col min="3377" max="3377" width="1.5703125" style="570" customWidth="1"/>
    <col min="3378" max="3378" width="11.5703125" style="570"/>
    <col min="3379" max="3379" width="4.42578125" style="570" customWidth="1"/>
    <col min="3380" max="3380" width="4.85546875" style="570" customWidth="1"/>
    <col min="3381" max="3381" width="3.5703125" style="570" customWidth="1"/>
    <col min="3382" max="3382" width="4.42578125" style="570" customWidth="1"/>
    <col min="3383" max="3584" width="11.5703125" style="570"/>
    <col min="3585" max="3585" width="1.85546875" style="570" customWidth="1"/>
    <col min="3586" max="3589" width="4.5703125" style="570" customWidth="1"/>
    <col min="3590" max="3590" width="23.42578125" style="570" customWidth="1"/>
    <col min="3591" max="3591" width="13.42578125" style="570" customWidth="1"/>
    <col min="3592" max="3593" width="8.5703125" style="570" customWidth="1"/>
    <col min="3594" max="3594" width="6.140625" style="570" customWidth="1"/>
    <col min="3595" max="3596" width="4.5703125" style="570" customWidth="1"/>
    <col min="3597" max="3597" width="3.85546875" style="570" customWidth="1"/>
    <col min="3598" max="3598" width="8" style="570" customWidth="1"/>
    <col min="3599" max="3599" width="8.42578125" style="570" customWidth="1"/>
    <col min="3600" max="3602" width="4.5703125" style="570" customWidth="1"/>
    <col min="3603" max="3603" width="4.85546875" style="570" customWidth="1"/>
    <col min="3604" max="3604" width="9.140625" style="570" customWidth="1"/>
    <col min="3605" max="3605" width="7.85546875" style="570" customWidth="1"/>
    <col min="3606" max="3606" width="8.42578125" style="570" customWidth="1"/>
    <col min="3607" max="3607" width="4.5703125" style="570" customWidth="1"/>
    <col min="3608" max="3608" width="7.85546875" style="570" customWidth="1"/>
    <col min="3609" max="3609" width="4.28515625" style="570" customWidth="1"/>
    <col min="3610" max="3610" width="8.140625" style="570" customWidth="1"/>
    <col min="3611" max="3611" width="7.85546875" style="570" customWidth="1"/>
    <col min="3612" max="3612" width="4.5703125" style="570" customWidth="1"/>
    <col min="3613" max="3613" width="10.5703125" style="570" customWidth="1"/>
    <col min="3614" max="3614" width="9.140625" style="570" customWidth="1"/>
    <col min="3615" max="3615" width="2.5703125" style="570" customWidth="1"/>
    <col min="3616" max="3616" width="8.42578125" style="570" customWidth="1"/>
    <col min="3617" max="3617" width="9" style="570" customWidth="1"/>
    <col min="3618" max="3620" width="4.5703125" style="570" customWidth="1"/>
    <col min="3621" max="3621" width="7.140625" style="570" customWidth="1"/>
    <col min="3622" max="3622" width="8.5703125" style="570" customWidth="1"/>
    <col min="3623" max="3626" width="4.5703125" style="570" customWidth="1"/>
    <col min="3627" max="3628" width="11.5703125" style="570"/>
    <col min="3629" max="3629" width="7.140625" style="570" customWidth="1"/>
    <col min="3630" max="3630" width="7.42578125" style="570" customWidth="1"/>
    <col min="3631" max="3631" width="6.5703125" style="570" customWidth="1"/>
    <col min="3632" max="3632" width="8.140625" style="570" customWidth="1"/>
    <col min="3633" max="3633" width="1.5703125" style="570" customWidth="1"/>
    <col min="3634" max="3634" width="11.5703125" style="570"/>
    <col min="3635" max="3635" width="4.42578125" style="570" customWidth="1"/>
    <col min="3636" max="3636" width="4.85546875" style="570" customWidth="1"/>
    <col min="3637" max="3637" width="3.5703125" style="570" customWidth="1"/>
    <col min="3638" max="3638" width="4.42578125" style="570" customWidth="1"/>
    <col min="3639" max="3840" width="11.5703125" style="570"/>
    <col min="3841" max="3841" width="1.85546875" style="570" customWidth="1"/>
    <col min="3842" max="3845" width="4.5703125" style="570" customWidth="1"/>
    <col min="3846" max="3846" width="23.42578125" style="570" customWidth="1"/>
    <col min="3847" max="3847" width="13.42578125" style="570" customWidth="1"/>
    <col min="3848" max="3849" width="8.5703125" style="570" customWidth="1"/>
    <col min="3850" max="3850" width="6.140625" style="570" customWidth="1"/>
    <col min="3851" max="3852" width="4.5703125" style="570" customWidth="1"/>
    <col min="3853" max="3853" width="3.85546875" style="570" customWidth="1"/>
    <col min="3854" max="3854" width="8" style="570" customWidth="1"/>
    <col min="3855" max="3855" width="8.42578125" style="570" customWidth="1"/>
    <col min="3856" max="3858" width="4.5703125" style="570" customWidth="1"/>
    <col min="3859" max="3859" width="4.85546875" style="570" customWidth="1"/>
    <col min="3860" max="3860" width="9.140625" style="570" customWidth="1"/>
    <col min="3861" max="3861" width="7.85546875" style="570" customWidth="1"/>
    <col min="3862" max="3862" width="8.42578125" style="570" customWidth="1"/>
    <col min="3863" max="3863" width="4.5703125" style="570" customWidth="1"/>
    <col min="3864" max="3864" width="7.85546875" style="570" customWidth="1"/>
    <col min="3865" max="3865" width="4.28515625" style="570" customWidth="1"/>
    <col min="3866" max="3866" width="8.140625" style="570" customWidth="1"/>
    <col min="3867" max="3867" width="7.85546875" style="570" customWidth="1"/>
    <col min="3868" max="3868" width="4.5703125" style="570" customWidth="1"/>
    <col min="3869" max="3869" width="10.5703125" style="570" customWidth="1"/>
    <col min="3870" max="3870" width="9.140625" style="570" customWidth="1"/>
    <col min="3871" max="3871" width="2.5703125" style="570" customWidth="1"/>
    <col min="3872" max="3872" width="8.42578125" style="570" customWidth="1"/>
    <col min="3873" max="3873" width="9" style="570" customWidth="1"/>
    <col min="3874" max="3876" width="4.5703125" style="570" customWidth="1"/>
    <col min="3877" max="3877" width="7.140625" style="570" customWidth="1"/>
    <col min="3878" max="3878" width="8.5703125" style="570" customWidth="1"/>
    <col min="3879" max="3882" width="4.5703125" style="570" customWidth="1"/>
    <col min="3883" max="3884" width="11.5703125" style="570"/>
    <col min="3885" max="3885" width="7.140625" style="570" customWidth="1"/>
    <col min="3886" max="3886" width="7.42578125" style="570" customWidth="1"/>
    <col min="3887" max="3887" width="6.5703125" style="570" customWidth="1"/>
    <col min="3888" max="3888" width="8.140625" style="570" customWidth="1"/>
    <col min="3889" max="3889" width="1.5703125" style="570" customWidth="1"/>
    <col min="3890" max="3890" width="11.5703125" style="570"/>
    <col min="3891" max="3891" width="4.42578125" style="570" customWidth="1"/>
    <col min="3892" max="3892" width="4.85546875" style="570" customWidth="1"/>
    <col min="3893" max="3893" width="3.5703125" style="570" customWidth="1"/>
    <col min="3894" max="3894" width="4.42578125" style="570" customWidth="1"/>
    <col min="3895" max="4096" width="11.5703125" style="570"/>
    <col min="4097" max="4097" width="1.85546875" style="570" customWidth="1"/>
    <col min="4098" max="4101" width="4.5703125" style="570" customWidth="1"/>
    <col min="4102" max="4102" width="23.42578125" style="570" customWidth="1"/>
    <col min="4103" max="4103" width="13.42578125" style="570" customWidth="1"/>
    <col min="4104" max="4105" width="8.5703125" style="570" customWidth="1"/>
    <col min="4106" max="4106" width="6.140625" style="570" customWidth="1"/>
    <col min="4107" max="4108" width="4.5703125" style="570" customWidth="1"/>
    <col min="4109" max="4109" width="3.85546875" style="570" customWidth="1"/>
    <col min="4110" max="4110" width="8" style="570" customWidth="1"/>
    <col min="4111" max="4111" width="8.42578125" style="570" customWidth="1"/>
    <col min="4112" max="4114" width="4.5703125" style="570" customWidth="1"/>
    <col min="4115" max="4115" width="4.85546875" style="570" customWidth="1"/>
    <col min="4116" max="4116" width="9.140625" style="570" customWidth="1"/>
    <col min="4117" max="4117" width="7.85546875" style="570" customWidth="1"/>
    <col min="4118" max="4118" width="8.42578125" style="570" customWidth="1"/>
    <col min="4119" max="4119" width="4.5703125" style="570" customWidth="1"/>
    <col min="4120" max="4120" width="7.85546875" style="570" customWidth="1"/>
    <col min="4121" max="4121" width="4.28515625" style="570" customWidth="1"/>
    <col min="4122" max="4122" width="8.140625" style="570" customWidth="1"/>
    <col min="4123" max="4123" width="7.85546875" style="570" customWidth="1"/>
    <col min="4124" max="4124" width="4.5703125" style="570" customWidth="1"/>
    <col min="4125" max="4125" width="10.5703125" style="570" customWidth="1"/>
    <col min="4126" max="4126" width="9.140625" style="570" customWidth="1"/>
    <col min="4127" max="4127" width="2.5703125" style="570" customWidth="1"/>
    <col min="4128" max="4128" width="8.42578125" style="570" customWidth="1"/>
    <col min="4129" max="4129" width="9" style="570" customWidth="1"/>
    <col min="4130" max="4132" width="4.5703125" style="570" customWidth="1"/>
    <col min="4133" max="4133" width="7.140625" style="570" customWidth="1"/>
    <col min="4134" max="4134" width="8.5703125" style="570" customWidth="1"/>
    <col min="4135" max="4138" width="4.5703125" style="570" customWidth="1"/>
    <col min="4139" max="4140" width="11.5703125" style="570"/>
    <col min="4141" max="4141" width="7.140625" style="570" customWidth="1"/>
    <col min="4142" max="4142" width="7.42578125" style="570" customWidth="1"/>
    <col min="4143" max="4143" width="6.5703125" style="570" customWidth="1"/>
    <col min="4144" max="4144" width="8.140625" style="570" customWidth="1"/>
    <col min="4145" max="4145" width="1.5703125" style="570" customWidth="1"/>
    <col min="4146" max="4146" width="11.5703125" style="570"/>
    <col min="4147" max="4147" width="4.42578125" style="570" customWidth="1"/>
    <col min="4148" max="4148" width="4.85546875" style="570" customWidth="1"/>
    <col min="4149" max="4149" width="3.5703125" style="570" customWidth="1"/>
    <col min="4150" max="4150" width="4.42578125" style="570" customWidth="1"/>
    <col min="4151" max="4352" width="11.5703125" style="570"/>
    <col min="4353" max="4353" width="1.85546875" style="570" customWidth="1"/>
    <col min="4354" max="4357" width="4.5703125" style="570" customWidth="1"/>
    <col min="4358" max="4358" width="23.42578125" style="570" customWidth="1"/>
    <col min="4359" max="4359" width="13.42578125" style="570" customWidth="1"/>
    <col min="4360" max="4361" width="8.5703125" style="570" customWidth="1"/>
    <col min="4362" max="4362" width="6.140625" style="570" customWidth="1"/>
    <col min="4363" max="4364" width="4.5703125" style="570" customWidth="1"/>
    <col min="4365" max="4365" width="3.85546875" style="570" customWidth="1"/>
    <col min="4366" max="4366" width="8" style="570" customWidth="1"/>
    <col min="4367" max="4367" width="8.42578125" style="570" customWidth="1"/>
    <col min="4368" max="4370" width="4.5703125" style="570" customWidth="1"/>
    <col min="4371" max="4371" width="4.85546875" style="570" customWidth="1"/>
    <col min="4372" max="4372" width="9.140625" style="570" customWidth="1"/>
    <col min="4373" max="4373" width="7.85546875" style="570" customWidth="1"/>
    <col min="4374" max="4374" width="8.42578125" style="570" customWidth="1"/>
    <col min="4375" max="4375" width="4.5703125" style="570" customWidth="1"/>
    <col min="4376" max="4376" width="7.85546875" style="570" customWidth="1"/>
    <col min="4377" max="4377" width="4.28515625" style="570" customWidth="1"/>
    <col min="4378" max="4378" width="8.140625" style="570" customWidth="1"/>
    <col min="4379" max="4379" width="7.85546875" style="570" customWidth="1"/>
    <col min="4380" max="4380" width="4.5703125" style="570" customWidth="1"/>
    <col min="4381" max="4381" width="10.5703125" style="570" customWidth="1"/>
    <col min="4382" max="4382" width="9.140625" style="570" customWidth="1"/>
    <col min="4383" max="4383" width="2.5703125" style="570" customWidth="1"/>
    <col min="4384" max="4384" width="8.42578125" style="570" customWidth="1"/>
    <col min="4385" max="4385" width="9" style="570" customWidth="1"/>
    <col min="4386" max="4388" width="4.5703125" style="570" customWidth="1"/>
    <col min="4389" max="4389" width="7.140625" style="570" customWidth="1"/>
    <col min="4390" max="4390" width="8.5703125" style="570" customWidth="1"/>
    <col min="4391" max="4394" width="4.5703125" style="570" customWidth="1"/>
    <col min="4395" max="4396" width="11.5703125" style="570"/>
    <col min="4397" max="4397" width="7.140625" style="570" customWidth="1"/>
    <col min="4398" max="4398" width="7.42578125" style="570" customWidth="1"/>
    <col min="4399" max="4399" width="6.5703125" style="570" customWidth="1"/>
    <col min="4400" max="4400" width="8.140625" style="570" customWidth="1"/>
    <col min="4401" max="4401" width="1.5703125" style="570" customWidth="1"/>
    <col min="4402" max="4402" width="11.5703125" style="570"/>
    <col min="4403" max="4403" width="4.42578125" style="570" customWidth="1"/>
    <col min="4404" max="4404" width="4.85546875" style="570" customWidth="1"/>
    <col min="4405" max="4405" width="3.5703125" style="570" customWidth="1"/>
    <col min="4406" max="4406" width="4.42578125" style="570" customWidth="1"/>
    <col min="4407" max="4608" width="11.5703125" style="570"/>
    <col min="4609" max="4609" width="1.85546875" style="570" customWidth="1"/>
    <col min="4610" max="4613" width="4.5703125" style="570" customWidth="1"/>
    <col min="4614" max="4614" width="23.42578125" style="570" customWidth="1"/>
    <col min="4615" max="4615" width="13.42578125" style="570" customWidth="1"/>
    <col min="4616" max="4617" width="8.5703125" style="570" customWidth="1"/>
    <col min="4618" max="4618" width="6.140625" style="570" customWidth="1"/>
    <col min="4619" max="4620" width="4.5703125" style="570" customWidth="1"/>
    <col min="4621" max="4621" width="3.85546875" style="570" customWidth="1"/>
    <col min="4622" max="4622" width="8" style="570" customWidth="1"/>
    <col min="4623" max="4623" width="8.42578125" style="570" customWidth="1"/>
    <col min="4624" max="4626" width="4.5703125" style="570" customWidth="1"/>
    <col min="4627" max="4627" width="4.85546875" style="570" customWidth="1"/>
    <col min="4628" max="4628" width="9.140625" style="570" customWidth="1"/>
    <col min="4629" max="4629" width="7.85546875" style="570" customWidth="1"/>
    <col min="4630" max="4630" width="8.42578125" style="570" customWidth="1"/>
    <col min="4631" max="4631" width="4.5703125" style="570" customWidth="1"/>
    <col min="4632" max="4632" width="7.85546875" style="570" customWidth="1"/>
    <col min="4633" max="4633" width="4.28515625" style="570" customWidth="1"/>
    <col min="4634" max="4634" width="8.140625" style="570" customWidth="1"/>
    <col min="4635" max="4635" width="7.85546875" style="570" customWidth="1"/>
    <col min="4636" max="4636" width="4.5703125" style="570" customWidth="1"/>
    <col min="4637" max="4637" width="10.5703125" style="570" customWidth="1"/>
    <col min="4638" max="4638" width="9.140625" style="570" customWidth="1"/>
    <col min="4639" max="4639" width="2.5703125" style="570" customWidth="1"/>
    <col min="4640" max="4640" width="8.42578125" style="570" customWidth="1"/>
    <col min="4641" max="4641" width="9" style="570" customWidth="1"/>
    <col min="4642" max="4644" width="4.5703125" style="570" customWidth="1"/>
    <col min="4645" max="4645" width="7.140625" style="570" customWidth="1"/>
    <col min="4646" max="4646" width="8.5703125" style="570" customWidth="1"/>
    <col min="4647" max="4650" width="4.5703125" style="570" customWidth="1"/>
    <col min="4651" max="4652" width="11.5703125" style="570"/>
    <col min="4653" max="4653" width="7.140625" style="570" customWidth="1"/>
    <col min="4654" max="4654" width="7.42578125" style="570" customWidth="1"/>
    <col min="4655" max="4655" width="6.5703125" style="570" customWidth="1"/>
    <col min="4656" max="4656" width="8.140625" style="570" customWidth="1"/>
    <col min="4657" max="4657" width="1.5703125" style="570" customWidth="1"/>
    <col min="4658" max="4658" width="11.5703125" style="570"/>
    <col min="4659" max="4659" width="4.42578125" style="570" customWidth="1"/>
    <col min="4660" max="4660" width="4.85546875" style="570" customWidth="1"/>
    <col min="4661" max="4661" width="3.5703125" style="570" customWidth="1"/>
    <col min="4662" max="4662" width="4.42578125" style="570" customWidth="1"/>
    <col min="4663" max="4864" width="11.5703125" style="570"/>
    <col min="4865" max="4865" width="1.85546875" style="570" customWidth="1"/>
    <col min="4866" max="4869" width="4.5703125" style="570" customWidth="1"/>
    <col min="4870" max="4870" width="23.42578125" style="570" customWidth="1"/>
    <col min="4871" max="4871" width="13.42578125" style="570" customWidth="1"/>
    <col min="4872" max="4873" width="8.5703125" style="570" customWidth="1"/>
    <col min="4874" max="4874" width="6.140625" style="570" customWidth="1"/>
    <col min="4875" max="4876" width="4.5703125" style="570" customWidth="1"/>
    <col min="4877" max="4877" width="3.85546875" style="570" customWidth="1"/>
    <col min="4878" max="4878" width="8" style="570" customWidth="1"/>
    <col min="4879" max="4879" width="8.42578125" style="570" customWidth="1"/>
    <col min="4880" max="4882" width="4.5703125" style="570" customWidth="1"/>
    <col min="4883" max="4883" width="4.85546875" style="570" customWidth="1"/>
    <col min="4884" max="4884" width="9.140625" style="570" customWidth="1"/>
    <col min="4885" max="4885" width="7.85546875" style="570" customWidth="1"/>
    <col min="4886" max="4886" width="8.42578125" style="570" customWidth="1"/>
    <col min="4887" max="4887" width="4.5703125" style="570" customWidth="1"/>
    <col min="4888" max="4888" width="7.85546875" style="570" customWidth="1"/>
    <col min="4889" max="4889" width="4.28515625" style="570" customWidth="1"/>
    <col min="4890" max="4890" width="8.140625" style="570" customWidth="1"/>
    <col min="4891" max="4891" width="7.85546875" style="570" customWidth="1"/>
    <col min="4892" max="4892" width="4.5703125" style="570" customWidth="1"/>
    <col min="4893" max="4893" width="10.5703125" style="570" customWidth="1"/>
    <col min="4894" max="4894" width="9.140625" style="570" customWidth="1"/>
    <col min="4895" max="4895" width="2.5703125" style="570" customWidth="1"/>
    <col min="4896" max="4896" width="8.42578125" style="570" customWidth="1"/>
    <col min="4897" max="4897" width="9" style="570" customWidth="1"/>
    <col min="4898" max="4900" width="4.5703125" style="570" customWidth="1"/>
    <col min="4901" max="4901" width="7.140625" style="570" customWidth="1"/>
    <col min="4902" max="4902" width="8.5703125" style="570" customWidth="1"/>
    <col min="4903" max="4906" width="4.5703125" style="570" customWidth="1"/>
    <col min="4907" max="4908" width="11.5703125" style="570"/>
    <col min="4909" max="4909" width="7.140625" style="570" customWidth="1"/>
    <col min="4910" max="4910" width="7.42578125" style="570" customWidth="1"/>
    <col min="4911" max="4911" width="6.5703125" style="570" customWidth="1"/>
    <col min="4912" max="4912" width="8.140625" style="570" customWidth="1"/>
    <col min="4913" max="4913" width="1.5703125" style="570" customWidth="1"/>
    <col min="4914" max="4914" width="11.5703125" style="570"/>
    <col min="4915" max="4915" width="4.42578125" style="570" customWidth="1"/>
    <col min="4916" max="4916" width="4.85546875" style="570" customWidth="1"/>
    <col min="4917" max="4917" width="3.5703125" style="570" customWidth="1"/>
    <col min="4918" max="4918" width="4.42578125" style="570" customWidth="1"/>
    <col min="4919" max="5120" width="11.5703125" style="570"/>
    <col min="5121" max="5121" width="1.85546875" style="570" customWidth="1"/>
    <col min="5122" max="5125" width="4.5703125" style="570" customWidth="1"/>
    <col min="5126" max="5126" width="23.42578125" style="570" customWidth="1"/>
    <col min="5127" max="5127" width="13.42578125" style="570" customWidth="1"/>
    <col min="5128" max="5129" width="8.5703125" style="570" customWidth="1"/>
    <col min="5130" max="5130" width="6.140625" style="570" customWidth="1"/>
    <col min="5131" max="5132" width="4.5703125" style="570" customWidth="1"/>
    <col min="5133" max="5133" width="3.85546875" style="570" customWidth="1"/>
    <col min="5134" max="5134" width="8" style="570" customWidth="1"/>
    <col min="5135" max="5135" width="8.42578125" style="570" customWidth="1"/>
    <col min="5136" max="5138" width="4.5703125" style="570" customWidth="1"/>
    <col min="5139" max="5139" width="4.85546875" style="570" customWidth="1"/>
    <col min="5140" max="5140" width="9.140625" style="570" customWidth="1"/>
    <col min="5141" max="5141" width="7.85546875" style="570" customWidth="1"/>
    <col min="5142" max="5142" width="8.42578125" style="570" customWidth="1"/>
    <col min="5143" max="5143" width="4.5703125" style="570" customWidth="1"/>
    <col min="5144" max="5144" width="7.85546875" style="570" customWidth="1"/>
    <col min="5145" max="5145" width="4.28515625" style="570" customWidth="1"/>
    <col min="5146" max="5146" width="8.140625" style="570" customWidth="1"/>
    <col min="5147" max="5147" width="7.85546875" style="570" customWidth="1"/>
    <col min="5148" max="5148" width="4.5703125" style="570" customWidth="1"/>
    <col min="5149" max="5149" width="10.5703125" style="570" customWidth="1"/>
    <col min="5150" max="5150" width="9.140625" style="570" customWidth="1"/>
    <col min="5151" max="5151" width="2.5703125" style="570" customWidth="1"/>
    <col min="5152" max="5152" width="8.42578125" style="570" customWidth="1"/>
    <col min="5153" max="5153" width="9" style="570" customWidth="1"/>
    <col min="5154" max="5156" width="4.5703125" style="570" customWidth="1"/>
    <col min="5157" max="5157" width="7.140625" style="570" customWidth="1"/>
    <col min="5158" max="5158" width="8.5703125" style="570" customWidth="1"/>
    <col min="5159" max="5162" width="4.5703125" style="570" customWidth="1"/>
    <col min="5163" max="5164" width="11.5703125" style="570"/>
    <col min="5165" max="5165" width="7.140625" style="570" customWidth="1"/>
    <col min="5166" max="5166" width="7.42578125" style="570" customWidth="1"/>
    <col min="5167" max="5167" width="6.5703125" style="570" customWidth="1"/>
    <col min="5168" max="5168" width="8.140625" style="570" customWidth="1"/>
    <col min="5169" max="5169" width="1.5703125" style="570" customWidth="1"/>
    <col min="5170" max="5170" width="11.5703125" style="570"/>
    <col min="5171" max="5171" width="4.42578125" style="570" customWidth="1"/>
    <col min="5172" max="5172" width="4.85546875" style="570" customWidth="1"/>
    <col min="5173" max="5173" width="3.5703125" style="570" customWidth="1"/>
    <col min="5174" max="5174" width="4.42578125" style="570" customWidth="1"/>
    <col min="5175" max="5376" width="11.5703125" style="570"/>
    <col min="5377" max="5377" width="1.85546875" style="570" customWidth="1"/>
    <col min="5378" max="5381" width="4.5703125" style="570" customWidth="1"/>
    <col min="5382" max="5382" width="23.42578125" style="570" customWidth="1"/>
    <col min="5383" max="5383" width="13.42578125" style="570" customWidth="1"/>
    <col min="5384" max="5385" width="8.5703125" style="570" customWidth="1"/>
    <col min="5386" max="5386" width="6.140625" style="570" customWidth="1"/>
    <col min="5387" max="5388" width="4.5703125" style="570" customWidth="1"/>
    <col min="5389" max="5389" width="3.85546875" style="570" customWidth="1"/>
    <col min="5390" max="5390" width="8" style="570" customWidth="1"/>
    <col min="5391" max="5391" width="8.42578125" style="570" customWidth="1"/>
    <col min="5392" max="5394" width="4.5703125" style="570" customWidth="1"/>
    <col min="5395" max="5395" width="4.85546875" style="570" customWidth="1"/>
    <col min="5396" max="5396" width="9.140625" style="570" customWidth="1"/>
    <col min="5397" max="5397" width="7.85546875" style="570" customWidth="1"/>
    <col min="5398" max="5398" width="8.42578125" style="570" customWidth="1"/>
    <col min="5399" max="5399" width="4.5703125" style="570" customWidth="1"/>
    <col min="5400" max="5400" width="7.85546875" style="570" customWidth="1"/>
    <col min="5401" max="5401" width="4.28515625" style="570" customWidth="1"/>
    <col min="5402" max="5402" width="8.140625" style="570" customWidth="1"/>
    <col min="5403" max="5403" width="7.85546875" style="570" customWidth="1"/>
    <col min="5404" max="5404" width="4.5703125" style="570" customWidth="1"/>
    <col min="5405" max="5405" width="10.5703125" style="570" customWidth="1"/>
    <col min="5406" max="5406" width="9.140625" style="570" customWidth="1"/>
    <col min="5407" max="5407" width="2.5703125" style="570" customWidth="1"/>
    <col min="5408" max="5408" width="8.42578125" style="570" customWidth="1"/>
    <col min="5409" max="5409" width="9" style="570" customWidth="1"/>
    <col min="5410" max="5412" width="4.5703125" style="570" customWidth="1"/>
    <col min="5413" max="5413" width="7.140625" style="570" customWidth="1"/>
    <col min="5414" max="5414" width="8.5703125" style="570" customWidth="1"/>
    <col min="5415" max="5418" width="4.5703125" style="570" customWidth="1"/>
    <col min="5419" max="5420" width="11.5703125" style="570"/>
    <col min="5421" max="5421" width="7.140625" style="570" customWidth="1"/>
    <col min="5422" max="5422" width="7.42578125" style="570" customWidth="1"/>
    <col min="5423" max="5423" width="6.5703125" style="570" customWidth="1"/>
    <col min="5424" max="5424" width="8.140625" style="570" customWidth="1"/>
    <col min="5425" max="5425" width="1.5703125" style="570" customWidth="1"/>
    <col min="5426" max="5426" width="11.5703125" style="570"/>
    <col min="5427" max="5427" width="4.42578125" style="570" customWidth="1"/>
    <col min="5428" max="5428" width="4.85546875" style="570" customWidth="1"/>
    <col min="5429" max="5429" width="3.5703125" style="570" customWidth="1"/>
    <col min="5430" max="5430" width="4.42578125" style="570" customWidth="1"/>
    <col min="5431" max="5632" width="11.5703125" style="570"/>
    <col min="5633" max="5633" width="1.85546875" style="570" customWidth="1"/>
    <col min="5634" max="5637" width="4.5703125" style="570" customWidth="1"/>
    <col min="5638" max="5638" width="23.42578125" style="570" customWidth="1"/>
    <col min="5639" max="5639" width="13.42578125" style="570" customWidth="1"/>
    <col min="5640" max="5641" width="8.5703125" style="570" customWidth="1"/>
    <col min="5642" max="5642" width="6.140625" style="570" customWidth="1"/>
    <col min="5643" max="5644" width="4.5703125" style="570" customWidth="1"/>
    <col min="5645" max="5645" width="3.85546875" style="570" customWidth="1"/>
    <col min="5646" max="5646" width="8" style="570" customWidth="1"/>
    <col min="5647" max="5647" width="8.42578125" style="570" customWidth="1"/>
    <col min="5648" max="5650" width="4.5703125" style="570" customWidth="1"/>
    <col min="5651" max="5651" width="4.85546875" style="570" customWidth="1"/>
    <col min="5652" max="5652" width="9.140625" style="570" customWidth="1"/>
    <col min="5653" max="5653" width="7.85546875" style="570" customWidth="1"/>
    <col min="5654" max="5654" width="8.42578125" style="570" customWidth="1"/>
    <col min="5655" max="5655" width="4.5703125" style="570" customWidth="1"/>
    <col min="5656" max="5656" width="7.85546875" style="570" customWidth="1"/>
    <col min="5657" max="5657" width="4.28515625" style="570" customWidth="1"/>
    <col min="5658" max="5658" width="8.140625" style="570" customWidth="1"/>
    <col min="5659" max="5659" width="7.85546875" style="570" customWidth="1"/>
    <col min="5660" max="5660" width="4.5703125" style="570" customWidth="1"/>
    <col min="5661" max="5661" width="10.5703125" style="570" customWidth="1"/>
    <col min="5662" max="5662" width="9.140625" style="570" customWidth="1"/>
    <col min="5663" max="5663" width="2.5703125" style="570" customWidth="1"/>
    <col min="5664" max="5664" width="8.42578125" style="570" customWidth="1"/>
    <col min="5665" max="5665" width="9" style="570" customWidth="1"/>
    <col min="5666" max="5668" width="4.5703125" style="570" customWidth="1"/>
    <col min="5669" max="5669" width="7.140625" style="570" customWidth="1"/>
    <col min="5670" max="5670" width="8.5703125" style="570" customWidth="1"/>
    <col min="5671" max="5674" width="4.5703125" style="570" customWidth="1"/>
    <col min="5675" max="5676" width="11.5703125" style="570"/>
    <col min="5677" max="5677" width="7.140625" style="570" customWidth="1"/>
    <col min="5678" max="5678" width="7.42578125" style="570" customWidth="1"/>
    <col min="5679" max="5679" width="6.5703125" style="570" customWidth="1"/>
    <col min="5680" max="5680" width="8.140625" style="570" customWidth="1"/>
    <col min="5681" max="5681" width="1.5703125" style="570" customWidth="1"/>
    <col min="5682" max="5682" width="11.5703125" style="570"/>
    <col min="5683" max="5683" width="4.42578125" style="570" customWidth="1"/>
    <col min="5684" max="5684" width="4.85546875" style="570" customWidth="1"/>
    <col min="5685" max="5685" width="3.5703125" style="570" customWidth="1"/>
    <col min="5686" max="5686" width="4.42578125" style="570" customWidth="1"/>
    <col min="5687" max="5888" width="11.5703125" style="570"/>
    <col min="5889" max="5889" width="1.85546875" style="570" customWidth="1"/>
    <col min="5890" max="5893" width="4.5703125" style="570" customWidth="1"/>
    <col min="5894" max="5894" width="23.42578125" style="570" customWidth="1"/>
    <col min="5895" max="5895" width="13.42578125" style="570" customWidth="1"/>
    <col min="5896" max="5897" width="8.5703125" style="570" customWidth="1"/>
    <col min="5898" max="5898" width="6.140625" style="570" customWidth="1"/>
    <col min="5899" max="5900" width="4.5703125" style="570" customWidth="1"/>
    <col min="5901" max="5901" width="3.85546875" style="570" customWidth="1"/>
    <col min="5902" max="5902" width="8" style="570" customWidth="1"/>
    <col min="5903" max="5903" width="8.42578125" style="570" customWidth="1"/>
    <col min="5904" max="5906" width="4.5703125" style="570" customWidth="1"/>
    <col min="5907" max="5907" width="4.85546875" style="570" customWidth="1"/>
    <col min="5908" max="5908" width="9.140625" style="570" customWidth="1"/>
    <col min="5909" max="5909" width="7.85546875" style="570" customWidth="1"/>
    <col min="5910" max="5910" width="8.42578125" style="570" customWidth="1"/>
    <col min="5911" max="5911" width="4.5703125" style="570" customWidth="1"/>
    <col min="5912" max="5912" width="7.85546875" style="570" customWidth="1"/>
    <col min="5913" max="5913" width="4.28515625" style="570" customWidth="1"/>
    <col min="5914" max="5914" width="8.140625" style="570" customWidth="1"/>
    <col min="5915" max="5915" width="7.85546875" style="570" customWidth="1"/>
    <col min="5916" max="5916" width="4.5703125" style="570" customWidth="1"/>
    <col min="5917" max="5917" width="10.5703125" style="570" customWidth="1"/>
    <col min="5918" max="5918" width="9.140625" style="570" customWidth="1"/>
    <col min="5919" max="5919" width="2.5703125" style="570" customWidth="1"/>
    <col min="5920" max="5920" width="8.42578125" style="570" customWidth="1"/>
    <col min="5921" max="5921" width="9" style="570" customWidth="1"/>
    <col min="5922" max="5924" width="4.5703125" style="570" customWidth="1"/>
    <col min="5925" max="5925" width="7.140625" style="570" customWidth="1"/>
    <col min="5926" max="5926" width="8.5703125" style="570" customWidth="1"/>
    <col min="5927" max="5930" width="4.5703125" style="570" customWidth="1"/>
    <col min="5931" max="5932" width="11.5703125" style="570"/>
    <col min="5933" max="5933" width="7.140625" style="570" customWidth="1"/>
    <col min="5934" max="5934" width="7.42578125" style="570" customWidth="1"/>
    <col min="5935" max="5935" width="6.5703125" style="570" customWidth="1"/>
    <col min="5936" max="5936" width="8.140625" style="570" customWidth="1"/>
    <col min="5937" max="5937" width="1.5703125" style="570" customWidth="1"/>
    <col min="5938" max="5938" width="11.5703125" style="570"/>
    <col min="5939" max="5939" width="4.42578125" style="570" customWidth="1"/>
    <col min="5940" max="5940" width="4.85546875" style="570" customWidth="1"/>
    <col min="5941" max="5941" width="3.5703125" style="570" customWidth="1"/>
    <col min="5942" max="5942" width="4.42578125" style="570" customWidth="1"/>
    <col min="5943" max="6144" width="11.5703125" style="570"/>
    <col min="6145" max="6145" width="1.85546875" style="570" customWidth="1"/>
    <col min="6146" max="6149" width="4.5703125" style="570" customWidth="1"/>
    <col min="6150" max="6150" width="23.42578125" style="570" customWidth="1"/>
    <col min="6151" max="6151" width="13.42578125" style="570" customWidth="1"/>
    <col min="6152" max="6153" width="8.5703125" style="570" customWidth="1"/>
    <col min="6154" max="6154" width="6.140625" style="570" customWidth="1"/>
    <col min="6155" max="6156" width="4.5703125" style="570" customWidth="1"/>
    <col min="6157" max="6157" width="3.85546875" style="570" customWidth="1"/>
    <col min="6158" max="6158" width="8" style="570" customWidth="1"/>
    <col min="6159" max="6159" width="8.42578125" style="570" customWidth="1"/>
    <col min="6160" max="6162" width="4.5703125" style="570" customWidth="1"/>
    <col min="6163" max="6163" width="4.85546875" style="570" customWidth="1"/>
    <col min="6164" max="6164" width="9.140625" style="570" customWidth="1"/>
    <col min="6165" max="6165" width="7.85546875" style="570" customWidth="1"/>
    <col min="6166" max="6166" width="8.42578125" style="570" customWidth="1"/>
    <col min="6167" max="6167" width="4.5703125" style="570" customWidth="1"/>
    <col min="6168" max="6168" width="7.85546875" style="570" customWidth="1"/>
    <col min="6169" max="6169" width="4.28515625" style="570" customWidth="1"/>
    <col min="6170" max="6170" width="8.140625" style="570" customWidth="1"/>
    <col min="6171" max="6171" width="7.85546875" style="570" customWidth="1"/>
    <col min="6172" max="6172" width="4.5703125" style="570" customWidth="1"/>
    <col min="6173" max="6173" width="10.5703125" style="570" customWidth="1"/>
    <col min="6174" max="6174" width="9.140625" style="570" customWidth="1"/>
    <col min="6175" max="6175" width="2.5703125" style="570" customWidth="1"/>
    <col min="6176" max="6176" width="8.42578125" style="570" customWidth="1"/>
    <col min="6177" max="6177" width="9" style="570" customWidth="1"/>
    <col min="6178" max="6180" width="4.5703125" style="570" customWidth="1"/>
    <col min="6181" max="6181" width="7.140625" style="570" customWidth="1"/>
    <col min="6182" max="6182" width="8.5703125" style="570" customWidth="1"/>
    <col min="6183" max="6186" width="4.5703125" style="570" customWidth="1"/>
    <col min="6187" max="6188" width="11.5703125" style="570"/>
    <col min="6189" max="6189" width="7.140625" style="570" customWidth="1"/>
    <col min="6190" max="6190" width="7.42578125" style="570" customWidth="1"/>
    <col min="6191" max="6191" width="6.5703125" style="570" customWidth="1"/>
    <col min="6192" max="6192" width="8.140625" style="570" customWidth="1"/>
    <col min="6193" max="6193" width="1.5703125" style="570" customWidth="1"/>
    <col min="6194" max="6194" width="11.5703125" style="570"/>
    <col min="6195" max="6195" width="4.42578125" style="570" customWidth="1"/>
    <col min="6196" max="6196" width="4.85546875" style="570" customWidth="1"/>
    <col min="6197" max="6197" width="3.5703125" style="570" customWidth="1"/>
    <col min="6198" max="6198" width="4.42578125" style="570" customWidth="1"/>
    <col min="6199" max="6400" width="11.5703125" style="570"/>
    <col min="6401" max="6401" width="1.85546875" style="570" customWidth="1"/>
    <col min="6402" max="6405" width="4.5703125" style="570" customWidth="1"/>
    <col min="6406" max="6406" width="23.42578125" style="570" customWidth="1"/>
    <col min="6407" max="6407" width="13.42578125" style="570" customWidth="1"/>
    <col min="6408" max="6409" width="8.5703125" style="570" customWidth="1"/>
    <col min="6410" max="6410" width="6.140625" style="570" customWidth="1"/>
    <col min="6411" max="6412" width="4.5703125" style="570" customWidth="1"/>
    <col min="6413" max="6413" width="3.85546875" style="570" customWidth="1"/>
    <col min="6414" max="6414" width="8" style="570" customWidth="1"/>
    <col min="6415" max="6415" width="8.42578125" style="570" customWidth="1"/>
    <col min="6416" max="6418" width="4.5703125" style="570" customWidth="1"/>
    <col min="6419" max="6419" width="4.85546875" style="570" customWidth="1"/>
    <col min="6420" max="6420" width="9.140625" style="570" customWidth="1"/>
    <col min="6421" max="6421" width="7.85546875" style="570" customWidth="1"/>
    <col min="6422" max="6422" width="8.42578125" style="570" customWidth="1"/>
    <col min="6423" max="6423" width="4.5703125" style="570" customWidth="1"/>
    <col min="6424" max="6424" width="7.85546875" style="570" customWidth="1"/>
    <col min="6425" max="6425" width="4.28515625" style="570" customWidth="1"/>
    <col min="6426" max="6426" width="8.140625" style="570" customWidth="1"/>
    <col min="6427" max="6427" width="7.85546875" style="570" customWidth="1"/>
    <col min="6428" max="6428" width="4.5703125" style="570" customWidth="1"/>
    <col min="6429" max="6429" width="10.5703125" style="570" customWidth="1"/>
    <col min="6430" max="6430" width="9.140625" style="570" customWidth="1"/>
    <col min="6431" max="6431" width="2.5703125" style="570" customWidth="1"/>
    <col min="6432" max="6432" width="8.42578125" style="570" customWidth="1"/>
    <col min="6433" max="6433" width="9" style="570" customWidth="1"/>
    <col min="6434" max="6436" width="4.5703125" style="570" customWidth="1"/>
    <col min="6437" max="6437" width="7.140625" style="570" customWidth="1"/>
    <col min="6438" max="6438" width="8.5703125" style="570" customWidth="1"/>
    <col min="6439" max="6442" width="4.5703125" style="570" customWidth="1"/>
    <col min="6443" max="6444" width="11.5703125" style="570"/>
    <col min="6445" max="6445" width="7.140625" style="570" customWidth="1"/>
    <col min="6446" max="6446" width="7.42578125" style="570" customWidth="1"/>
    <col min="6447" max="6447" width="6.5703125" style="570" customWidth="1"/>
    <col min="6448" max="6448" width="8.140625" style="570" customWidth="1"/>
    <col min="6449" max="6449" width="1.5703125" style="570" customWidth="1"/>
    <col min="6450" max="6450" width="11.5703125" style="570"/>
    <col min="6451" max="6451" width="4.42578125" style="570" customWidth="1"/>
    <col min="6452" max="6452" width="4.85546875" style="570" customWidth="1"/>
    <col min="6453" max="6453" width="3.5703125" style="570" customWidth="1"/>
    <col min="6454" max="6454" width="4.42578125" style="570" customWidth="1"/>
    <col min="6455" max="6656" width="11.5703125" style="570"/>
    <col min="6657" max="6657" width="1.85546875" style="570" customWidth="1"/>
    <col min="6658" max="6661" width="4.5703125" style="570" customWidth="1"/>
    <col min="6662" max="6662" width="23.42578125" style="570" customWidth="1"/>
    <col min="6663" max="6663" width="13.42578125" style="570" customWidth="1"/>
    <col min="6664" max="6665" width="8.5703125" style="570" customWidth="1"/>
    <col min="6666" max="6666" width="6.140625" style="570" customWidth="1"/>
    <col min="6667" max="6668" width="4.5703125" style="570" customWidth="1"/>
    <col min="6669" max="6669" width="3.85546875" style="570" customWidth="1"/>
    <col min="6670" max="6670" width="8" style="570" customWidth="1"/>
    <col min="6671" max="6671" width="8.42578125" style="570" customWidth="1"/>
    <col min="6672" max="6674" width="4.5703125" style="570" customWidth="1"/>
    <col min="6675" max="6675" width="4.85546875" style="570" customWidth="1"/>
    <col min="6676" max="6676" width="9.140625" style="570" customWidth="1"/>
    <col min="6677" max="6677" width="7.85546875" style="570" customWidth="1"/>
    <col min="6678" max="6678" width="8.42578125" style="570" customWidth="1"/>
    <col min="6679" max="6679" width="4.5703125" style="570" customWidth="1"/>
    <col min="6680" max="6680" width="7.85546875" style="570" customWidth="1"/>
    <col min="6681" max="6681" width="4.28515625" style="570" customWidth="1"/>
    <col min="6682" max="6682" width="8.140625" style="570" customWidth="1"/>
    <col min="6683" max="6683" width="7.85546875" style="570" customWidth="1"/>
    <col min="6684" max="6684" width="4.5703125" style="570" customWidth="1"/>
    <col min="6685" max="6685" width="10.5703125" style="570" customWidth="1"/>
    <col min="6686" max="6686" width="9.140625" style="570" customWidth="1"/>
    <col min="6687" max="6687" width="2.5703125" style="570" customWidth="1"/>
    <col min="6688" max="6688" width="8.42578125" style="570" customWidth="1"/>
    <col min="6689" max="6689" width="9" style="570" customWidth="1"/>
    <col min="6690" max="6692" width="4.5703125" style="570" customWidth="1"/>
    <col min="6693" max="6693" width="7.140625" style="570" customWidth="1"/>
    <col min="6694" max="6694" width="8.5703125" style="570" customWidth="1"/>
    <col min="6695" max="6698" width="4.5703125" style="570" customWidth="1"/>
    <col min="6699" max="6700" width="11.5703125" style="570"/>
    <col min="6701" max="6701" width="7.140625" style="570" customWidth="1"/>
    <col min="6702" max="6702" width="7.42578125" style="570" customWidth="1"/>
    <col min="6703" max="6703" width="6.5703125" style="570" customWidth="1"/>
    <col min="6704" max="6704" width="8.140625" style="570" customWidth="1"/>
    <col min="6705" max="6705" width="1.5703125" style="570" customWidth="1"/>
    <col min="6706" max="6706" width="11.5703125" style="570"/>
    <col min="6707" max="6707" width="4.42578125" style="570" customWidth="1"/>
    <col min="6708" max="6708" width="4.85546875" style="570" customWidth="1"/>
    <col min="6709" max="6709" width="3.5703125" style="570" customWidth="1"/>
    <col min="6710" max="6710" width="4.42578125" style="570" customWidth="1"/>
    <col min="6711" max="6912" width="11.5703125" style="570"/>
    <col min="6913" max="6913" width="1.85546875" style="570" customWidth="1"/>
    <col min="6914" max="6917" width="4.5703125" style="570" customWidth="1"/>
    <col min="6918" max="6918" width="23.42578125" style="570" customWidth="1"/>
    <col min="6919" max="6919" width="13.42578125" style="570" customWidth="1"/>
    <col min="6920" max="6921" width="8.5703125" style="570" customWidth="1"/>
    <col min="6922" max="6922" width="6.140625" style="570" customWidth="1"/>
    <col min="6923" max="6924" width="4.5703125" style="570" customWidth="1"/>
    <col min="6925" max="6925" width="3.85546875" style="570" customWidth="1"/>
    <col min="6926" max="6926" width="8" style="570" customWidth="1"/>
    <col min="6927" max="6927" width="8.42578125" style="570" customWidth="1"/>
    <col min="6928" max="6930" width="4.5703125" style="570" customWidth="1"/>
    <col min="6931" max="6931" width="4.85546875" style="570" customWidth="1"/>
    <col min="6932" max="6932" width="9.140625" style="570" customWidth="1"/>
    <col min="6933" max="6933" width="7.85546875" style="570" customWidth="1"/>
    <col min="6934" max="6934" width="8.42578125" style="570" customWidth="1"/>
    <col min="6935" max="6935" width="4.5703125" style="570" customWidth="1"/>
    <col min="6936" max="6936" width="7.85546875" style="570" customWidth="1"/>
    <col min="6937" max="6937" width="4.28515625" style="570" customWidth="1"/>
    <col min="6938" max="6938" width="8.140625" style="570" customWidth="1"/>
    <col min="6939" max="6939" width="7.85546875" style="570" customWidth="1"/>
    <col min="6940" max="6940" width="4.5703125" style="570" customWidth="1"/>
    <col min="6941" max="6941" width="10.5703125" style="570" customWidth="1"/>
    <col min="6942" max="6942" width="9.140625" style="570" customWidth="1"/>
    <col min="6943" max="6943" width="2.5703125" style="570" customWidth="1"/>
    <col min="6944" max="6944" width="8.42578125" style="570" customWidth="1"/>
    <col min="6945" max="6945" width="9" style="570" customWidth="1"/>
    <col min="6946" max="6948" width="4.5703125" style="570" customWidth="1"/>
    <col min="6949" max="6949" width="7.140625" style="570" customWidth="1"/>
    <col min="6950" max="6950" width="8.5703125" style="570" customWidth="1"/>
    <col min="6951" max="6954" width="4.5703125" style="570" customWidth="1"/>
    <col min="6955" max="6956" width="11.5703125" style="570"/>
    <col min="6957" max="6957" width="7.140625" style="570" customWidth="1"/>
    <col min="6958" max="6958" width="7.42578125" style="570" customWidth="1"/>
    <col min="6959" max="6959" width="6.5703125" style="570" customWidth="1"/>
    <col min="6960" max="6960" width="8.140625" style="570" customWidth="1"/>
    <col min="6961" max="6961" width="1.5703125" style="570" customWidth="1"/>
    <col min="6962" max="6962" width="11.5703125" style="570"/>
    <col min="6963" max="6963" width="4.42578125" style="570" customWidth="1"/>
    <col min="6964" max="6964" width="4.85546875" style="570" customWidth="1"/>
    <col min="6965" max="6965" width="3.5703125" style="570" customWidth="1"/>
    <col min="6966" max="6966" width="4.42578125" style="570" customWidth="1"/>
    <col min="6967" max="7168" width="11.5703125" style="570"/>
    <col min="7169" max="7169" width="1.85546875" style="570" customWidth="1"/>
    <col min="7170" max="7173" width="4.5703125" style="570" customWidth="1"/>
    <col min="7174" max="7174" width="23.42578125" style="570" customWidth="1"/>
    <col min="7175" max="7175" width="13.42578125" style="570" customWidth="1"/>
    <col min="7176" max="7177" width="8.5703125" style="570" customWidth="1"/>
    <col min="7178" max="7178" width="6.140625" style="570" customWidth="1"/>
    <col min="7179" max="7180" width="4.5703125" style="570" customWidth="1"/>
    <col min="7181" max="7181" width="3.85546875" style="570" customWidth="1"/>
    <col min="7182" max="7182" width="8" style="570" customWidth="1"/>
    <col min="7183" max="7183" width="8.42578125" style="570" customWidth="1"/>
    <col min="7184" max="7186" width="4.5703125" style="570" customWidth="1"/>
    <col min="7187" max="7187" width="4.85546875" style="570" customWidth="1"/>
    <col min="7188" max="7188" width="9.140625" style="570" customWidth="1"/>
    <col min="7189" max="7189" width="7.85546875" style="570" customWidth="1"/>
    <col min="7190" max="7190" width="8.42578125" style="570" customWidth="1"/>
    <col min="7191" max="7191" width="4.5703125" style="570" customWidth="1"/>
    <col min="7192" max="7192" width="7.85546875" style="570" customWidth="1"/>
    <col min="7193" max="7193" width="4.28515625" style="570" customWidth="1"/>
    <col min="7194" max="7194" width="8.140625" style="570" customWidth="1"/>
    <col min="7195" max="7195" width="7.85546875" style="570" customWidth="1"/>
    <col min="7196" max="7196" width="4.5703125" style="570" customWidth="1"/>
    <col min="7197" max="7197" width="10.5703125" style="570" customWidth="1"/>
    <col min="7198" max="7198" width="9.140625" style="570" customWidth="1"/>
    <col min="7199" max="7199" width="2.5703125" style="570" customWidth="1"/>
    <col min="7200" max="7200" width="8.42578125" style="570" customWidth="1"/>
    <col min="7201" max="7201" width="9" style="570" customWidth="1"/>
    <col min="7202" max="7204" width="4.5703125" style="570" customWidth="1"/>
    <col min="7205" max="7205" width="7.140625" style="570" customWidth="1"/>
    <col min="7206" max="7206" width="8.5703125" style="570" customWidth="1"/>
    <col min="7207" max="7210" width="4.5703125" style="570" customWidth="1"/>
    <col min="7211" max="7212" width="11.5703125" style="570"/>
    <col min="7213" max="7213" width="7.140625" style="570" customWidth="1"/>
    <col min="7214" max="7214" width="7.42578125" style="570" customWidth="1"/>
    <col min="7215" max="7215" width="6.5703125" style="570" customWidth="1"/>
    <col min="7216" max="7216" width="8.140625" style="570" customWidth="1"/>
    <col min="7217" max="7217" width="1.5703125" style="570" customWidth="1"/>
    <col min="7218" max="7218" width="11.5703125" style="570"/>
    <col min="7219" max="7219" width="4.42578125" style="570" customWidth="1"/>
    <col min="7220" max="7220" width="4.85546875" style="570" customWidth="1"/>
    <col min="7221" max="7221" width="3.5703125" style="570" customWidth="1"/>
    <col min="7222" max="7222" width="4.42578125" style="570" customWidth="1"/>
    <col min="7223" max="7424" width="11.5703125" style="570"/>
    <col min="7425" max="7425" width="1.85546875" style="570" customWidth="1"/>
    <col min="7426" max="7429" width="4.5703125" style="570" customWidth="1"/>
    <col min="7430" max="7430" width="23.42578125" style="570" customWidth="1"/>
    <col min="7431" max="7431" width="13.42578125" style="570" customWidth="1"/>
    <col min="7432" max="7433" width="8.5703125" style="570" customWidth="1"/>
    <col min="7434" max="7434" width="6.140625" style="570" customWidth="1"/>
    <col min="7435" max="7436" width="4.5703125" style="570" customWidth="1"/>
    <col min="7437" max="7437" width="3.85546875" style="570" customWidth="1"/>
    <col min="7438" max="7438" width="8" style="570" customWidth="1"/>
    <col min="7439" max="7439" width="8.42578125" style="570" customWidth="1"/>
    <col min="7440" max="7442" width="4.5703125" style="570" customWidth="1"/>
    <col min="7443" max="7443" width="4.85546875" style="570" customWidth="1"/>
    <col min="7444" max="7444" width="9.140625" style="570" customWidth="1"/>
    <col min="7445" max="7445" width="7.85546875" style="570" customWidth="1"/>
    <col min="7446" max="7446" width="8.42578125" style="570" customWidth="1"/>
    <col min="7447" max="7447" width="4.5703125" style="570" customWidth="1"/>
    <col min="7448" max="7448" width="7.85546875" style="570" customWidth="1"/>
    <col min="7449" max="7449" width="4.28515625" style="570" customWidth="1"/>
    <col min="7450" max="7450" width="8.140625" style="570" customWidth="1"/>
    <col min="7451" max="7451" width="7.85546875" style="570" customWidth="1"/>
    <col min="7452" max="7452" width="4.5703125" style="570" customWidth="1"/>
    <col min="7453" max="7453" width="10.5703125" style="570" customWidth="1"/>
    <col min="7454" max="7454" width="9.140625" style="570" customWidth="1"/>
    <col min="7455" max="7455" width="2.5703125" style="570" customWidth="1"/>
    <col min="7456" max="7456" width="8.42578125" style="570" customWidth="1"/>
    <col min="7457" max="7457" width="9" style="570" customWidth="1"/>
    <col min="7458" max="7460" width="4.5703125" style="570" customWidth="1"/>
    <col min="7461" max="7461" width="7.140625" style="570" customWidth="1"/>
    <col min="7462" max="7462" width="8.5703125" style="570" customWidth="1"/>
    <col min="7463" max="7466" width="4.5703125" style="570" customWidth="1"/>
    <col min="7467" max="7468" width="11.5703125" style="570"/>
    <col min="7469" max="7469" width="7.140625" style="570" customWidth="1"/>
    <col min="7470" max="7470" width="7.42578125" style="570" customWidth="1"/>
    <col min="7471" max="7471" width="6.5703125" style="570" customWidth="1"/>
    <col min="7472" max="7472" width="8.140625" style="570" customWidth="1"/>
    <col min="7473" max="7473" width="1.5703125" style="570" customWidth="1"/>
    <col min="7474" max="7474" width="11.5703125" style="570"/>
    <col min="7475" max="7475" width="4.42578125" style="570" customWidth="1"/>
    <col min="7476" max="7476" width="4.85546875" style="570" customWidth="1"/>
    <col min="7477" max="7477" width="3.5703125" style="570" customWidth="1"/>
    <col min="7478" max="7478" width="4.42578125" style="570" customWidth="1"/>
    <col min="7479" max="7680" width="11.5703125" style="570"/>
    <col min="7681" max="7681" width="1.85546875" style="570" customWidth="1"/>
    <col min="7682" max="7685" width="4.5703125" style="570" customWidth="1"/>
    <col min="7686" max="7686" width="23.42578125" style="570" customWidth="1"/>
    <col min="7687" max="7687" width="13.42578125" style="570" customWidth="1"/>
    <col min="7688" max="7689" width="8.5703125" style="570" customWidth="1"/>
    <col min="7690" max="7690" width="6.140625" style="570" customWidth="1"/>
    <col min="7691" max="7692" width="4.5703125" style="570" customWidth="1"/>
    <col min="7693" max="7693" width="3.85546875" style="570" customWidth="1"/>
    <col min="7694" max="7694" width="8" style="570" customWidth="1"/>
    <col min="7695" max="7695" width="8.42578125" style="570" customWidth="1"/>
    <col min="7696" max="7698" width="4.5703125" style="570" customWidth="1"/>
    <col min="7699" max="7699" width="4.85546875" style="570" customWidth="1"/>
    <col min="7700" max="7700" width="9.140625" style="570" customWidth="1"/>
    <col min="7701" max="7701" width="7.85546875" style="570" customWidth="1"/>
    <col min="7702" max="7702" width="8.42578125" style="570" customWidth="1"/>
    <col min="7703" max="7703" width="4.5703125" style="570" customWidth="1"/>
    <col min="7704" max="7704" width="7.85546875" style="570" customWidth="1"/>
    <col min="7705" max="7705" width="4.28515625" style="570" customWidth="1"/>
    <col min="7706" max="7706" width="8.140625" style="570" customWidth="1"/>
    <col min="7707" max="7707" width="7.85546875" style="570" customWidth="1"/>
    <col min="7708" max="7708" width="4.5703125" style="570" customWidth="1"/>
    <col min="7709" max="7709" width="10.5703125" style="570" customWidth="1"/>
    <col min="7710" max="7710" width="9.140625" style="570" customWidth="1"/>
    <col min="7711" max="7711" width="2.5703125" style="570" customWidth="1"/>
    <col min="7712" max="7712" width="8.42578125" style="570" customWidth="1"/>
    <col min="7713" max="7713" width="9" style="570" customWidth="1"/>
    <col min="7714" max="7716" width="4.5703125" style="570" customWidth="1"/>
    <col min="7717" max="7717" width="7.140625" style="570" customWidth="1"/>
    <col min="7718" max="7718" width="8.5703125" style="570" customWidth="1"/>
    <col min="7719" max="7722" width="4.5703125" style="570" customWidth="1"/>
    <col min="7723" max="7724" width="11.5703125" style="570"/>
    <col min="7725" max="7725" width="7.140625" style="570" customWidth="1"/>
    <col min="7726" max="7726" width="7.42578125" style="570" customWidth="1"/>
    <col min="7727" max="7727" width="6.5703125" style="570" customWidth="1"/>
    <col min="7728" max="7728" width="8.140625" style="570" customWidth="1"/>
    <col min="7729" max="7729" width="1.5703125" style="570" customWidth="1"/>
    <col min="7730" max="7730" width="11.5703125" style="570"/>
    <col min="7731" max="7731" width="4.42578125" style="570" customWidth="1"/>
    <col min="7732" max="7732" width="4.85546875" style="570" customWidth="1"/>
    <col min="7733" max="7733" width="3.5703125" style="570" customWidth="1"/>
    <col min="7734" max="7734" width="4.42578125" style="570" customWidth="1"/>
    <col min="7735" max="7936" width="11.5703125" style="570"/>
    <col min="7937" max="7937" width="1.85546875" style="570" customWidth="1"/>
    <col min="7938" max="7941" width="4.5703125" style="570" customWidth="1"/>
    <col min="7942" max="7942" width="23.42578125" style="570" customWidth="1"/>
    <col min="7943" max="7943" width="13.42578125" style="570" customWidth="1"/>
    <col min="7944" max="7945" width="8.5703125" style="570" customWidth="1"/>
    <col min="7946" max="7946" width="6.140625" style="570" customWidth="1"/>
    <col min="7947" max="7948" width="4.5703125" style="570" customWidth="1"/>
    <col min="7949" max="7949" width="3.85546875" style="570" customWidth="1"/>
    <col min="7950" max="7950" width="8" style="570" customWidth="1"/>
    <col min="7951" max="7951" width="8.42578125" style="570" customWidth="1"/>
    <col min="7952" max="7954" width="4.5703125" style="570" customWidth="1"/>
    <col min="7955" max="7955" width="4.85546875" style="570" customWidth="1"/>
    <col min="7956" max="7956" width="9.140625" style="570" customWidth="1"/>
    <col min="7957" max="7957" width="7.85546875" style="570" customWidth="1"/>
    <col min="7958" max="7958" width="8.42578125" style="570" customWidth="1"/>
    <col min="7959" max="7959" width="4.5703125" style="570" customWidth="1"/>
    <col min="7960" max="7960" width="7.85546875" style="570" customWidth="1"/>
    <col min="7961" max="7961" width="4.28515625" style="570" customWidth="1"/>
    <col min="7962" max="7962" width="8.140625" style="570" customWidth="1"/>
    <col min="7963" max="7963" width="7.85546875" style="570" customWidth="1"/>
    <col min="7964" max="7964" width="4.5703125" style="570" customWidth="1"/>
    <col min="7965" max="7965" width="10.5703125" style="570" customWidth="1"/>
    <col min="7966" max="7966" width="9.140625" style="570" customWidth="1"/>
    <col min="7967" max="7967" width="2.5703125" style="570" customWidth="1"/>
    <col min="7968" max="7968" width="8.42578125" style="570" customWidth="1"/>
    <col min="7969" max="7969" width="9" style="570" customWidth="1"/>
    <col min="7970" max="7972" width="4.5703125" style="570" customWidth="1"/>
    <col min="7973" max="7973" width="7.140625" style="570" customWidth="1"/>
    <col min="7974" max="7974" width="8.5703125" style="570" customWidth="1"/>
    <col min="7975" max="7978" width="4.5703125" style="570" customWidth="1"/>
    <col min="7979" max="7980" width="11.5703125" style="570"/>
    <col min="7981" max="7981" width="7.140625" style="570" customWidth="1"/>
    <col min="7982" max="7982" width="7.42578125" style="570" customWidth="1"/>
    <col min="7983" max="7983" width="6.5703125" style="570" customWidth="1"/>
    <col min="7984" max="7984" width="8.140625" style="570" customWidth="1"/>
    <col min="7985" max="7985" width="1.5703125" style="570" customWidth="1"/>
    <col min="7986" max="7986" width="11.5703125" style="570"/>
    <col min="7987" max="7987" width="4.42578125" style="570" customWidth="1"/>
    <col min="7988" max="7988" width="4.85546875" style="570" customWidth="1"/>
    <col min="7989" max="7989" width="3.5703125" style="570" customWidth="1"/>
    <col min="7990" max="7990" width="4.42578125" style="570" customWidth="1"/>
    <col min="7991" max="8192" width="11.5703125" style="570"/>
    <col min="8193" max="8193" width="1.85546875" style="570" customWidth="1"/>
    <col min="8194" max="8197" width="4.5703125" style="570" customWidth="1"/>
    <col min="8198" max="8198" width="23.42578125" style="570" customWidth="1"/>
    <col min="8199" max="8199" width="13.42578125" style="570" customWidth="1"/>
    <col min="8200" max="8201" width="8.5703125" style="570" customWidth="1"/>
    <col min="8202" max="8202" width="6.140625" style="570" customWidth="1"/>
    <col min="8203" max="8204" width="4.5703125" style="570" customWidth="1"/>
    <col min="8205" max="8205" width="3.85546875" style="570" customWidth="1"/>
    <col min="8206" max="8206" width="8" style="570" customWidth="1"/>
    <col min="8207" max="8207" width="8.42578125" style="570" customWidth="1"/>
    <col min="8208" max="8210" width="4.5703125" style="570" customWidth="1"/>
    <col min="8211" max="8211" width="4.85546875" style="570" customWidth="1"/>
    <col min="8212" max="8212" width="9.140625" style="570" customWidth="1"/>
    <col min="8213" max="8213" width="7.85546875" style="570" customWidth="1"/>
    <col min="8214" max="8214" width="8.42578125" style="570" customWidth="1"/>
    <col min="8215" max="8215" width="4.5703125" style="570" customWidth="1"/>
    <col min="8216" max="8216" width="7.85546875" style="570" customWidth="1"/>
    <col min="8217" max="8217" width="4.28515625" style="570" customWidth="1"/>
    <col min="8218" max="8218" width="8.140625" style="570" customWidth="1"/>
    <col min="8219" max="8219" width="7.85546875" style="570" customWidth="1"/>
    <col min="8220" max="8220" width="4.5703125" style="570" customWidth="1"/>
    <col min="8221" max="8221" width="10.5703125" style="570" customWidth="1"/>
    <col min="8222" max="8222" width="9.140625" style="570" customWidth="1"/>
    <col min="8223" max="8223" width="2.5703125" style="570" customWidth="1"/>
    <col min="8224" max="8224" width="8.42578125" style="570" customWidth="1"/>
    <col min="8225" max="8225" width="9" style="570" customWidth="1"/>
    <col min="8226" max="8228" width="4.5703125" style="570" customWidth="1"/>
    <col min="8229" max="8229" width="7.140625" style="570" customWidth="1"/>
    <col min="8230" max="8230" width="8.5703125" style="570" customWidth="1"/>
    <col min="8231" max="8234" width="4.5703125" style="570" customWidth="1"/>
    <col min="8235" max="8236" width="11.5703125" style="570"/>
    <col min="8237" max="8237" width="7.140625" style="570" customWidth="1"/>
    <col min="8238" max="8238" width="7.42578125" style="570" customWidth="1"/>
    <col min="8239" max="8239" width="6.5703125" style="570" customWidth="1"/>
    <col min="8240" max="8240" width="8.140625" style="570" customWidth="1"/>
    <col min="8241" max="8241" width="1.5703125" style="570" customWidth="1"/>
    <col min="8242" max="8242" width="11.5703125" style="570"/>
    <col min="8243" max="8243" width="4.42578125" style="570" customWidth="1"/>
    <col min="8244" max="8244" width="4.85546875" style="570" customWidth="1"/>
    <col min="8245" max="8245" width="3.5703125" style="570" customWidth="1"/>
    <col min="8246" max="8246" width="4.42578125" style="570" customWidth="1"/>
    <col min="8247" max="8448" width="11.5703125" style="570"/>
    <col min="8449" max="8449" width="1.85546875" style="570" customWidth="1"/>
    <col min="8450" max="8453" width="4.5703125" style="570" customWidth="1"/>
    <col min="8454" max="8454" width="23.42578125" style="570" customWidth="1"/>
    <col min="8455" max="8455" width="13.42578125" style="570" customWidth="1"/>
    <col min="8456" max="8457" width="8.5703125" style="570" customWidth="1"/>
    <col min="8458" max="8458" width="6.140625" style="570" customWidth="1"/>
    <col min="8459" max="8460" width="4.5703125" style="570" customWidth="1"/>
    <col min="8461" max="8461" width="3.85546875" style="570" customWidth="1"/>
    <col min="8462" max="8462" width="8" style="570" customWidth="1"/>
    <col min="8463" max="8463" width="8.42578125" style="570" customWidth="1"/>
    <col min="8464" max="8466" width="4.5703125" style="570" customWidth="1"/>
    <col min="8467" max="8467" width="4.85546875" style="570" customWidth="1"/>
    <col min="8468" max="8468" width="9.140625" style="570" customWidth="1"/>
    <col min="8469" max="8469" width="7.85546875" style="570" customWidth="1"/>
    <col min="8470" max="8470" width="8.42578125" style="570" customWidth="1"/>
    <col min="8471" max="8471" width="4.5703125" style="570" customWidth="1"/>
    <col min="8472" max="8472" width="7.85546875" style="570" customWidth="1"/>
    <col min="8473" max="8473" width="4.28515625" style="570" customWidth="1"/>
    <col min="8474" max="8474" width="8.140625" style="570" customWidth="1"/>
    <col min="8475" max="8475" width="7.85546875" style="570" customWidth="1"/>
    <col min="8476" max="8476" width="4.5703125" style="570" customWidth="1"/>
    <col min="8477" max="8477" width="10.5703125" style="570" customWidth="1"/>
    <col min="8478" max="8478" width="9.140625" style="570" customWidth="1"/>
    <col min="8479" max="8479" width="2.5703125" style="570" customWidth="1"/>
    <col min="8480" max="8480" width="8.42578125" style="570" customWidth="1"/>
    <col min="8481" max="8481" width="9" style="570" customWidth="1"/>
    <col min="8482" max="8484" width="4.5703125" style="570" customWidth="1"/>
    <col min="8485" max="8485" width="7.140625" style="570" customWidth="1"/>
    <col min="8486" max="8486" width="8.5703125" style="570" customWidth="1"/>
    <col min="8487" max="8490" width="4.5703125" style="570" customWidth="1"/>
    <col min="8491" max="8492" width="11.5703125" style="570"/>
    <col min="8493" max="8493" width="7.140625" style="570" customWidth="1"/>
    <col min="8494" max="8494" width="7.42578125" style="570" customWidth="1"/>
    <col min="8495" max="8495" width="6.5703125" style="570" customWidth="1"/>
    <col min="8496" max="8496" width="8.140625" style="570" customWidth="1"/>
    <col min="8497" max="8497" width="1.5703125" style="570" customWidth="1"/>
    <col min="8498" max="8498" width="11.5703125" style="570"/>
    <col min="8499" max="8499" width="4.42578125" style="570" customWidth="1"/>
    <col min="8500" max="8500" width="4.85546875" style="570" customWidth="1"/>
    <col min="8501" max="8501" width="3.5703125" style="570" customWidth="1"/>
    <col min="8502" max="8502" width="4.42578125" style="570" customWidth="1"/>
    <col min="8503" max="8704" width="11.5703125" style="570"/>
    <col min="8705" max="8705" width="1.85546875" style="570" customWidth="1"/>
    <col min="8706" max="8709" width="4.5703125" style="570" customWidth="1"/>
    <col min="8710" max="8710" width="23.42578125" style="570" customWidth="1"/>
    <col min="8711" max="8711" width="13.42578125" style="570" customWidth="1"/>
    <col min="8712" max="8713" width="8.5703125" style="570" customWidth="1"/>
    <col min="8714" max="8714" width="6.140625" style="570" customWidth="1"/>
    <col min="8715" max="8716" width="4.5703125" style="570" customWidth="1"/>
    <col min="8717" max="8717" width="3.85546875" style="570" customWidth="1"/>
    <col min="8718" max="8718" width="8" style="570" customWidth="1"/>
    <col min="8719" max="8719" width="8.42578125" style="570" customWidth="1"/>
    <col min="8720" max="8722" width="4.5703125" style="570" customWidth="1"/>
    <col min="8723" max="8723" width="4.85546875" style="570" customWidth="1"/>
    <col min="8724" max="8724" width="9.140625" style="570" customWidth="1"/>
    <col min="8725" max="8725" width="7.85546875" style="570" customWidth="1"/>
    <col min="8726" max="8726" width="8.42578125" style="570" customWidth="1"/>
    <col min="8727" max="8727" width="4.5703125" style="570" customWidth="1"/>
    <col min="8728" max="8728" width="7.85546875" style="570" customWidth="1"/>
    <col min="8729" max="8729" width="4.28515625" style="570" customWidth="1"/>
    <col min="8730" max="8730" width="8.140625" style="570" customWidth="1"/>
    <col min="8731" max="8731" width="7.85546875" style="570" customWidth="1"/>
    <col min="8732" max="8732" width="4.5703125" style="570" customWidth="1"/>
    <col min="8733" max="8733" width="10.5703125" style="570" customWidth="1"/>
    <col min="8734" max="8734" width="9.140625" style="570" customWidth="1"/>
    <col min="8735" max="8735" width="2.5703125" style="570" customWidth="1"/>
    <col min="8736" max="8736" width="8.42578125" style="570" customWidth="1"/>
    <col min="8737" max="8737" width="9" style="570" customWidth="1"/>
    <col min="8738" max="8740" width="4.5703125" style="570" customWidth="1"/>
    <col min="8741" max="8741" width="7.140625" style="570" customWidth="1"/>
    <col min="8742" max="8742" width="8.5703125" style="570" customWidth="1"/>
    <col min="8743" max="8746" width="4.5703125" style="570" customWidth="1"/>
    <col min="8747" max="8748" width="11.5703125" style="570"/>
    <col min="8749" max="8749" width="7.140625" style="570" customWidth="1"/>
    <col min="8750" max="8750" width="7.42578125" style="570" customWidth="1"/>
    <col min="8751" max="8751" width="6.5703125" style="570" customWidth="1"/>
    <col min="8752" max="8752" width="8.140625" style="570" customWidth="1"/>
    <col min="8753" max="8753" width="1.5703125" style="570" customWidth="1"/>
    <col min="8754" max="8754" width="11.5703125" style="570"/>
    <col min="8755" max="8755" width="4.42578125" style="570" customWidth="1"/>
    <col min="8756" max="8756" width="4.85546875" style="570" customWidth="1"/>
    <col min="8757" max="8757" width="3.5703125" style="570" customWidth="1"/>
    <col min="8758" max="8758" width="4.42578125" style="570" customWidth="1"/>
    <col min="8759" max="8960" width="11.5703125" style="570"/>
    <col min="8961" max="8961" width="1.85546875" style="570" customWidth="1"/>
    <col min="8962" max="8965" width="4.5703125" style="570" customWidth="1"/>
    <col min="8966" max="8966" width="23.42578125" style="570" customWidth="1"/>
    <col min="8967" max="8967" width="13.42578125" style="570" customWidth="1"/>
    <col min="8968" max="8969" width="8.5703125" style="570" customWidth="1"/>
    <col min="8970" max="8970" width="6.140625" style="570" customWidth="1"/>
    <col min="8971" max="8972" width="4.5703125" style="570" customWidth="1"/>
    <col min="8973" max="8973" width="3.85546875" style="570" customWidth="1"/>
    <col min="8974" max="8974" width="8" style="570" customWidth="1"/>
    <col min="8975" max="8975" width="8.42578125" style="570" customWidth="1"/>
    <col min="8976" max="8978" width="4.5703125" style="570" customWidth="1"/>
    <col min="8979" max="8979" width="4.85546875" style="570" customWidth="1"/>
    <col min="8980" max="8980" width="9.140625" style="570" customWidth="1"/>
    <col min="8981" max="8981" width="7.85546875" style="570" customWidth="1"/>
    <col min="8982" max="8982" width="8.42578125" style="570" customWidth="1"/>
    <col min="8983" max="8983" width="4.5703125" style="570" customWidth="1"/>
    <col min="8984" max="8984" width="7.85546875" style="570" customWidth="1"/>
    <col min="8985" max="8985" width="4.28515625" style="570" customWidth="1"/>
    <col min="8986" max="8986" width="8.140625" style="570" customWidth="1"/>
    <col min="8987" max="8987" width="7.85546875" style="570" customWidth="1"/>
    <col min="8988" max="8988" width="4.5703125" style="570" customWidth="1"/>
    <col min="8989" max="8989" width="10.5703125" style="570" customWidth="1"/>
    <col min="8990" max="8990" width="9.140625" style="570" customWidth="1"/>
    <col min="8991" max="8991" width="2.5703125" style="570" customWidth="1"/>
    <col min="8992" max="8992" width="8.42578125" style="570" customWidth="1"/>
    <col min="8993" max="8993" width="9" style="570" customWidth="1"/>
    <col min="8994" max="8996" width="4.5703125" style="570" customWidth="1"/>
    <col min="8997" max="8997" width="7.140625" style="570" customWidth="1"/>
    <col min="8998" max="8998" width="8.5703125" style="570" customWidth="1"/>
    <col min="8999" max="9002" width="4.5703125" style="570" customWidth="1"/>
    <col min="9003" max="9004" width="11.5703125" style="570"/>
    <col min="9005" max="9005" width="7.140625" style="570" customWidth="1"/>
    <col min="9006" max="9006" width="7.42578125" style="570" customWidth="1"/>
    <col min="9007" max="9007" width="6.5703125" style="570" customWidth="1"/>
    <col min="9008" max="9008" width="8.140625" style="570" customWidth="1"/>
    <col min="9009" max="9009" width="1.5703125" style="570" customWidth="1"/>
    <col min="9010" max="9010" width="11.5703125" style="570"/>
    <col min="9011" max="9011" width="4.42578125" style="570" customWidth="1"/>
    <col min="9012" max="9012" width="4.85546875" style="570" customWidth="1"/>
    <col min="9013" max="9013" width="3.5703125" style="570" customWidth="1"/>
    <col min="9014" max="9014" width="4.42578125" style="570" customWidth="1"/>
    <col min="9015" max="9216" width="11.5703125" style="570"/>
    <col min="9217" max="9217" width="1.85546875" style="570" customWidth="1"/>
    <col min="9218" max="9221" width="4.5703125" style="570" customWidth="1"/>
    <col min="9222" max="9222" width="23.42578125" style="570" customWidth="1"/>
    <col min="9223" max="9223" width="13.42578125" style="570" customWidth="1"/>
    <col min="9224" max="9225" width="8.5703125" style="570" customWidth="1"/>
    <col min="9226" max="9226" width="6.140625" style="570" customWidth="1"/>
    <col min="9227" max="9228" width="4.5703125" style="570" customWidth="1"/>
    <col min="9229" max="9229" width="3.85546875" style="570" customWidth="1"/>
    <col min="9230" max="9230" width="8" style="570" customWidth="1"/>
    <col min="9231" max="9231" width="8.42578125" style="570" customWidth="1"/>
    <col min="9232" max="9234" width="4.5703125" style="570" customWidth="1"/>
    <col min="9235" max="9235" width="4.85546875" style="570" customWidth="1"/>
    <col min="9236" max="9236" width="9.140625" style="570" customWidth="1"/>
    <col min="9237" max="9237" width="7.85546875" style="570" customWidth="1"/>
    <col min="9238" max="9238" width="8.42578125" style="570" customWidth="1"/>
    <col min="9239" max="9239" width="4.5703125" style="570" customWidth="1"/>
    <col min="9240" max="9240" width="7.85546875" style="570" customWidth="1"/>
    <col min="9241" max="9241" width="4.28515625" style="570" customWidth="1"/>
    <col min="9242" max="9242" width="8.140625" style="570" customWidth="1"/>
    <col min="9243" max="9243" width="7.85546875" style="570" customWidth="1"/>
    <col min="9244" max="9244" width="4.5703125" style="570" customWidth="1"/>
    <col min="9245" max="9245" width="10.5703125" style="570" customWidth="1"/>
    <col min="9246" max="9246" width="9.140625" style="570" customWidth="1"/>
    <col min="9247" max="9247" width="2.5703125" style="570" customWidth="1"/>
    <col min="9248" max="9248" width="8.42578125" style="570" customWidth="1"/>
    <col min="9249" max="9249" width="9" style="570" customWidth="1"/>
    <col min="9250" max="9252" width="4.5703125" style="570" customWidth="1"/>
    <col min="9253" max="9253" width="7.140625" style="570" customWidth="1"/>
    <col min="9254" max="9254" width="8.5703125" style="570" customWidth="1"/>
    <col min="9255" max="9258" width="4.5703125" style="570" customWidth="1"/>
    <col min="9259" max="9260" width="11.5703125" style="570"/>
    <col min="9261" max="9261" width="7.140625" style="570" customWidth="1"/>
    <col min="9262" max="9262" width="7.42578125" style="570" customWidth="1"/>
    <col min="9263" max="9263" width="6.5703125" style="570" customWidth="1"/>
    <col min="9264" max="9264" width="8.140625" style="570" customWidth="1"/>
    <col min="9265" max="9265" width="1.5703125" style="570" customWidth="1"/>
    <col min="9266" max="9266" width="11.5703125" style="570"/>
    <col min="9267" max="9267" width="4.42578125" style="570" customWidth="1"/>
    <col min="9268" max="9268" width="4.85546875" style="570" customWidth="1"/>
    <col min="9269" max="9269" width="3.5703125" style="570" customWidth="1"/>
    <col min="9270" max="9270" width="4.42578125" style="570" customWidth="1"/>
    <col min="9271" max="9472" width="11.5703125" style="570"/>
    <col min="9473" max="9473" width="1.85546875" style="570" customWidth="1"/>
    <col min="9474" max="9477" width="4.5703125" style="570" customWidth="1"/>
    <col min="9478" max="9478" width="23.42578125" style="570" customWidth="1"/>
    <col min="9479" max="9479" width="13.42578125" style="570" customWidth="1"/>
    <col min="9480" max="9481" width="8.5703125" style="570" customWidth="1"/>
    <col min="9482" max="9482" width="6.140625" style="570" customWidth="1"/>
    <col min="9483" max="9484" width="4.5703125" style="570" customWidth="1"/>
    <col min="9485" max="9485" width="3.85546875" style="570" customWidth="1"/>
    <col min="9486" max="9486" width="8" style="570" customWidth="1"/>
    <col min="9487" max="9487" width="8.42578125" style="570" customWidth="1"/>
    <col min="9488" max="9490" width="4.5703125" style="570" customWidth="1"/>
    <col min="9491" max="9491" width="4.85546875" style="570" customWidth="1"/>
    <col min="9492" max="9492" width="9.140625" style="570" customWidth="1"/>
    <col min="9493" max="9493" width="7.85546875" style="570" customWidth="1"/>
    <col min="9494" max="9494" width="8.42578125" style="570" customWidth="1"/>
    <col min="9495" max="9495" width="4.5703125" style="570" customWidth="1"/>
    <col min="9496" max="9496" width="7.85546875" style="570" customWidth="1"/>
    <col min="9497" max="9497" width="4.28515625" style="570" customWidth="1"/>
    <col min="9498" max="9498" width="8.140625" style="570" customWidth="1"/>
    <col min="9499" max="9499" width="7.85546875" style="570" customWidth="1"/>
    <col min="9500" max="9500" width="4.5703125" style="570" customWidth="1"/>
    <col min="9501" max="9501" width="10.5703125" style="570" customWidth="1"/>
    <col min="9502" max="9502" width="9.140625" style="570" customWidth="1"/>
    <col min="9503" max="9503" width="2.5703125" style="570" customWidth="1"/>
    <col min="9504" max="9504" width="8.42578125" style="570" customWidth="1"/>
    <col min="9505" max="9505" width="9" style="570" customWidth="1"/>
    <col min="9506" max="9508" width="4.5703125" style="570" customWidth="1"/>
    <col min="9509" max="9509" width="7.140625" style="570" customWidth="1"/>
    <col min="9510" max="9510" width="8.5703125" style="570" customWidth="1"/>
    <col min="9511" max="9514" width="4.5703125" style="570" customWidth="1"/>
    <col min="9515" max="9516" width="11.5703125" style="570"/>
    <col min="9517" max="9517" width="7.140625" style="570" customWidth="1"/>
    <col min="9518" max="9518" width="7.42578125" style="570" customWidth="1"/>
    <col min="9519" max="9519" width="6.5703125" style="570" customWidth="1"/>
    <col min="9520" max="9520" width="8.140625" style="570" customWidth="1"/>
    <col min="9521" max="9521" width="1.5703125" style="570" customWidth="1"/>
    <col min="9522" max="9522" width="11.5703125" style="570"/>
    <col min="9523" max="9523" width="4.42578125" style="570" customWidth="1"/>
    <col min="9524" max="9524" width="4.85546875" style="570" customWidth="1"/>
    <col min="9525" max="9525" width="3.5703125" style="570" customWidth="1"/>
    <col min="9526" max="9526" width="4.42578125" style="570" customWidth="1"/>
    <col min="9527" max="9728" width="11.5703125" style="570"/>
    <col min="9729" max="9729" width="1.85546875" style="570" customWidth="1"/>
    <col min="9730" max="9733" width="4.5703125" style="570" customWidth="1"/>
    <col min="9734" max="9734" width="23.42578125" style="570" customWidth="1"/>
    <col min="9735" max="9735" width="13.42578125" style="570" customWidth="1"/>
    <col min="9736" max="9737" width="8.5703125" style="570" customWidth="1"/>
    <col min="9738" max="9738" width="6.140625" style="570" customWidth="1"/>
    <col min="9739" max="9740" width="4.5703125" style="570" customWidth="1"/>
    <col min="9741" max="9741" width="3.85546875" style="570" customWidth="1"/>
    <col min="9742" max="9742" width="8" style="570" customWidth="1"/>
    <col min="9743" max="9743" width="8.42578125" style="570" customWidth="1"/>
    <col min="9744" max="9746" width="4.5703125" style="570" customWidth="1"/>
    <col min="9747" max="9747" width="4.85546875" style="570" customWidth="1"/>
    <col min="9748" max="9748" width="9.140625" style="570" customWidth="1"/>
    <col min="9749" max="9749" width="7.85546875" style="570" customWidth="1"/>
    <col min="9750" max="9750" width="8.42578125" style="570" customWidth="1"/>
    <col min="9751" max="9751" width="4.5703125" style="570" customWidth="1"/>
    <col min="9752" max="9752" width="7.85546875" style="570" customWidth="1"/>
    <col min="9753" max="9753" width="4.28515625" style="570" customWidth="1"/>
    <col min="9754" max="9754" width="8.140625" style="570" customWidth="1"/>
    <col min="9755" max="9755" width="7.85546875" style="570" customWidth="1"/>
    <col min="9756" max="9756" width="4.5703125" style="570" customWidth="1"/>
    <col min="9757" max="9757" width="10.5703125" style="570" customWidth="1"/>
    <col min="9758" max="9758" width="9.140625" style="570" customWidth="1"/>
    <col min="9759" max="9759" width="2.5703125" style="570" customWidth="1"/>
    <col min="9760" max="9760" width="8.42578125" style="570" customWidth="1"/>
    <col min="9761" max="9761" width="9" style="570" customWidth="1"/>
    <col min="9762" max="9764" width="4.5703125" style="570" customWidth="1"/>
    <col min="9765" max="9765" width="7.140625" style="570" customWidth="1"/>
    <col min="9766" max="9766" width="8.5703125" style="570" customWidth="1"/>
    <col min="9767" max="9770" width="4.5703125" style="570" customWidth="1"/>
    <col min="9771" max="9772" width="11.5703125" style="570"/>
    <col min="9773" max="9773" width="7.140625" style="570" customWidth="1"/>
    <col min="9774" max="9774" width="7.42578125" style="570" customWidth="1"/>
    <col min="9775" max="9775" width="6.5703125" style="570" customWidth="1"/>
    <col min="9776" max="9776" width="8.140625" style="570" customWidth="1"/>
    <col min="9777" max="9777" width="1.5703125" style="570" customWidth="1"/>
    <col min="9778" max="9778" width="11.5703125" style="570"/>
    <col min="9779" max="9779" width="4.42578125" style="570" customWidth="1"/>
    <col min="9780" max="9780" width="4.85546875" style="570" customWidth="1"/>
    <col min="9781" max="9781" width="3.5703125" style="570" customWidth="1"/>
    <col min="9782" max="9782" width="4.42578125" style="570" customWidth="1"/>
    <col min="9783" max="9984" width="11.5703125" style="570"/>
    <col min="9985" max="9985" width="1.85546875" style="570" customWidth="1"/>
    <col min="9986" max="9989" width="4.5703125" style="570" customWidth="1"/>
    <col min="9990" max="9990" width="23.42578125" style="570" customWidth="1"/>
    <col min="9991" max="9991" width="13.42578125" style="570" customWidth="1"/>
    <col min="9992" max="9993" width="8.5703125" style="570" customWidth="1"/>
    <col min="9994" max="9994" width="6.140625" style="570" customWidth="1"/>
    <col min="9995" max="9996" width="4.5703125" style="570" customWidth="1"/>
    <col min="9997" max="9997" width="3.85546875" style="570" customWidth="1"/>
    <col min="9998" max="9998" width="8" style="570" customWidth="1"/>
    <col min="9999" max="9999" width="8.42578125" style="570" customWidth="1"/>
    <col min="10000" max="10002" width="4.5703125" style="570" customWidth="1"/>
    <col min="10003" max="10003" width="4.85546875" style="570" customWidth="1"/>
    <col min="10004" max="10004" width="9.140625" style="570" customWidth="1"/>
    <col min="10005" max="10005" width="7.85546875" style="570" customWidth="1"/>
    <col min="10006" max="10006" width="8.42578125" style="570" customWidth="1"/>
    <col min="10007" max="10007" width="4.5703125" style="570" customWidth="1"/>
    <col min="10008" max="10008" width="7.85546875" style="570" customWidth="1"/>
    <col min="10009" max="10009" width="4.28515625" style="570" customWidth="1"/>
    <col min="10010" max="10010" width="8.140625" style="570" customWidth="1"/>
    <col min="10011" max="10011" width="7.85546875" style="570" customWidth="1"/>
    <col min="10012" max="10012" width="4.5703125" style="570" customWidth="1"/>
    <col min="10013" max="10013" width="10.5703125" style="570" customWidth="1"/>
    <col min="10014" max="10014" width="9.140625" style="570" customWidth="1"/>
    <col min="10015" max="10015" width="2.5703125" style="570" customWidth="1"/>
    <col min="10016" max="10016" width="8.42578125" style="570" customWidth="1"/>
    <col min="10017" max="10017" width="9" style="570" customWidth="1"/>
    <col min="10018" max="10020" width="4.5703125" style="570" customWidth="1"/>
    <col min="10021" max="10021" width="7.140625" style="570" customWidth="1"/>
    <col min="10022" max="10022" width="8.5703125" style="570" customWidth="1"/>
    <col min="10023" max="10026" width="4.5703125" style="570" customWidth="1"/>
    <col min="10027" max="10028" width="11.5703125" style="570"/>
    <col min="10029" max="10029" width="7.140625" style="570" customWidth="1"/>
    <col min="10030" max="10030" width="7.42578125" style="570" customWidth="1"/>
    <col min="10031" max="10031" width="6.5703125" style="570" customWidth="1"/>
    <col min="10032" max="10032" width="8.140625" style="570" customWidth="1"/>
    <col min="10033" max="10033" width="1.5703125" style="570" customWidth="1"/>
    <col min="10034" max="10034" width="11.5703125" style="570"/>
    <col min="10035" max="10035" width="4.42578125" style="570" customWidth="1"/>
    <col min="10036" max="10036" width="4.85546875" style="570" customWidth="1"/>
    <col min="10037" max="10037" width="3.5703125" style="570" customWidth="1"/>
    <col min="10038" max="10038" width="4.42578125" style="570" customWidth="1"/>
    <col min="10039" max="10240" width="11.5703125" style="570"/>
    <col min="10241" max="10241" width="1.85546875" style="570" customWidth="1"/>
    <col min="10242" max="10245" width="4.5703125" style="570" customWidth="1"/>
    <col min="10246" max="10246" width="23.42578125" style="570" customWidth="1"/>
    <col min="10247" max="10247" width="13.42578125" style="570" customWidth="1"/>
    <col min="10248" max="10249" width="8.5703125" style="570" customWidth="1"/>
    <col min="10250" max="10250" width="6.140625" style="570" customWidth="1"/>
    <col min="10251" max="10252" width="4.5703125" style="570" customWidth="1"/>
    <col min="10253" max="10253" width="3.85546875" style="570" customWidth="1"/>
    <col min="10254" max="10254" width="8" style="570" customWidth="1"/>
    <col min="10255" max="10255" width="8.42578125" style="570" customWidth="1"/>
    <col min="10256" max="10258" width="4.5703125" style="570" customWidth="1"/>
    <col min="10259" max="10259" width="4.85546875" style="570" customWidth="1"/>
    <col min="10260" max="10260" width="9.140625" style="570" customWidth="1"/>
    <col min="10261" max="10261" width="7.85546875" style="570" customWidth="1"/>
    <col min="10262" max="10262" width="8.42578125" style="570" customWidth="1"/>
    <col min="10263" max="10263" width="4.5703125" style="570" customWidth="1"/>
    <col min="10264" max="10264" width="7.85546875" style="570" customWidth="1"/>
    <col min="10265" max="10265" width="4.28515625" style="570" customWidth="1"/>
    <col min="10266" max="10266" width="8.140625" style="570" customWidth="1"/>
    <col min="10267" max="10267" width="7.85546875" style="570" customWidth="1"/>
    <col min="10268" max="10268" width="4.5703125" style="570" customWidth="1"/>
    <col min="10269" max="10269" width="10.5703125" style="570" customWidth="1"/>
    <col min="10270" max="10270" width="9.140625" style="570" customWidth="1"/>
    <col min="10271" max="10271" width="2.5703125" style="570" customWidth="1"/>
    <col min="10272" max="10272" width="8.42578125" style="570" customWidth="1"/>
    <col min="10273" max="10273" width="9" style="570" customWidth="1"/>
    <col min="10274" max="10276" width="4.5703125" style="570" customWidth="1"/>
    <col min="10277" max="10277" width="7.140625" style="570" customWidth="1"/>
    <col min="10278" max="10278" width="8.5703125" style="570" customWidth="1"/>
    <col min="10279" max="10282" width="4.5703125" style="570" customWidth="1"/>
    <col min="10283" max="10284" width="11.5703125" style="570"/>
    <col min="10285" max="10285" width="7.140625" style="570" customWidth="1"/>
    <col min="10286" max="10286" width="7.42578125" style="570" customWidth="1"/>
    <col min="10287" max="10287" width="6.5703125" style="570" customWidth="1"/>
    <col min="10288" max="10288" width="8.140625" style="570" customWidth="1"/>
    <col min="10289" max="10289" width="1.5703125" style="570" customWidth="1"/>
    <col min="10290" max="10290" width="11.5703125" style="570"/>
    <col min="10291" max="10291" width="4.42578125" style="570" customWidth="1"/>
    <col min="10292" max="10292" width="4.85546875" style="570" customWidth="1"/>
    <col min="10293" max="10293" width="3.5703125" style="570" customWidth="1"/>
    <col min="10294" max="10294" width="4.42578125" style="570" customWidth="1"/>
    <col min="10295" max="10496" width="11.5703125" style="570"/>
    <col min="10497" max="10497" width="1.85546875" style="570" customWidth="1"/>
    <col min="10498" max="10501" width="4.5703125" style="570" customWidth="1"/>
    <col min="10502" max="10502" width="23.42578125" style="570" customWidth="1"/>
    <col min="10503" max="10503" width="13.42578125" style="570" customWidth="1"/>
    <col min="10504" max="10505" width="8.5703125" style="570" customWidth="1"/>
    <col min="10506" max="10506" width="6.140625" style="570" customWidth="1"/>
    <col min="10507" max="10508" width="4.5703125" style="570" customWidth="1"/>
    <col min="10509" max="10509" width="3.85546875" style="570" customWidth="1"/>
    <col min="10510" max="10510" width="8" style="570" customWidth="1"/>
    <col min="10511" max="10511" width="8.42578125" style="570" customWidth="1"/>
    <col min="10512" max="10514" width="4.5703125" style="570" customWidth="1"/>
    <col min="10515" max="10515" width="4.85546875" style="570" customWidth="1"/>
    <col min="10516" max="10516" width="9.140625" style="570" customWidth="1"/>
    <col min="10517" max="10517" width="7.85546875" style="570" customWidth="1"/>
    <col min="10518" max="10518" width="8.42578125" style="570" customWidth="1"/>
    <col min="10519" max="10519" width="4.5703125" style="570" customWidth="1"/>
    <col min="10520" max="10520" width="7.85546875" style="570" customWidth="1"/>
    <col min="10521" max="10521" width="4.28515625" style="570" customWidth="1"/>
    <col min="10522" max="10522" width="8.140625" style="570" customWidth="1"/>
    <col min="10523" max="10523" width="7.85546875" style="570" customWidth="1"/>
    <col min="10524" max="10524" width="4.5703125" style="570" customWidth="1"/>
    <col min="10525" max="10525" width="10.5703125" style="570" customWidth="1"/>
    <col min="10526" max="10526" width="9.140625" style="570" customWidth="1"/>
    <col min="10527" max="10527" width="2.5703125" style="570" customWidth="1"/>
    <col min="10528" max="10528" width="8.42578125" style="570" customWidth="1"/>
    <col min="10529" max="10529" width="9" style="570" customWidth="1"/>
    <col min="10530" max="10532" width="4.5703125" style="570" customWidth="1"/>
    <col min="10533" max="10533" width="7.140625" style="570" customWidth="1"/>
    <col min="10534" max="10534" width="8.5703125" style="570" customWidth="1"/>
    <col min="10535" max="10538" width="4.5703125" style="570" customWidth="1"/>
    <col min="10539" max="10540" width="11.5703125" style="570"/>
    <col min="10541" max="10541" width="7.140625" style="570" customWidth="1"/>
    <col min="10542" max="10542" width="7.42578125" style="570" customWidth="1"/>
    <col min="10543" max="10543" width="6.5703125" style="570" customWidth="1"/>
    <col min="10544" max="10544" width="8.140625" style="570" customWidth="1"/>
    <col min="10545" max="10545" width="1.5703125" style="570" customWidth="1"/>
    <col min="10546" max="10546" width="11.5703125" style="570"/>
    <col min="10547" max="10547" width="4.42578125" style="570" customWidth="1"/>
    <col min="10548" max="10548" width="4.85546875" style="570" customWidth="1"/>
    <col min="10549" max="10549" width="3.5703125" style="570" customWidth="1"/>
    <col min="10550" max="10550" width="4.42578125" style="570" customWidth="1"/>
    <col min="10551" max="10752" width="11.5703125" style="570"/>
    <col min="10753" max="10753" width="1.85546875" style="570" customWidth="1"/>
    <col min="10754" max="10757" width="4.5703125" style="570" customWidth="1"/>
    <col min="10758" max="10758" width="23.42578125" style="570" customWidth="1"/>
    <col min="10759" max="10759" width="13.42578125" style="570" customWidth="1"/>
    <col min="10760" max="10761" width="8.5703125" style="570" customWidth="1"/>
    <col min="10762" max="10762" width="6.140625" style="570" customWidth="1"/>
    <col min="10763" max="10764" width="4.5703125" style="570" customWidth="1"/>
    <col min="10765" max="10765" width="3.85546875" style="570" customWidth="1"/>
    <col min="10766" max="10766" width="8" style="570" customWidth="1"/>
    <col min="10767" max="10767" width="8.42578125" style="570" customWidth="1"/>
    <col min="10768" max="10770" width="4.5703125" style="570" customWidth="1"/>
    <col min="10771" max="10771" width="4.85546875" style="570" customWidth="1"/>
    <col min="10772" max="10772" width="9.140625" style="570" customWidth="1"/>
    <col min="10773" max="10773" width="7.85546875" style="570" customWidth="1"/>
    <col min="10774" max="10774" width="8.42578125" style="570" customWidth="1"/>
    <col min="10775" max="10775" width="4.5703125" style="570" customWidth="1"/>
    <col min="10776" max="10776" width="7.85546875" style="570" customWidth="1"/>
    <col min="10777" max="10777" width="4.28515625" style="570" customWidth="1"/>
    <col min="10778" max="10778" width="8.140625" style="570" customWidth="1"/>
    <col min="10779" max="10779" width="7.85546875" style="570" customWidth="1"/>
    <col min="10780" max="10780" width="4.5703125" style="570" customWidth="1"/>
    <col min="10781" max="10781" width="10.5703125" style="570" customWidth="1"/>
    <col min="10782" max="10782" width="9.140625" style="570" customWidth="1"/>
    <col min="10783" max="10783" width="2.5703125" style="570" customWidth="1"/>
    <col min="10784" max="10784" width="8.42578125" style="570" customWidth="1"/>
    <col min="10785" max="10785" width="9" style="570" customWidth="1"/>
    <col min="10786" max="10788" width="4.5703125" style="570" customWidth="1"/>
    <col min="10789" max="10789" width="7.140625" style="570" customWidth="1"/>
    <col min="10790" max="10790" width="8.5703125" style="570" customWidth="1"/>
    <col min="10791" max="10794" width="4.5703125" style="570" customWidth="1"/>
    <col min="10795" max="10796" width="11.5703125" style="570"/>
    <col min="10797" max="10797" width="7.140625" style="570" customWidth="1"/>
    <col min="10798" max="10798" width="7.42578125" style="570" customWidth="1"/>
    <col min="10799" max="10799" width="6.5703125" style="570" customWidth="1"/>
    <col min="10800" max="10800" width="8.140625" style="570" customWidth="1"/>
    <col min="10801" max="10801" width="1.5703125" style="570" customWidth="1"/>
    <col min="10802" max="10802" width="11.5703125" style="570"/>
    <col min="10803" max="10803" width="4.42578125" style="570" customWidth="1"/>
    <col min="10804" max="10804" width="4.85546875" style="570" customWidth="1"/>
    <col min="10805" max="10805" width="3.5703125" style="570" customWidth="1"/>
    <col min="10806" max="10806" width="4.42578125" style="570" customWidth="1"/>
    <col min="10807" max="11008" width="11.5703125" style="570"/>
    <col min="11009" max="11009" width="1.85546875" style="570" customWidth="1"/>
    <col min="11010" max="11013" width="4.5703125" style="570" customWidth="1"/>
    <col min="11014" max="11014" width="23.42578125" style="570" customWidth="1"/>
    <col min="11015" max="11015" width="13.42578125" style="570" customWidth="1"/>
    <col min="11016" max="11017" width="8.5703125" style="570" customWidth="1"/>
    <col min="11018" max="11018" width="6.140625" style="570" customWidth="1"/>
    <col min="11019" max="11020" width="4.5703125" style="570" customWidth="1"/>
    <col min="11021" max="11021" width="3.85546875" style="570" customWidth="1"/>
    <col min="11022" max="11022" width="8" style="570" customWidth="1"/>
    <col min="11023" max="11023" width="8.42578125" style="570" customWidth="1"/>
    <col min="11024" max="11026" width="4.5703125" style="570" customWidth="1"/>
    <col min="11027" max="11027" width="4.85546875" style="570" customWidth="1"/>
    <col min="11028" max="11028" width="9.140625" style="570" customWidth="1"/>
    <col min="11029" max="11029" width="7.85546875" style="570" customWidth="1"/>
    <col min="11030" max="11030" width="8.42578125" style="570" customWidth="1"/>
    <col min="11031" max="11031" width="4.5703125" style="570" customWidth="1"/>
    <col min="11032" max="11032" width="7.85546875" style="570" customWidth="1"/>
    <col min="11033" max="11033" width="4.28515625" style="570" customWidth="1"/>
    <col min="11034" max="11034" width="8.140625" style="570" customWidth="1"/>
    <col min="11035" max="11035" width="7.85546875" style="570" customWidth="1"/>
    <col min="11036" max="11036" width="4.5703125" style="570" customWidth="1"/>
    <col min="11037" max="11037" width="10.5703125" style="570" customWidth="1"/>
    <col min="11038" max="11038" width="9.140625" style="570" customWidth="1"/>
    <col min="11039" max="11039" width="2.5703125" style="570" customWidth="1"/>
    <col min="11040" max="11040" width="8.42578125" style="570" customWidth="1"/>
    <col min="11041" max="11041" width="9" style="570" customWidth="1"/>
    <col min="11042" max="11044" width="4.5703125" style="570" customWidth="1"/>
    <col min="11045" max="11045" width="7.140625" style="570" customWidth="1"/>
    <col min="11046" max="11046" width="8.5703125" style="570" customWidth="1"/>
    <col min="11047" max="11050" width="4.5703125" style="570" customWidth="1"/>
    <col min="11051" max="11052" width="11.5703125" style="570"/>
    <col min="11053" max="11053" width="7.140625" style="570" customWidth="1"/>
    <col min="11054" max="11054" width="7.42578125" style="570" customWidth="1"/>
    <col min="11055" max="11055" width="6.5703125" style="570" customWidth="1"/>
    <col min="11056" max="11056" width="8.140625" style="570" customWidth="1"/>
    <col min="11057" max="11057" width="1.5703125" style="570" customWidth="1"/>
    <col min="11058" max="11058" width="11.5703125" style="570"/>
    <col min="11059" max="11059" width="4.42578125" style="570" customWidth="1"/>
    <col min="11060" max="11060" width="4.85546875" style="570" customWidth="1"/>
    <col min="11061" max="11061" width="3.5703125" style="570" customWidth="1"/>
    <col min="11062" max="11062" width="4.42578125" style="570" customWidth="1"/>
    <col min="11063" max="11264" width="11.5703125" style="570"/>
    <col min="11265" max="11265" width="1.85546875" style="570" customWidth="1"/>
    <col min="11266" max="11269" width="4.5703125" style="570" customWidth="1"/>
    <col min="11270" max="11270" width="23.42578125" style="570" customWidth="1"/>
    <col min="11271" max="11271" width="13.42578125" style="570" customWidth="1"/>
    <col min="11272" max="11273" width="8.5703125" style="570" customWidth="1"/>
    <col min="11274" max="11274" width="6.140625" style="570" customWidth="1"/>
    <col min="11275" max="11276" width="4.5703125" style="570" customWidth="1"/>
    <col min="11277" max="11277" width="3.85546875" style="570" customWidth="1"/>
    <col min="11278" max="11278" width="8" style="570" customWidth="1"/>
    <col min="11279" max="11279" width="8.42578125" style="570" customWidth="1"/>
    <col min="11280" max="11282" width="4.5703125" style="570" customWidth="1"/>
    <col min="11283" max="11283" width="4.85546875" style="570" customWidth="1"/>
    <col min="11284" max="11284" width="9.140625" style="570" customWidth="1"/>
    <col min="11285" max="11285" width="7.85546875" style="570" customWidth="1"/>
    <col min="11286" max="11286" width="8.42578125" style="570" customWidth="1"/>
    <col min="11287" max="11287" width="4.5703125" style="570" customWidth="1"/>
    <col min="11288" max="11288" width="7.85546875" style="570" customWidth="1"/>
    <col min="11289" max="11289" width="4.28515625" style="570" customWidth="1"/>
    <col min="11290" max="11290" width="8.140625" style="570" customWidth="1"/>
    <col min="11291" max="11291" width="7.85546875" style="570" customWidth="1"/>
    <col min="11292" max="11292" width="4.5703125" style="570" customWidth="1"/>
    <col min="11293" max="11293" width="10.5703125" style="570" customWidth="1"/>
    <col min="11294" max="11294" width="9.140625" style="570" customWidth="1"/>
    <col min="11295" max="11295" width="2.5703125" style="570" customWidth="1"/>
    <col min="11296" max="11296" width="8.42578125" style="570" customWidth="1"/>
    <col min="11297" max="11297" width="9" style="570" customWidth="1"/>
    <col min="11298" max="11300" width="4.5703125" style="570" customWidth="1"/>
    <col min="11301" max="11301" width="7.140625" style="570" customWidth="1"/>
    <col min="11302" max="11302" width="8.5703125" style="570" customWidth="1"/>
    <col min="11303" max="11306" width="4.5703125" style="570" customWidth="1"/>
    <col min="11307" max="11308" width="11.5703125" style="570"/>
    <col min="11309" max="11309" width="7.140625" style="570" customWidth="1"/>
    <col min="11310" max="11310" width="7.42578125" style="570" customWidth="1"/>
    <col min="11311" max="11311" width="6.5703125" style="570" customWidth="1"/>
    <col min="11312" max="11312" width="8.140625" style="570" customWidth="1"/>
    <col min="11313" max="11313" width="1.5703125" style="570" customWidth="1"/>
    <col min="11314" max="11314" width="11.5703125" style="570"/>
    <col min="11315" max="11315" width="4.42578125" style="570" customWidth="1"/>
    <col min="11316" max="11316" width="4.85546875" style="570" customWidth="1"/>
    <col min="11317" max="11317" width="3.5703125" style="570" customWidth="1"/>
    <col min="11318" max="11318" width="4.42578125" style="570" customWidth="1"/>
    <col min="11319" max="11520" width="11.5703125" style="570"/>
    <col min="11521" max="11521" width="1.85546875" style="570" customWidth="1"/>
    <col min="11522" max="11525" width="4.5703125" style="570" customWidth="1"/>
    <col min="11526" max="11526" width="23.42578125" style="570" customWidth="1"/>
    <col min="11527" max="11527" width="13.42578125" style="570" customWidth="1"/>
    <col min="11528" max="11529" width="8.5703125" style="570" customWidth="1"/>
    <col min="11530" max="11530" width="6.140625" style="570" customWidth="1"/>
    <col min="11531" max="11532" width="4.5703125" style="570" customWidth="1"/>
    <col min="11533" max="11533" width="3.85546875" style="570" customWidth="1"/>
    <col min="11534" max="11534" width="8" style="570" customWidth="1"/>
    <col min="11535" max="11535" width="8.42578125" style="570" customWidth="1"/>
    <col min="11536" max="11538" width="4.5703125" style="570" customWidth="1"/>
    <col min="11539" max="11539" width="4.85546875" style="570" customWidth="1"/>
    <col min="11540" max="11540" width="9.140625" style="570" customWidth="1"/>
    <col min="11541" max="11541" width="7.85546875" style="570" customWidth="1"/>
    <col min="11542" max="11542" width="8.42578125" style="570" customWidth="1"/>
    <col min="11543" max="11543" width="4.5703125" style="570" customWidth="1"/>
    <col min="11544" max="11544" width="7.85546875" style="570" customWidth="1"/>
    <col min="11545" max="11545" width="4.28515625" style="570" customWidth="1"/>
    <col min="11546" max="11546" width="8.140625" style="570" customWidth="1"/>
    <col min="11547" max="11547" width="7.85546875" style="570" customWidth="1"/>
    <col min="11548" max="11548" width="4.5703125" style="570" customWidth="1"/>
    <col min="11549" max="11549" width="10.5703125" style="570" customWidth="1"/>
    <col min="11550" max="11550" width="9.140625" style="570" customWidth="1"/>
    <col min="11551" max="11551" width="2.5703125" style="570" customWidth="1"/>
    <col min="11552" max="11552" width="8.42578125" style="570" customWidth="1"/>
    <col min="11553" max="11553" width="9" style="570" customWidth="1"/>
    <col min="11554" max="11556" width="4.5703125" style="570" customWidth="1"/>
    <col min="11557" max="11557" width="7.140625" style="570" customWidth="1"/>
    <col min="11558" max="11558" width="8.5703125" style="570" customWidth="1"/>
    <col min="11559" max="11562" width="4.5703125" style="570" customWidth="1"/>
    <col min="11563" max="11564" width="11.5703125" style="570"/>
    <col min="11565" max="11565" width="7.140625" style="570" customWidth="1"/>
    <col min="11566" max="11566" width="7.42578125" style="570" customWidth="1"/>
    <col min="11567" max="11567" width="6.5703125" style="570" customWidth="1"/>
    <col min="11568" max="11568" width="8.140625" style="570" customWidth="1"/>
    <col min="11569" max="11569" width="1.5703125" style="570" customWidth="1"/>
    <col min="11570" max="11570" width="11.5703125" style="570"/>
    <col min="11571" max="11571" width="4.42578125" style="570" customWidth="1"/>
    <col min="11572" max="11572" width="4.85546875" style="570" customWidth="1"/>
    <col min="11573" max="11573" width="3.5703125" style="570" customWidth="1"/>
    <col min="11574" max="11574" width="4.42578125" style="570" customWidth="1"/>
    <col min="11575" max="11776" width="11.5703125" style="570"/>
    <col min="11777" max="11777" width="1.85546875" style="570" customWidth="1"/>
    <col min="11778" max="11781" width="4.5703125" style="570" customWidth="1"/>
    <col min="11782" max="11782" width="23.42578125" style="570" customWidth="1"/>
    <col min="11783" max="11783" width="13.42578125" style="570" customWidth="1"/>
    <col min="11784" max="11785" width="8.5703125" style="570" customWidth="1"/>
    <col min="11786" max="11786" width="6.140625" style="570" customWidth="1"/>
    <col min="11787" max="11788" width="4.5703125" style="570" customWidth="1"/>
    <col min="11789" max="11789" width="3.85546875" style="570" customWidth="1"/>
    <col min="11790" max="11790" width="8" style="570" customWidth="1"/>
    <col min="11791" max="11791" width="8.42578125" style="570" customWidth="1"/>
    <col min="11792" max="11794" width="4.5703125" style="570" customWidth="1"/>
    <col min="11795" max="11795" width="4.85546875" style="570" customWidth="1"/>
    <col min="11796" max="11796" width="9.140625" style="570" customWidth="1"/>
    <col min="11797" max="11797" width="7.85546875" style="570" customWidth="1"/>
    <col min="11798" max="11798" width="8.42578125" style="570" customWidth="1"/>
    <col min="11799" max="11799" width="4.5703125" style="570" customWidth="1"/>
    <col min="11800" max="11800" width="7.85546875" style="570" customWidth="1"/>
    <col min="11801" max="11801" width="4.28515625" style="570" customWidth="1"/>
    <col min="11802" max="11802" width="8.140625" style="570" customWidth="1"/>
    <col min="11803" max="11803" width="7.85546875" style="570" customWidth="1"/>
    <col min="11804" max="11804" width="4.5703125" style="570" customWidth="1"/>
    <col min="11805" max="11805" width="10.5703125" style="570" customWidth="1"/>
    <col min="11806" max="11806" width="9.140625" style="570" customWidth="1"/>
    <col min="11807" max="11807" width="2.5703125" style="570" customWidth="1"/>
    <col min="11808" max="11808" width="8.42578125" style="570" customWidth="1"/>
    <col min="11809" max="11809" width="9" style="570" customWidth="1"/>
    <col min="11810" max="11812" width="4.5703125" style="570" customWidth="1"/>
    <col min="11813" max="11813" width="7.140625" style="570" customWidth="1"/>
    <col min="11814" max="11814" width="8.5703125" style="570" customWidth="1"/>
    <col min="11815" max="11818" width="4.5703125" style="570" customWidth="1"/>
    <col min="11819" max="11820" width="11.5703125" style="570"/>
    <col min="11821" max="11821" width="7.140625" style="570" customWidth="1"/>
    <col min="11822" max="11822" width="7.42578125" style="570" customWidth="1"/>
    <col min="11823" max="11823" width="6.5703125" style="570" customWidth="1"/>
    <col min="11824" max="11824" width="8.140625" style="570" customWidth="1"/>
    <col min="11825" max="11825" width="1.5703125" style="570" customWidth="1"/>
    <col min="11826" max="11826" width="11.5703125" style="570"/>
    <col min="11827" max="11827" width="4.42578125" style="570" customWidth="1"/>
    <col min="11828" max="11828" width="4.85546875" style="570" customWidth="1"/>
    <col min="11829" max="11829" width="3.5703125" style="570" customWidth="1"/>
    <col min="11830" max="11830" width="4.42578125" style="570" customWidth="1"/>
    <col min="11831" max="12032" width="11.5703125" style="570"/>
    <col min="12033" max="12033" width="1.85546875" style="570" customWidth="1"/>
    <col min="12034" max="12037" width="4.5703125" style="570" customWidth="1"/>
    <col min="12038" max="12038" width="23.42578125" style="570" customWidth="1"/>
    <col min="12039" max="12039" width="13.42578125" style="570" customWidth="1"/>
    <col min="12040" max="12041" width="8.5703125" style="570" customWidth="1"/>
    <col min="12042" max="12042" width="6.140625" style="570" customWidth="1"/>
    <col min="12043" max="12044" width="4.5703125" style="570" customWidth="1"/>
    <col min="12045" max="12045" width="3.85546875" style="570" customWidth="1"/>
    <col min="12046" max="12046" width="8" style="570" customWidth="1"/>
    <col min="12047" max="12047" width="8.42578125" style="570" customWidth="1"/>
    <col min="12048" max="12050" width="4.5703125" style="570" customWidth="1"/>
    <col min="12051" max="12051" width="4.85546875" style="570" customWidth="1"/>
    <col min="12052" max="12052" width="9.140625" style="570" customWidth="1"/>
    <col min="12053" max="12053" width="7.85546875" style="570" customWidth="1"/>
    <col min="12054" max="12054" width="8.42578125" style="570" customWidth="1"/>
    <col min="12055" max="12055" width="4.5703125" style="570" customWidth="1"/>
    <col min="12056" max="12056" width="7.85546875" style="570" customWidth="1"/>
    <col min="12057" max="12057" width="4.28515625" style="570" customWidth="1"/>
    <col min="12058" max="12058" width="8.140625" style="570" customWidth="1"/>
    <col min="12059" max="12059" width="7.85546875" style="570" customWidth="1"/>
    <col min="12060" max="12060" width="4.5703125" style="570" customWidth="1"/>
    <col min="12061" max="12061" width="10.5703125" style="570" customWidth="1"/>
    <col min="12062" max="12062" width="9.140625" style="570" customWidth="1"/>
    <col min="12063" max="12063" width="2.5703125" style="570" customWidth="1"/>
    <col min="12064" max="12064" width="8.42578125" style="570" customWidth="1"/>
    <col min="12065" max="12065" width="9" style="570" customWidth="1"/>
    <col min="12066" max="12068" width="4.5703125" style="570" customWidth="1"/>
    <col min="12069" max="12069" width="7.140625" style="570" customWidth="1"/>
    <col min="12070" max="12070" width="8.5703125" style="570" customWidth="1"/>
    <col min="12071" max="12074" width="4.5703125" style="570" customWidth="1"/>
    <col min="12075" max="12076" width="11.5703125" style="570"/>
    <col min="12077" max="12077" width="7.140625" style="570" customWidth="1"/>
    <col min="12078" max="12078" width="7.42578125" style="570" customWidth="1"/>
    <col min="12079" max="12079" width="6.5703125" style="570" customWidth="1"/>
    <col min="12080" max="12080" width="8.140625" style="570" customWidth="1"/>
    <col min="12081" max="12081" width="1.5703125" style="570" customWidth="1"/>
    <col min="12082" max="12082" width="11.5703125" style="570"/>
    <col min="12083" max="12083" width="4.42578125" style="570" customWidth="1"/>
    <col min="12084" max="12084" width="4.85546875" style="570" customWidth="1"/>
    <col min="12085" max="12085" width="3.5703125" style="570" customWidth="1"/>
    <col min="12086" max="12086" width="4.42578125" style="570" customWidth="1"/>
    <col min="12087" max="12288" width="11.5703125" style="570"/>
    <col min="12289" max="12289" width="1.85546875" style="570" customWidth="1"/>
    <col min="12290" max="12293" width="4.5703125" style="570" customWidth="1"/>
    <col min="12294" max="12294" width="23.42578125" style="570" customWidth="1"/>
    <col min="12295" max="12295" width="13.42578125" style="570" customWidth="1"/>
    <col min="12296" max="12297" width="8.5703125" style="570" customWidth="1"/>
    <col min="12298" max="12298" width="6.140625" style="570" customWidth="1"/>
    <col min="12299" max="12300" width="4.5703125" style="570" customWidth="1"/>
    <col min="12301" max="12301" width="3.85546875" style="570" customWidth="1"/>
    <col min="12302" max="12302" width="8" style="570" customWidth="1"/>
    <col min="12303" max="12303" width="8.42578125" style="570" customWidth="1"/>
    <col min="12304" max="12306" width="4.5703125" style="570" customWidth="1"/>
    <col min="12307" max="12307" width="4.85546875" style="570" customWidth="1"/>
    <col min="12308" max="12308" width="9.140625" style="570" customWidth="1"/>
    <col min="12309" max="12309" width="7.85546875" style="570" customWidth="1"/>
    <col min="12310" max="12310" width="8.42578125" style="570" customWidth="1"/>
    <col min="12311" max="12311" width="4.5703125" style="570" customWidth="1"/>
    <col min="12312" max="12312" width="7.85546875" style="570" customWidth="1"/>
    <col min="12313" max="12313" width="4.28515625" style="570" customWidth="1"/>
    <col min="12314" max="12314" width="8.140625" style="570" customWidth="1"/>
    <col min="12315" max="12315" width="7.85546875" style="570" customWidth="1"/>
    <col min="12316" max="12316" width="4.5703125" style="570" customWidth="1"/>
    <col min="12317" max="12317" width="10.5703125" style="570" customWidth="1"/>
    <col min="12318" max="12318" width="9.140625" style="570" customWidth="1"/>
    <col min="12319" max="12319" width="2.5703125" style="570" customWidth="1"/>
    <col min="12320" max="12320" width="8.42578125" style="570" customWidth="1"/>
    <col min="12321" max="12321" width="9" style="570" customWidth="1"/>
    <col min="12322" max="12324" width="4.5703125" style="570" customWidth="1"/>
    <col min="12325" max="12325" width="7.140625" style="570" customWidth="1"/>
    <col min="12326" max="12326" width="8.5703125" style="570" customWidth="1"/>
    <col min="12327" max="12330" width="4.5703125" style="570" customWidth="1"/>
    <col min="12331" max="12332" width="11.5703125" style="570"/>
    <col min="12333" max="12333" width="7.140625" style="570" customWidth="1"/>
    <col min="12334" max="12334" width="7.42578125" style="570" customWidth="1"/>
    <col min="12335" max="12335" width="6.5703125" style="570" customWidth="1"/>
    <col min="12336" max="12336" width="8.140625" style="570" customWidth="1"/>
    <col min="12337" max="12337" width="1.5703125" style="570" customWidth="1"/>
    <col min="12338" max="12338" width="11.5703125" style="570"/>
    <col min="12339" max="12339" width="4.42578125" style="570" customWidth="1"/>
    <col min="12340" max="12340" width="4.85546875" style="570" customWidth="1"/>
    <col min="12341" max="12341" width="3.5703125" style="570" customWidth="1"/>
    <col min="12342" max="12342" width="4.42578125" style="570" customWidth="1"/>
    <col min="12343" max="12544" width="11.5703125" style="570"/>
    <col min="12545" max="12545" width="1.85546875" style="570" customWidth="1"/>
    <col min="12546" max="12549" width="4.5703125" style="570" customWidth="1"/>
    <col min="12550" max="12550" width="23.42578125" style="570" customWidth="1"/>
    <col min="12551" max="12551" width="13.42578125" style="570" customWidth="1"/>
    <col min="12552" max="12553" width="8.5703125" style="570" customWidth="1"/>
    <col min="12554" max="12554" width="6.140625" style="570" customWidth="1"/>
    <col min="12555" max="12556" width="4.5703125" style="570" customWidth="1"/>
    <col min="12557" max="12557" width="3.85546875" style="570" customWidth="1"/>
    <col min="12558" max="12558" width="8" style="570" customWidth="1"/>
    <col min="12559" max="12559" width="8.42578125" style="570" customWidth="1"/>
    <col min="12560" max="12562" width="4.5703125" style="570" customWidth="1"/>
    <col min="12563" max="12563" width="4.85546875" style="570" customWidth="1"/>
    <col min="12564" max="12564" width="9.140625" style="570" customWidth="1"/>
    <col min="12565" max="12565" width="7.85546875" style="570" customWidth="1"/>
    <col min="12566" max="12566" width="8.42578125" style="570" customWidth="1"/>
    <col min="12567" max="12567" width="4.5703125" style="570" customWidth="1"/>
    <col min="12568" max="12568" width="7.85546875" style="570" customWidth="1"/>
    <col min="12569" max="12569" width="4.28515625" style="570" customWidth="1"/>
    <col min="12570" max="12570" width="8.140625" style="570" customWidth="1"/>
    <col min="12571" max="12571" width="7.85546875" style="570" customWidth="1"/>
    <col min="12572" max="12572" width="4.5703125" style="570" customWidth="1"/>
    <col min="12573" max="12573" width="10.5703125" style="570" customWidth="1"/>
    <col min="12574" max="12574" width="9.140625" style="570" customWidth="1"/>
    <col min="12575" max="12575" width="2.5703125" style="570" customWidth="1"/>
    <col min="12576" max="12576" width="8.42578125" style="570" customWidth="1"/>
    <col min="12577" max="12577" width="9" style="570" customWidth="1"/>
    <col min="12578" max="12580" width="4.5703125" style="570" customWidth="1"/>
    <col min="12581" max="12581" width="7.140625" style="570" customWidth="1"/>
    <col min="12582" max="12582" width="8.5703125" style="570" customWidth="1"/>
    <col min="12583" max="12586" width="4.5703125" style="570" customWidth="1"/>
    <col min="12587" max="12588" width="11.5703125" style="570"/>
    <col min="12589" max="12589" width="7.140625" style="570" customWidth="1"/>
    <col min="12590" max="12590" width="7.42578125" style="570" customWidth="1"/>
    <col min="12591" max="12591" width="6.5703125" style="570" customWidth="1"/>
    <col min="12592" max="12592" width="8.140625" style="570" customWidth="1"/>
    <col min="12593" max="12593" width="1.5703125" style="570" customWidth="1"/>
    <col min="12594" max="12594" width="11.5703125" style="570"/>
    <col min="12595" max="12595" width="4.42578125" style="570" customWidth="1"/>
    <col min="12596" max="12596" width="4.85546875" style="570" customWidth="1"/>
    <col min="12597" max="12597" width="3.5703125" style="570" customWidth="1"/>
    <col min="12598" max="12598" width="4.42578125" style="570" customWidth="1"/>
    <col min="12599" max="12800" width="11.5703125" style="570"/>
    <col min="12801" max="12801" width="1.85546875" style="570" customWidth="1"/>
    <col min="12802" max="12805" width="4.5703125" style="570" customWidth="1"/>
    <col min="12806" max="12806" width="23.42578125" style="570" customWidth="1"/>
    <col min="12807" max="12807" width="13.42578125" style="570" customWidth="1"/>
    <col min="12808" max="12809" width="8.5703125" style="570" customWidth="1"/>
    <col min="12810" max="12810" width="6.140625" style="570" customWidth="1"/>
    <col min="12811" max="12812" width="4.5703125" style="570" customWidth="1"/>
    <col min="12813" max="12813" width="3.85546875" style="570" customWidth="1"/>
    <col min="12814" max="12814" width="8" style="570" customWidth="1"/>
    <col min="12815" max="12815" width="8.42578125" style="570" customWidth="1"/>
    <col min="12816" max="12818" width="4.5703125" style="570" customWidth="1"/>
    <col min="12819" max="12819" width="4.85546875" style="570" customWidth="1"/>
    <col min="12820" max="12820" width="9.140625" style="570" customWidth="1"/>
    <col min="12821" max="12821" width="7.85546875" style="570" customWidth="1"/>
    <col min="12822" max="12822" width="8.42578125" style="570" customWidth="1"/>
    <col min="12823" max="12823" width="4.5703125" style="570" customWidth="1"/>
    <col min="12824" max="12824" width="7.85546875" style="570" customWidth="1"/>
    <col min="12825" max="12825" width="4.28515625" style="570" customWidth="1"/>
    <col min="12826" max="12826" width="8.140625" style="570" customWidth="1"/>
    <col min="12827" max="12827" width="7.85546875" style="570" customWidth="1"/>
    <col min="12828" max="12828" width="4.5703125" style="570" customWidth="1"/>
    <col min="12829" max="12829" width="10.5703125" style="570" customWidth="1"/>
    <col min="12830" max="12830" width="9.140625" style="570" customWidth="1"/>
    <col min="12831" max="12831" width="2.5703125" style="570" customWidth="1"/>
    <col min="12832" max="12832" width="8.42578125" style="570" customWidth="1"/>
    <col min="12833" max="12833" width="9" style="570" customWidth="1"/>
    <col min="12834" max="12836" width="4.5703125" style="570" customWidth="1"/>
    <col min="12837" max="12837" width="7.140625" style="570" customWidth="1"/>
    <col min="12838" max="12838" width="8.5703125" style="570" customWidth="1"/>
    <col min="12839" max="12842" width="4.5703125" style="570" customWidth="1"/>
    <col min="12843" max="12844" width="11.5703125" style="570"/>
    <col min="12845" max="12845" width="7.140625" style="570" customWidth="1"/>
    <col min="12846" max="12846" width="7.42578125" style="570" customWidth="1"/>
    <col min="12847" max="12847" width="6.5703125" style="570" customWidth="1"/>
    <col min="12848" max="12848" width="8.140625" style="570" customWidth="1"/>
    <col min="12849" max="12849" width="1.5703125" style="570" customWidth="1"/>
    <col min="12850" max="12850" width="11.5703125" style="570"/>
    <col min="12851" max="12851" width="4.42578125" style="570" customWidth="1"/>
    <col min="12852" max="12852" width="4.85546875" style="570" customWidth="1"/>
    <col min="12853" max="12853" width="3.5703125" style="570" customWidth="1"/>
    <col min="12854" max="12854" width="4.42578125" style="570" customWidth="1"/>
    <col min="12855" max="13056" width="11.5703125" style="570"/>
    <col min="13057" max="13057" width="1.85546875" style="570" customWidth="1"/>
    <col min="13058" max="13061" width="4.5703125" style="570" customWidth="1"/>
    <col min="13062" max="13062" width="23.42578125" style="570" customWidth="1"/>
    <col min="13063" max="13063" width="13.42578125" style="570" customWidth="1"/>
    <col min="13064" max="13065" width="8.5703125" style="570" customWidth="1"/>
    <col min="13066" max="13066" width="6.140625" style="570" customWidth="1"/>
    <col min="13067" max="13068" width="4.5703125" style="570" customWidth="1"/>
    <col min="13069" max="13069" width="3.85546875" style="570" customWidth="1"/>
    <col min="13070" max="13070" width="8" style="570" customWidth="1"/>
    <col min="13071" max="13071" width="8.42578125" style="570" customWidth="1"/>
    <col min="13072" max="13074" width="4.5703125" style="570" customWidth="1"/>
    <col min="13075" max="13075" width="4.85546875" style="570" customWidth="1"/>
    <col min="13076" max="13076" width="9.140625" style="570" customWidth="1"/>
    <col min="13077" max="13077" width="7.85546875" style="570" customWidth="1"/>
    <col min="13078" max="13078" width="8.42578125" style="570" customWidth="1"/>
    <col min="13079" max="13079" width="4.5703125" style="570" customWidth="1"/>
    <col min="13080" max="13080" width="7.85546875" style="570" customWidth="1"/>
    <col min="13081" max="13081" width="4.28515625" style="570" customWidth="1"/>
    <col min="13082" max="13082" width="8.140625" style="570" customWidth="1"/>
    <col min="13083" max="13083" width="7.85546875" style="570" customWidth="1"/>
    <col min="13084" max="13084" width="4.5703125" style="570" customWidth="1"/>
    <col min="13085" max="13085" width="10.5703125" style="570" customWidth="1"/>
    <col min="13086" max="13086" width="9.140625" style="570" customWidth="1"/>
    <col min="13087" max="13087" width="2.5703125" style="570" customWidth="1"/>
    <col min="13088" max="13088" width="8.42578125" style="570" customWidth="1"/>
    <col min="13089" max="13089" width="9" style="570" customWidth="1"/>
    <col min="13090" max="13092" width="4.5703125" style="570" customWidth="1"/>
    <col min="13093" max="13093" width="7.140625" style="570" customWidth="1"/>
    <col min="13094" max="13094" width="8.5703125" style="570" customWidth="1"/>
    <col min="13095" max="13098" width="4.5703125" style="570" customWidth="1"/>
    <col min="13099" max="13100" width="11.5703125" style="570"/>
    <col min="13101" max="13101" width="7.140625" style="570" customWidth="1"/>
    <col min="13102" max="13102" width="7.42578125" style="570" customWidth="1"/>
    <col min="13103" max="13103" width="6.5703125" style="570" customWidth="1"/>
    <col min="13104" max="13104" width="8.140625" style="570" customWidth="1"/>
    <col min="13105" max="13105" width="1.5703125" style="570" customWidth="1"/>
    <col min="13106" max="13106" width="11.5703125" style="570"/>
    <col min="13107" max="13107" width="4.42578125" style="570" customWidth="1"/>
    <col min="13108" max="13108" width="4.85546875" style="570" customWidth="1"/>
    <col min="13109" max="13109" width="3.5703125" style="570" customWidth="1"/>
    <col min="13110" max="13110" width="4.42578125" style="570" customWidth="1"/>
    <col min="13111" max="13312" width="11.5703125" style="570"/>
    <col min="13313" max="13313" width="1.85546875" style="570" customWidth="1"/>
    <col min="13314" max="13317" width="4.5703125" style="570" customWidth="1"/>
    <col min="13318" max="13318" width="23.42578125" style="570" customWidth="1"/>
    <col min="13319" max="13319" width="13.42578125" style="570" customWidth="1"/>
    <col min="13320" max="13321" width="8.5703125" style="570" customWidth="1"/>
    <col min="13322" max="13322" width="6.140625" style="570" customWidth="1"/>
    <col min="13323" max="13324" width="4.5703125" style="570" customWidth="1"/>
    <col min="13325" max="13325" width="3.85546875" style="570" customWidth="1"/>
    <col min="13326" max="13326" width="8" style="570" customWidth="1"/>
    <col min="13327" max="13327" width="8.42578125" style="570" customWidth="1"/>
    <col min="13328" max="13330" width="4.5703125" style="570" customWidth="1"/>
    <col min="13331" max="13331" width="4.85546875" style="570" customWidth="1"/>
    <col min="13332" max="13332" width="9.140625" style="570" customWidth="1"/>
    <col min="13333" max="13333" width="7.85546875" style="570" customWidth="1"/>
    <col min="13334" max="13334" width="8.42578125" style="570" customWidth="1"/>
    <col min="13335" max="13335" width="4.5703125" style="570" customWidth="1"/>
    <col min="13336" max="13336" width="7.85546875" style="570" customWidth="1"/>
    <col min="13337" max="13337" width="4.28515625" style="570" customWidth="1"/>
    <col min="13338" max="13338" width="8.140625" style="570" customWidth="1"/>
    <col min="13339" max="13339" width="7.85546875" style="570" customWidth="1"/>
    <col min="13340" max="13340" width="4.5703125" style="570" customWidth="1"/>
    <col min="13341" max="13341" width="10.5703125" style="570" customWidth="1"/>
    <col min="13342" max="13342" width="9.140625" style="570" customWidth="1"/>
    <col min="13343" max="13343" width="2.5703125" style="570" customWidth="1"/>
    <col min="13344" max="13344" width="8.42578125" style="570" customWidth="1"/>
    <col min="13345" max="13345" width="9" style="570" customWidth="1"/>
    <col min="13346" max="13348" width="4.5703125" style="570" customWidth="1"/>
    <col min="13349" max="13349" width="7.140625" style="570" customWidth="1"/>
    <col min="13350" max="13350" width="8.5703125" style="570" customWidth="1"/>
    <col min="13351" max="13354" width="4.5703125" style="570" customWidth="1"/>
    <col min="13355" max="13356" width="11.5703125" style="570"/>
    <col min="13357" max="13357" width="7.140625" style="570" customWidth="1"/>
    <col min="13358" max="13358" width="7.42578125" style="570" customWidth="1"/>
    <col min="13359" max="13359" width="6.5703125" style="570" customWidth="1"/>
    <col min="13360" max="13360" width="8.140625" style="570" customWidth="1"/>
    <col min="13361" max="13361" width="1.5703125" style="570" customWidth="1"/>
    <col min="13362" max="13362" width="11.5703125" style="570"/>
    <col min="13363" max="13363" width="4.42578125" style="570" customWidth="1"/>
    <col min="13364" max="13364" width="4.85546875" style="570" customWidth="1"/>
    <col min="13365" max="13365" width="3.5703125" style="570" customWidth="1"/>
    <col min="13366" max="13366" width="4.42578125" style="570" customWidth="1"/>
    <col min="13367" max="13568" width="11.5703125" style="570"/>
    <col min="13569" max="13569" width="1.85546875" style="570" customWidth="1"/>
    <col min="13570" max="13573" width="4.5703125" style="570" customWidth="1"/>
    <col min="13574" max="13574" width="23.42578125" style="570" customWidth="1"/>
    <col min="13575" max="13575" width="13.42578125" style="570" customWidth="1"/>
    <col min="13576" max="13577" width="8.5703125" style="570" customWidth="1"/>
    <col min="13578" max="13578" width="6.140625" style="570" customWidth="1"/>
    <col min="13579" max="13580" width="4.5703125" style="570" customWidth="1"/>
    <col min="13581" max="13581" width="3.85546875" style="570" customWidth="1"/>
    <col min="13582" max="13582" width="8" style="570" customWidth="1"/>
    <col min="13583" max="13583" width="8.42578125" style="570" customWidth="1"/>
    <col min="13584" max="13586" width="4.5703125" style="570" customWidth="1"/>
    <col min="13587" max="13587" width="4.85546875" style="570" customWidth="1"/>
    <col min="13588" max="13588" width="9.140625" style="570" customWidth="1"/>
    <col min="13589" max="13589" width="7.85546875" style="570" customWidth="1"/>
    <col min="13590" max="13590" width="8.42578125" style="570" customWidth="1"/>
    <col min="13591" max="13591" width="4.5703125" style="570" customWidth="1"/>
    <col min="13592" max="13592" width="7.85546875" style="570" customWidth="1"/>
    <col min="13593" max="13593" width="4.28515625" style="570" customWidth="1"/>
    <col min="13594" max="13594" width="8.140625" style="570" customWidth="1"/>
    <col min="13595" max="13595" width="7.85546875" style="570" customWidth="1"/>
    <col min="13596" max="13596" width="4.5703125" style="570" customWidth="1"/>
    <col min="13597" max="13597" width="10.5703125" style="570" customWidth="1"/>
    <col min="13598" max="13598" width="9.140625" style="570" customWidth="1"/>
    <col min="13599" max="13599" width="2.5703125" style="570" customWidth="1"/>
    <col min="13600" max="13600" width="8.42578125" style="570" customWidth="1"/>
    <col min="13601" max="13601" width="9" style="570" customWidth="1"/>
    <col min="13602" max="13604" width="4.5703125" style="570" customWidth="1"/>
    <col min="13605" max="13605" width="7.140625" style="570" customWidth="1"/>
    <col min="13606" max="13606" width="8.5703125" style="570" customWidth="1"/>
    <col min="13607" max="13610" width="4.5703125" style="570" customWidth="1"/>
    <col min="13611" max="13612" width="11.5703125" style="570"/>
    <col min="13613" max="13613" width="7.140625" style="570" customWidth="1"/>
    <col min="13614" max="13614" width="7.42578125" style="570" customWidth="1"/>
    <col min="13615" max="13615" width="6.5703125" style="570" customWidth="1"/>
    <col min="13616" max="13616" width="8.140625" style="570" customWidth="1"/>
    <col min="13617" max="13617" width="1.5703125" style="570" customWidth="1"/>
    <col min="13618" max="13618" width="11.5703125" style="570"/>
    <col min="13619" max="13619" width="4.42578125" style="570" customWidth="1"/>
    <col min="13620" max="13620" width="4.85546875" style="570" customWidth="1"/>
    <col min="13621" max="13621" width="3.5703125" style="570" customWidth="1"/>
    <col min="13622" max="13622" width="4.42578125" style="570" customWidth="1"/>
    <col min="13623" max="13824" width="11.5703125" style="570"/>
    <col min="13825" max="13825" width="1.85546875" style="570" customWidth="1"/>
    <col min="13826" max="13829" width="4.5703125" style="570" customWidth="1"/>
    <col min="13830" max="13830" width="23.42578125" style="570" customWidth="1"/>
    <col min="13831" max="13831" width="13.42578125" style="570" customWidth="1"/>
    <col min="13832" max="13833" width="8.5703125" style="570" customWidth="1"/>
    <col min="13834" max="13834" width="6.140625" style="570" customWidth="1"/>
    <col min="13835" max="13836" width="4.5703125" style="570" customWidth="1"/>
    <col min="13837" max="13837" width="3.85546875" style="570" customWidth="1"/>
    <col min="13838" max="13838" width="8" style="570" customWidth="1"/>
    <col min="13839" max="13839" width="8.42578125" style="570" customWidth="1"/>
    <col min="13840" max="13842" width="4.5703125" style="570" customWidth="1"/>
    <col min="13843" max="13843" width="4.85546875" style="570" customWidth="1"/>
    <col min="13844" max="13844" width="9.140625" style="570" customWidth="1"/>
    <col min="13845" max="13845" width="7.85546875" style="570" customWidth="1"/>
    <col min="13846" max="13846" width="8.42578125" style="570" customWidth="1"/>
    <col min="13847" max="13847" width="4.5703125" style="570" customWidth="1"/>
    <col min="13848" max="13848" width="7.85546875" style="570" customWidth="1"/>
    <col min="13849" max="13849" width="4.28515625" style="570" customWidth="1"/>
    <col min="13850" max="13850" width="8.140625" style="570" customWidth="1"/>
    <col min="13851" max="13851" width="7.85546875" style="570" customWidth="1"/>
    <col min="13852" max="13852" width="4.5703125" style="570" customWidth="1"/>
    <col min="13853" max="13853" width="10.5703125" style="570" customWidth="1"/>
    <col min="13854" max="13854" width="9.140625" style="570" customWidth="1"/>
    <col min="13855" max="13855" width="2.5703125" style="570" customWidth="1"/>
    <col min="13856" max="13856" width="8.42578125" style="570" customWidth="1"/>
    <col min="13857" max="13857" width="9" style="570" customWidth="1"/>
    <col min="13858" max="13860" width="4.5703125" style="570" customWidth="1"/>
    <col min="13861" max="13861" width="7.140625" style="570" customWidth="1"/>
    <col min="13862" max="13862" width="8.5703125" style="570" customWidth="1"/>
    <col min="13863" max="13866" width="4.5703125" style="570" customWidth="1"/>
    <col min="13867" max="13868" width="11.5703125" style="570"/>
    <col min="13869" max="13869" width="7.140625" style="570" customWidth="1"/>
    <col min="13870" max="13870" width="7.42578125" style="570" customWidth="1"/>
    <col min="13871" max="13871" width="6.5703125" style="570" customWidth="1"/>
    <col min="13872" max="13872" width="8.140625" style="570" customWidth="1"/>
    <col min="13873" max="13873" width="1.5703125" style="570" customWidth="1"/>
    <col min="13874" max="13874" width="11.5703125" style="570"/>
    <col min="13875" max="13875" width="4.42578125" style="570" customWidth="1"/>
    <col min="13876" max="13876" width="4.85546875" style="570" customWidth="1"/>
    <col min="13877" max="13877" width="3.5703125" style="570" customWidth="1"/>
    <col min="13878" max="13878" width="4.42578125" style="570" customWidth="1"/>
    <col min="13879" max="14080" width="11.5703125" style="570"/>
    <col min="14081" max="14081" width="1.85546875" style="570" customWidth="1"/>
    <col min="14082" max="14085" width="4.5703125" style="570" customWidth="1"/>
    <col min="14086" max="14086" width="23.42578125" style="570" customWidth="1"/>
    <col min="14087" max="14087" width="13.42578125" style="570" customWidth="1"/>
    <col min="14088" max="14089" width="8.5703125" style="570" customWidth="1"/>
    <col min="14090" max="14090" width="6.140625" style="570" customWidth="1"/>
    <col min="14091" max="14092" width="4.5703125" style="570" customWidth="1"/>
    <col min="14093" max="14093" width="3.85546875" style="570" customWidth="1"/>
    <col min="14094" max="14094" width="8" style="570" customWidth="1"/>
    <col min="14095" max="14095" width="8.42578125" style="570" customWidth="1"/>
    <col min="14096" max="14098" width="4.5703125" style="570" customWidth="1"/>
    <col min="14099" max="14099" width="4.85546875" style="570" customWidth="1"/>
    <col min="14100" max="14100" width="9.140625" style="570" customWidth="1"/>
    <col min="14101" max="14101" width="7.85546875" style="570" customWidth="1"/>
    <col min="14102" max="14102" width="8.42578125" style="570" customWidth="1"/>
    <col min="14103" max="14103" width="4.5703125" style="570" customWidth="1"/>
    <col min="14104" max="14104" width="7.85546875" style="570" customWidth="1"/>
    <col min="14105" max="14105" width="4.28515625" style="570" customWidth="1"/>
    <col min="14106" max="14106" width="8.140625" style="570" customWidth="1"/>
    <col min="14107" max="14107" width="7.85546875" style="570" customWidth="1"/>
    <col min="14108" max="14108" width="4.5703125" style="570" customWidth="1"/>
    <col min="14109" max="14109" width="10.5703125" style="570" customWidth="1"/>
    <col min="14110" max="14110" width="9.140625" style="570" customWidth="1"/>
    <col min="14111" max="14111" width="2.5703125" style="570" customWidth="1"/>
    <col min="14112" max="14112" width="8.42578125" style="570" customWidth="1"/>
    <col min="14113" max="14113" width="9" style="570" customWidth="1"/>
    <col min="14114" max="14116" width="4.5703125" style="570" customWidth="1"/>
    <col min="14117" max="14117" width="7.140625" style="570" customWidth="1"/>
    <col min="14118" max="14118" width="8.5703125" style="570" customWidth="1"/>
    <col min="14119" max="14122" width="4.5703125" style="570" customWidth="1"/>
    <col min="14123" max="14124" width="11.5703125" style="570"/>
    <col min="14125" max="14125" width="7.140625" style="570" customWidth="1"/>
    <col min="14126" max="14126" width="7.42578125" style="570" customWidth="1"/>
    <col min="14127" max="14127" width="6.5703125" style="570" customWidth="1"/>
    <col min="14128" max="14128" width="8.140625" style="570" customWidth="1"/>
    <col min="14129" max="14129" width="1.5703125" style="570" customWidth="1"/>
    <col min="14130" max="14130" width="11.5703125" style="570"/>
    <col min="14131" max="14131" width="4.42578125" style="570" customWidth="1"/>
    <col min="14132" max="14132" width="4.85546875" style="570" customWidth="1"/>
    <col min="14133" max="14133" width="3.5703125" style="570" customWidth="1"/>
    <col min="14134" max="14134" width="4.42578125" style="570" customWidth="1"/>
    <col min="14135" max="14336" width="11.5703125" style="570"/>
    <col min="14337" max="14337" width="1.85546875" style="570" customWidth="1"/>
    <col min="14338" max="14341" width="4.5703125" style="570" customWidth="1"/>
    <col min="14342" max="14342" width="23.42578125" style="570" customWidth="1"/>
    <col min="14343" max="14343" width="13.42578125" style="570" customWidth="1"/>
    <col min="14344" max="14345" width="8.5703125" style="570" customWidth="1"/>
    <col min="14346" max="14346" width="6.140625" style="570" customWidth="1"/>
    <col min="14347" max="14348" width="4.5703125" style="570" customWidth="1"/>
    <col min="14349" max="14349" width="3.85546875" style="570" customWidth="1"/>
    <col min="14350" max="14350" width="8" style="570" customWidth="1"/>
    <col min="14351" max="14351" width="8.42578125" style="570" customWidth="1"/>
    <col min="14352" max="14354" width="4.5703125" style="570" customWidth="1"/>
    <col min="14355" max="14355" width="4.85546875" style="570" customWidth="1"/>
    <col min="14356" max="14356" width="9.140625" style="570" customWidth="1"/>
    <col min="14357" max="14357" width="7.85546875" style="570" customWidth="1"/>
    <col min="14358" max="14358" width="8.42578125" style="570" customWidth="1"/>
    <col min="14359" max="14359" width="4.5703125" style="570" customWidth="1"/>
    <col min="14360" max="14360" width="7.85546875" style="570" customWidth="1"/>
    <col min="14361" max="14361" width="4.28515625" style="570" customWidth="1"/>
    <col min="14362" max="14362" width="8.140625" style="570" customWidth="1"/>
    <col min="14363" max="14363" width="7.85546875" style="570" customWidth="1"/>
    <col min="14364" max="14364" width="4.5703125" style="570" customWidth="1"/>
    <col min="14365" max="14365" width="10.5703125" style="570" customWidth="1"/>
    <col min="14366" max="14366" width="9.140625" style="570" customWidth="1"/>
    <col min="14367" max="14367" width="2.5703125" style="570" customWidth="1"/>
    <col min="14368" max="14368" width="8.42578125" style="570" customWidth="1"/>
    <col min="14369" max="14369" width="9" style="570" customWidth="1"/>
    <col min="14370" max="14372" width="4.5703125" style="570" customWidth="1"/>
    <col min="14373" max="14373" width="7.140625" style="570" customWidth="1"/>
    <col min="14374" max="14374" width="8.5703125" style="570" customWidth="1"/>
    <col min="14375" max="14378" width="4.5703125" style="570" customWidth="1"/>
    <col min="14379" max="14380" width="11.5703125" style="570"/>
    <col min="14381" max="14381" width="7.140625" style="570" customWidth="1"/>
    <col min="14382" max="14382" width="7.42578125" style="570" customWidth="1"/>
    <col min="14383" max="14383" width="6.5703125" style="570" customWidth="1"/>
    <col min="14384" max="14384" width="8.140625" style="570" customWidth="1"/>
    <col min="14385" max="14385" width="1.5703125" style="570" customWidth="1"/>
    <col min="14386" max="14386" width="11.5703125" style="570"/>
    <col min="14387" max="14387" width="4.42578125" style="570" customWidth="1"/>
    <col min="14388" max="14388" width="4.85546875" style="570" customWidth="1"/>
    <col min="14389" max="14389" width="3.5703125" style="570" customWidth="1"/>
    <col min="14390" max="14390" width="4.42578125" style="570" customWidth="1"/>
    <col min="14391" max="14592" width="11.5703125" style="570"/>
    <col min="14593" max="14593" width="1.85546875" style="570" customWidth="1"/>
    <col min="14594" max="14597" width="4.5703125" style="570" customWidth="1"/>
    <col min="14598" max="14598" width="23.42578125" style="570" customWidth="1"/>
    <col min="14599" max="14599" width="13.42578125" style="570" customWidth="1"/>
    <col min="14600" max="14601" width="8.5703125" style="570" customWidth="1"/>
    <col min="14602" max="14602" width="6.140625" style="570" customWidth="1"/>
    <col min="14603" max="14604" width="4.5703125" style="570" customWidth="1"/>
    <col min="14605" max="14605" width="3.85546875" style="570" customWidth="1"/>
    <col min="14606" max="14606" width="8" style="570" customWidth="1"/>
    <col min="14607" max="14607" width="8.42578125" style="570" customWidth="1"/>
    <col min="14608" max="14610" width="4.5703125" style="570" customWidth="1"/>
    <col min="14611" max="14611" width="4.85546875" style="570" customWidth="1"/>
    <col min="14612" max="14612" width="9.140625" style="570" customWidth="1"/>
    <col min="14613" max="14613" width="7.85546875" style="570" customWidth="1"/>
    <col min="14614" max="14614" width="8.42578125" style="570" customWidth="1"/>
    <col min="14615" max="14615" width="4.5703125" style="570" customWidth="1"/>
    <col min="14616" max="14616" width="7.85546875" style="570" customWidth="1"/>
    <col min="14617" max="14617" width="4.28515625" style="570" customWidth="1"/>
    <col min="14618" max="14618" width="8.140625" style="570" customWidth="1"/>
    <col min="14619" max="14619" width="7.85546875" style="570" customWidth="1"/>
    <col min="14620" max="14620" width="4.5703125" style="570" customWidth="1"/>
    <col min="14621" max="14621" width="10.5703125" style="570" customWidth="1"/>
    <col min="14622" max="14622" width="9.140625" style="570" customWidth="1"/>
    <col min="14623" max="14623" width="2.5703125" style="570" customWidth="1"/>
    <col min="14624" max="14624" width="8.42578125" style="570" customWidth="1"/>
    <col min="14625" max="14625" width="9" style="570" customWidth="1"/>
    <col min="14626" max="14628" width="4.5703125" style="570" customWidth="1"/>
    <col min="14629" max="14629" width="7.140625" style="570" customWidth="1"/>
    <col min="14630" max="14630" width="8.5703125" style="570" customWidth="1"/>
    <col min="14631" max="14634" width="4.5703125" style="570" customWidth="1"/>
    <col min="14635" max="14636" width="11.5703125" style="570"/>
    <col min="14637" max="14637" width="7.140625" style="570" customWidth="1"/>
    <col min="14638" max="14638" width="7.42578125" style="570" customWidth="1"/>
    <col min="14639" max="14639" width="6.5703125" style="570" customWidth="1"/>
    <col min="14640" max="14640" width="8.140625" style="570" customWidth="1"/>
    <col min="14641" max="14641" width="1.5703125" style="570" customWidth="1"/>
    <col min="14642" max="14642" width="11.5703125" style="570"/>
    <col min="14643" max="14643" width="4.42578125" style="570" customWidth="1"/>
    <col min="14644" max="14644" width="4.85546875" style="570" customWidth="1"/>
    <col min="14645" max="14645" width="3.5703125" style="570" customWidth="1"/>
    <col min="14646" max="14646" width="4.42578125" style="570" customWidth="1"/>
    <col min="14647" max="14848" width="11.5703125" style="570"/>
    <col min="14849" max="14849" width="1.85546875" style="570" customWidth="1"/>
    <col min="14850" max="14853" width="4.5703125" style="570" customWidth="1"/>
    <col min="14854" max="14854" width="23.42578125" style="570" customWidth="1"/>
    <col min="14855" max="14855" width="13.42578125" style="570" customWidth="1"/>
    <col min="14856" max="14857" width="8.5703125" style="570" customWidth="1"/>
    <col min="14858" max="14858" width="6.140625" style="570" customWidth="1"/>
    <col min="14859" max="14860" width="4.5703125" style="570" customWidth="1"/>
    <col min="14861" max="14861" width="3.85546875" style="570" customWidth="1"/>
    <col min="14862" max="14862" width="8" style="570" customWidth="1"/>
    <col min="14863" max="14863" width="8.42578125" style="570" customWidth="1"/>
    <col min="14864" max="14866" width="4.5703125" style="570" customWidth="1"/>
    <col min="14867" max="14867" width="4.85546875" style="570" customWidth="1"/>
    <col min="14868" max="14868" width="9.140625" style="570" customWidth="1"/>
    <col min="14869" max="14869" width="7.85546875" style="570" customWidth="1"/>
    <col min="14870" max="14870" width="8.42578125" style="570" customWidth="1"/>
    <col min="14871" max="14871" width="4.5703125" style="570" customWidth="1"/>
    <col min="14872" max="14872" width="7.85546875" style="570" customWidth="1"/>
    <col min="14873" max="14873" width="4.28515625" style="570" customWidth="1"/>
    <col min="14874" max="14874" width="8.140625" style="570" customWidth="1"/>
    <col min="14875" max="14875" width="7.85546875" style="570" customWidth="1"/>
    <col min="14876" max="14876" width="4.5703125" style="570" customWidth="1"/>
    <col min="14877" max="14877" width="10.5703125" style="570" customWidth="1"/>
    <col min="14878" max="14878" width="9.140625" style="570" customWidth="1"/>
    <col min="14879" max="14879" width="2.5703125" style="570" customWidth="1"/>
    <col min="14880" max="14880" width="8.42578125" style="570" customWidth="1"/>
    <col min="14881" max="14881" width="9" style="570" customWidth="1"/>
    <col min="14882" max="14884" width="4.5703125" style="570" customWidth="1"/>
    <col min="14885" max="14885" width="7.140625" style="570" customWidth="1"/>
    <col min="14886" max="14886" width="8.5703125" style="570" customWidth="1"/>
    <col min="14887" max="14890" width="4.5703125" style="570" customWidth="1"/>
    <col min="14891" max="14892" width="11.5703125" style="570"/>
    <col min="14893" max="14893" width="7.140625" style="570" customWidth="1"/>
    <col min="14894" max="14894" width="7.42578125" style="570" customWidth="1"/>
    <col min="14895" max="14895" width="6.5703125" style="570" customWidth="1"/>
    <col min="14896" max="14896" width="8.140625" style="570" customWidth="1"/>
    <col min="14897" max="14897" width="1.5703125" style="570" customWidth="1"/>
    <col min="14898" max="14898" width="11.5703125" style="570"/>
    <col min="14899" max="14899" width="4.42578125" style="570" customWidth="1"/>
    <col min="14900" max="14900" width="4.85546875" style="570" customWidth="1"/>
    <col min="14901" max="14901" width="3.5703125" style="570" customWidth="1"/>
    <col min="14902" max="14902" width="4.42578125" style="570" customWidth="1"/>
    <col min="14903" max="15104" width="11.5703125" style="570"/>
    <col min="15105" max="15105" width="1.85546875" style="570" customWidth="1"/>
    <col min="15106" max="15109" width="4.5703125" style="570" customWidth="1"/>
    <col min="15110" max="15110" width="23.42578125" style="570" customWidth="1"/>
    <col min="15111" max="15111" width="13.42578125" style="570" customWidth="1"/>
    <col min="15112" max="15113" width="8.5703125" style="570" customWidth="1"/>
    <col min="15114" max="15114" width="6.140625" style="570" customWidth="1"/>
    <col min="15115" max="15116" width="4.5703125" style="570" customWidth="1"/>
    <col min="15117" max="15117" width="3.85546875" style="570" customWidth="1"/>
    <col min="15118" max="15118" width="8" style="570" customWidth="1"/>
    <col min="15119" max="15119" width="8.42578125" style="570" customWidth="1"/>
    <col min="15120" max="15122" width="4.5703125" style="570" customWidth="1"/>
    <col min="15123" max="15123" width="4.85546875" style="570" customWidth="1"/>
    <col min="15124" max="15124" width="9.140625" style="570" customWidth="1"/>
    <col min="15125" max="15125" width="7.85546875" style="570" customWidth="1"/>
    <col min="15126" max="15126" width="8.42578125" style="570" customWidth="1"/>
    <col min="15127" max="15127" width="4.5703125" style="570" customWidth="1"/>
    <col min="15128" max="15128" width="7.85546875" style="570" customWidth="1"/>
    <col min="15129" max="15129" width="4.28515625" style="570" customWidth="1"/>
    <col min="15130" max="15130" width="8.140625" style="570" customWidth="1"/>
    <col min="15131" max="15131" width="7.85546875" style="570" customWidth="1"/>
    <col min="15132" max="15132" width="4.5703125" style="570" customWidth="1"/>
    <col min="15133" max="15133" width="10.5703125" style="570" customWidth="1"/>
    <col min="15134" max="15134" width="9.140625" style="570" customWidth="1"/>
    <col min="15135" max="15135" width="2.5703125" style="570" customWidth="1"/>
    <col min="15136" max="15136" width="8.42578125" style="570" customWidth="1"/>
    <col min="15137" max="15137" width="9" style="570" customWidth="1"/>
    <col min="15138" max="15140" width="4.5703125" style="570" customWidth="1"/>
    <col min="15141" max="15141" width="7.140625" style="570" customWidth="1"/>
    <col min="15142" max="15142" width="8.5703125" style="570" customWidth="1"/>
    <col min="15143" max="15146" width="4.5703125" style="570" customWidth="1"/>
    <col min="15147" max="15148" width="11.5703125" style="570"/>
    <col min="15149" max="15149" width="7.140625" style="570" customWidth="1"/>
    <col min="15150" max="15150" width="7.42578125" style="570" customWidth="1"/>
    <col min="15151" max="15151" width="6.5703125" style="570" customWidth="1"/>
    <col min="15152" max="15152" width="8.140625" style="570" customWidth="1"/>
    <col min="15153" max="15153" width="1.5703125" style="570" customWidth="1"/>
    <col min="15154" max="15154" width="11.5703125" style="570"/>
    <col min="15155" max="15155" width="4.42578125" style="570" customWidth="1"/>
    <col min="15156" max="15156" width="4.85546875" style="570" customWidth="1"/>
    <col min="15157" max="15157" width="3.5703125" style="570" customWidth="1"/>
    <col min="15158" max="15158" width="4.42578125" style="570" customWidth="1"/>
    <col min="15159" max="15360" width="11.5703125" style="570"/>
    <col min="15361" max="15361" width="1.85546875" style="570" customWidth="1"/>
    <col min="15362" max="15365" width="4.5703125" style="570" customWidth="1"/>
    <col min="15366" max="15366" width="23.42578125" style="570" customWidth="1"/>
    <col min="15367" max="15367" width="13.42578125" style="570" customWidth="1"/>
    <col min="15368" max="15369" width="8.5703125" style="570" customWidth="1"/>
    <col min="15370" max="15370" width="6.140625" style="570" customWidth="1"/>
    <col min="15371" max="15372" width="4.5703125" style="570" customWidth="1"/>
    <col min="15373" max="15373" width="3.85546875" style="570" customWidth="1"/>
    <col min="15374" max="15374" width="8" style="570" customWidth="1"/>
    <col min="15375" max="15375" width="8.42578125" style="570" customWidth="1"/>
    <col min="15376" max="15378" width="4.5703125" style="570" customWidth="1"/>
    <col min="15379" max="15379" width="4.85546875" style="570" customWidth="1"/>
    <col min="15380" max="15380" width="9.140625" style="570" customWidth="1"/>
    <col min="15381" max="15381" width="7.85546875" style="570" customWidth="1"/>
    <col min="15382" max="15382" width="8.42578125" style="570" customWidth="1"/>
    <col min="15383" max="15383" width="4.5703125" style="570" customWidth="1"/>
    <col min="15384" max="15384" width="7.85546875" style="570" customWidth="1"/>
    <col min="15385" max="15385" width="4.28515625" style="570" customWidth="1"/>
    <col min="15386" max="15386" width="8.140625" style="570" customWidth="1"/>
    <col min="15387" max="15387" width="7.85546875" style="570" customWidth="1"/>
    <col min="15388" max="15388" width="4.5703125" style="570" customWidth="1"/>
    <col min="15389" max="15389" width="10.5703125" style="570" customWidth="1"/>
    <col min="15390" max="15390" width="9.140625" style="570" customWidth="1"/>
    <col min="15391" max="15391" width="2.5703125" style="570" customWidth="1"/>
    <col min="15392" max="15392" width="8.42578125" style="570" customWidth="1"/>
    <col min="15393" max="15393" width="9" style="570" customWidth="1"/>
    <col min="15394" max="15396" width="4.5703125" style="570" customWidth="1"/>
    <col min="15397" max="15397" width="7.140625" style="570" customWidth="1"/>
    <col min="15398" max="15398" width="8.5703125" style="570" customWidth="1"/>
    <col min="15399" max="15402" width="4.5703125" style="570" customWidth="1"/>
    <col min="15403" max="15404" width="11.5703125" style="570"/>
    <col min="15405" max="15405" width="7.140625" style="570" customWidth="1"/>
    <col min="15406" max="15406" width="7.42578125" style="570" customWidth="1"/>
    <col min="15407" max="15407" width="6.5703125" style="570" customWidth="1"/>
    <col min="15408" max="15408" width="8.140625" style="570" customWidth="1"/>
    <col min="15409" max="15409" width="1.5703125" style="570" customWidth="1"/>
    <col min="15410" max="15410" width="11.5703125" style="570"/>
    <col min="15411" max="15411" width="4.42578125" style="570" customWidth="1"/>
    <col min="15412" max="15412" width="4.85546875" style="570" customWidth="1"/>
    <col min="15413" max="15413" width="3.5703125" style="570" customWidth="1"/>
    <col min="15414" max="15414" width="4.42578125" style="570" customWidth="1"/>
    <col min="15415" max="15616" width="11.5703125" style="570"/>
    <col min="15617" max="15617" width="1.85546875" style="570" customWidth="1"/>
    <col min="15618" max="15621" width="4.5703125" style="570" customWidth="1"/>
    <col min="15622" max="15622" width="23.42578125" style="570" customWidth="1"/>
    <col min="15623" max="15623" width="13.42578125" style="570" customWidth="1"/>
    <col min="15624" max="15625" width="8.5703125" style="570" customWidth="1"/>
    <col min="15626" max="15626" width="6.140625" style="570" customWidth="1"/>
    <col min="15627" max="15628" width="4.5703125" style="570" customWidth="1"/>
    <col min="15629" max="15629" width="3.85546875" style="570" customWidth="1"/>
    <col min="15630" max="15630" width="8" style="570" customWidth="1"/>
    <col min="15631" max="15631" width="8.42578125" style="570" customWidth="1"/>
    <col min="15632" max="15634" width="4.5703125" style="570" customWidth="1"/>
    <col min="15635" max="15635" width="4.85546875" style="570" customWidth="1"/>
    <col min="15636" max="15636" width="9.140625" style="570" customWidth="1"/>
    <col min="15637" max="15637" width="7.85546875" style="570" customWidth="1"/>
    <col min="15638" max="15638" width="8.42578125" style="570" customWidth="1"/>
    <col min="15639" max="15639" width="4.5703125" style="570" customWidth="1"/>
    <col min="15640" max="15640" width="7.85546875" style="570" customWidth="1"/>
    <col min="15641" max="15641" width="4.28515625" style="570" customWidth="1"/>
    <col min="15642" max="15642" width="8.140625" style="570" customWidth="1"/>
    <col min="15643" max="15643" width="7.85546875" style="570" customWidth="1"/>
    <col min="15644" max="15644" width="4.5703125" style="570" customWidth="1"/>
    <col min="15645" max="15645" width="10.5703125" style="570" customWidth="1"/>
    <col min="15646" max="15646" width="9.140625" style="570" customWidth="1"/>
    <col min="15647" max="15647" width="2.5703125" style="570" customWidth="1"/>
    <col min="15648" max="15648" width="8.42578125" style="570" customWidth="1"/>
    <col min="15649" max="15649" width="9" style="570" customWidth="1"/>
    <col min="15650" max="15652" width="4.5703125" style="570" customWidth="1"/>
    <col min="15653" max="15653" width="7.140625" style="570" customWidth="1"/>
    <col min="15654" max="15654" width="8.5703125" style="570" customWidth="1"/>
    <col min="15655" max="15658" width="4.5703125" style="570" customWidth="1"/>
    <col min="15659" max="15660" width="11.5703125" style="570"/>
    <col min="15661" max="15661" width="7.140625" style="570" customWidth="1"/>
    <col min="15662" max="15662" width="7.42578125" style="570" customWidth="1"/>
    <col min="15663" max="15663" width="6.5703125" style="570" customWidth="1"/>
    <col min="15664" max="15664" width="8.140625" style="570" customWidth="1"/>
    <col min="15665" max="15665" width="1.5703125" style="570" customWidth="1"/>
    <col min="15666" max="15666" width="11.5703125" style="570"/>
    <col min="15667" max="15667" width="4.42578125" style="570" customWidth="1"/>
    <col min="15668" max="15668" width="4.85546875" style="570" customWidth="1"/>
    <col min="15669" max="15669" width="3.5703125" style="570" customWidth="1"/>
    <col min="15670" max="15670" width="4.42578125" style="570" customWidth="1"/>
    <col min="15671" max="15872" width="11.5703125" style="570"/>
    <col min="15873" max="15873" width="1.85546875" style="570" customWidth="1"/>
    <col min="15874" max="15877" width="4.5703125" style="570" customWidth="1"/>
    <col min="15878" max="15878" width="23.42578125" style="570" customWidth="1"/>
    <col min="15879" max="15879" width="13.42578125" style="570" customWidth="1"/>
    <col min="15880" max="15881" width="8.5703125" style="570" customWidth="1"/>
    <col min="15882" max="15882" width="6.140625" style="570" customWidth="1"/>
    <col min="15883" max="15884" width="4.5703125" style="570" customWidth="1"/>
    <col min="15885" max="15885" width="3.85546875" style="570" customWidth="1"/>
    <col min="15886" max="15886" width="8" style="570" customWidth="1"/>
    <col min="15887" max="15887" width="8.42578125" style="570" customWidth="1"/>
    <col min="15888" max="15890" width="4.5703125" style="570" customWidth="1"/>
    <col min="15891" max="15891" width="4.85546875" style="570" customWidth="1"/>
    <col min="15892" max="15892" width="9.140625" style="570" customWidth="1"/>
    <col min="15893" max="15893" width="7.85546875" style="570" customWidth="1"/>
    <col min="15894" max="15894" width="8.42578125" style="570" customWidth="1"/>
    <col min="15895" max="15895" width="4.5703125" style="570" customWidth="1"/>
    <col min="15896" max="15896" width="7.85546875" style="570" customWidth="1"/>
    <col min="15897" max="15897" width="4.28515625" style="570" customWidth="1"/>
    <col min="15898" max="15898" width="8.140625" style="570" customWidth="1"/>
    <col min="15899" max="15899" width="7.85546875" style="570" customWidth="1"/>
    <col min="15900" max="15900" width="4.5703125" style="570" customWidth="1"/>
    <col min="15901" max="15901" width="10.5703125" style="570" customWidth="1"/>
    <col min="15902" max="15902" width="9.140625" style="570" customWidth="1"/>
    <col min="15903" max="15903" width="2.5703125" style="570" customWidth="1"/>
    <col min="15904" max="15904" width="8.42578125" style="570" customWidth="1"/>
    <col min="15905" max="15905" width="9" style="570" customWidth="1"/>
    <col min="15906" max="15908" width="4.5703125" style="570" customWidth="1"/>
    <col min="15909" max="15909" width="7.140625" style="570" customWidth="1"/>
    <col min="15910" max="15910" width="8.5703125" style="570" customWidth="1"/>
    <col min="15911" max="15914" width="4.5703125" style="570" customWidth="1"/>
    <col min="15915" max="15916" width="11.5703125" style="570"/>
    <col min="15917" max="15917" width="7.140625" style="570" customWidth="1"/>
    <col min="15918" max="15918" width="7.42578125" style="570" customWidth="1"/>
    <col min="15919" max="15919" width="6.5703125" style="570" customWidth="1"/>
    <col min="15920" max="15920" width="8.140625" style="570" customWidth="1"/>
    <col min="15921" max="15921" width="1.5703125" style="570" customWidth="1"/>
    <col min="15922" max="15922" width="11.5703125" style="570"/>
    <col min="15923" max="15923" width="4.42578125" style="570" customWidth="1"/>
    <col min="15924" max="15924" width="4.85546875" style="570" customWidth="1"/>
    <col min="15925" max="15925" width="3.5703125" style="570" customWidth="1"/>
    <col min="15926" max="15926" width="4.42578125" style="570" customWidth="1"/>
    <col min="15927" max="16128" width="11.5703125" style="570"/>
    <col min="16129" max="16129" width="1.85546875" style="570" customWidth="1"/>
    <col min="16130" max="16133" width="4.5703125" style="570" customWidth="1"/>
    <col min="16134" max="16134" width="23.42578125" style="570" customWidth="1"/>
    <col min="16135" max="16135" width="13.42578125" style="570" customWidth="1"/>
    <col min="16136" max="16137" width="8.5703125" style="570" customWidth="1"/>
    <col min="16138" max="16138" width="6.140625" style="570" customWidth="1"/>
    <col min="16139" max="16140" width="4.5703125" style="570" customWidth="1"/>
    <col min="16141" max="16141" width="3.85546875" style="570" customWidth="1"/>
    <col min="16142" max="16142" width="8" style="570" customWidth="1"/>
    <col min="16143" max="16143" width="8.42578125" style="570" customWidth="1"/>
    <col min="16144" max="16146" width="4.5703125" style="570" customWidth="1"/>
    <col min="16147" max="16147" width="4.85546875" style="570" customWidth="1"/>
    <col min="16148" max="16148" width="9.140625" style="570" customWidth="1"/>
    <col min="16149" max="16149" width="7.85546875" style="570" customWidth="1"/>
    <col min="16150" max="16150" width="8.42578125" style="570" customWidth="1"/>
    <col min="16151" max="16151" width="4.5703125" style="570" customWidth="1"/>
    <col min="16152" max="16152" width="7.85546875" style="570" customWidth="1"/>
    <col min="16153" max="16153" width="4.28515625" style="570" customWidth="1"/>
    <col min="16154" max="16154" width="8.140625" style="570" customWidth="1"/>
    <col min="16155" max="16155" width="7.85546875" style="570" customWidth="1"/>
    <col min="16156" max="16156" width="4.5703125" style="570" customWidth="1"/>
    <col min="16157" max="16157" width="10.5703125" style="570" customWidth="1"/>
    <col min="16158" max="16158" width="9.140625" style="570" customWidth="1"/>
    <col min="16159" max="16159" width="2.5703125" style="570" customWidth="1"/>
    <col min="16160" max="16160" width="8.42578125" style="570" customWidth="1"/>
    <col min="16161" max="16161" width="9" style="570" customWidth="1"/>
    <col min="16162" max="16164" width="4.5703125" style="570" customWidth="1"/>
    <col min="16165" max="16165" width="7.140625" style="570" customWidth="1"/>
    <col min="16166" max="16166" width="8.5703125" style="570" customWidth="1"/>
    <col min="16167" max="16170" width="4.5703125" style="570" customWidth="1"/>
    <col min="16171" max="16172" width="11.5703125" style="570"/>
    <col min="16173" max="16173" width="7.140625" style="570" customWidth="1"/>
    <col min="16174" max="16174" width="7.42578125" style="570" customWidth="1"/>
    <col min="16175" max="16175" width="6.5703125" style="570" customWidth="1"/>
    <col min="16176" max="16176" width="8.140625" style="570" customWidth="1"/>
    <col min="16177" max="16177" width="1.5703125" style="570" customWidth="1"/>
    <col min="16178" max="16178" width="11.5703125" style="570"/>
    <col min="16179" max="16179" width="4.42578125" style="570" customWidth="1"/>
    <col min="16180" max="16180" width="4.85546875" style="570" customWidth="1"/>
    <col min="16181" max="16181" width="3.5703125" style="570" customWidth="1"/>
    <col min="16182" max="16182" width="4.42578125" style="570" customWidth="1"/>
    <col min="16183" max="16384" width="11.5703125" style="570"/>
  </cols>
  <sheetData>
    <row r="1" spans="2:52" ht="15" thickBot="1"/>
    <row r="2" spans="2:52" ht="15.75" thickBot="1">
      <c r="B2" s="1501" t="s">
        <v>1506</v>
      </c>
      <c r="C2" s="1502"/>
      <c r="D2" s="1502"/>
      <c r="E2" s="1502"/>
      <c r="F2" s="1502"/>
      <c r="G2" s="1503"/>
      <c r="H2" s="1551" t="s">
        <v>333</v>
      </c>
      <c r="I2" s="1551"/>
      <c r="J2" s="1551"/>
      <c r="K2" s="1551"/>
      <c r="L2" s="1551"/>
      <c r="M2" s="1552"/>
      <c r="N2" s="1555" t="s">
        <v>335</v>
      </c>
      <c r="O2" s="1556"/>
      <c r="P2" s="1556"/>
      <c r="Q2" s="1556"/>
      <c r="R2" s="1556"/>
      <c r="S2" s="1556"/>
      <c r="T2" s="1556"/>
      <c r="U2" s="1556"/>
      <c r="V2" s="1556"/>
      <c r="W2" s="1556"/>
      <c r="X2" s="1556"/>
      <c r="Y2" s="1556"/>
      <c r="Z2" s="1556"/>
      <c r="AA2" s="1556"/>
      <c r="AB2" s="1556"/>
      <c r="AC2" s="1556"/>
      <c r="AD2" s="1556"/>
      <c r="AE2" s="1556"/>
      <c r="AF2" s="1556"/>
      <c r="AG2" s="1556"/>
      <c r="AH2" s="1556"/>
      <c r="AI2" s="1556"/>
      <c r="AJ2" s="1556"/>
      <c r="AK2" s="1556"/>
      <c r="AL2" s="1556"/>
      <c r="AM2" s="1556"/>
      <c r="AN2" s="1556"/>
      <c r="AO2" s="1556"/>
      <c r="AP2" s="1556"/>
      <c r="AQ2" s="1557"/>
      <c r="AR2" s="1558" t="s">
        <v>336</v>
      </c>
      <c r="AS2" s="1559"/>
      <c r="AT2" s="1559"/>
      <c r="AU2" s="1559"/>
      <c r="AV2" s="1559"/>
      <c r="AW2" s="1559"/>
      <c r="AX2" s="571"/>
    </row>
    <row r="3" spans="2:52" ht="24.6" customHeight="1" thickBot="1">
      <c r="B3" s="1548"/>
      <c r="C3" s="1549"/>
      <c r="D3" s="1549"/>
      <c r="E3" s="1549"/>
      <c r="F3" s="1549"/>
      <c r="G3" s="1550"/>
      <c r="H3" s="1553"/>
      <c r="I3" s="1553"/>
      <c r="J3" s="1553"/>
      <c r="K3" s="1553"/>
      <c r="L3" s="1553"/>
      <c r="M3" s="1554"/>
      <c r="N3" s="1564" t="s">
        <v>337</v>
      </c>
      <c r="O3" s="1565"/>
      <c r="P3" s="1565"/>
      <c r="Q3" s="1565"/>
      <c r="R3" s="1565"/>
      <c r="S3" s="1565"/>
      <c r="T3" s="1565"/>
      <c r="U3" s="1565"/>
      <c r="V3" s="1565"/>
      <c r="W3" s="1565"/>
      <c r="X3" s="1565"/>
      <c r="Y3" s="1565"/>
      <c r="Z3" s="1565"/>
      <c r="AA3" s="1565"/>
      <c r="AB3" s="1565"/>
      <c r="AC3" s="1565"/>
      <c r="AD3" s="1565"/>
      <c r="AE3" s="1566"/>
      <c r="AF3" s="1558" t="s">
        <v>338</v>
      </c>
      <c r="AG3" s="1559"/>
      <c r="AH3" s="1559"/>
      <c r="AI3" s="1559"/>
      <c r="AJ3" s="1559"/>
      <c r="AK3" s="1559"/>
      <c r="AL3" s="1558" t="s">
        <v>339</v>
      </c>
      <c r="AM3" s="1559"/>
      <c r="AN3" s="1559"/>
      <c r="AO3" s="1559"/>
      <c r="AP3" s="1559"/>
      <c r="AQ3" s="1567"/>
      <c r="AR3" s="1560"/>
      <c r="AS3" s="1561"/>
      <c r="AT3" s="1561"/>
      <c r="AU3" s="1561"/>
      <c r="AV3" s="1561"/>
      <c r="AW3" s="1561"/>
      <c r="AX3" s="572"/>
    </row>
    <row r="4" spans="2:52" ht="27" customHeight="1" thickBot="1">
      <c r="B4" s="1548"/>
      <c r="C4" s="1549"/>
      <c r="D4" s="1549"/>
      <c r="E4" s="1549"/>
      <c r="F4" s="1549"/>
      <c r="G4" s="1550"/>
      <c r="H4" s="1553"/>
      <c r="I4" s="1553"/>
      <c r="J4" s="1553"/>
      <c r="K4" s="1553"/>
      <c r="L4" s="1553"/>
      <c r="M4" s="1554"/>
      <c r="N4" s="1569" t="s">
        <v>340</v>
      </c>
      <c r="O4" s="1551"/>
      <c r="P4" s="1551"/>
      <c r="Q4" s="1551"/>
      <c r="R4" s="1551"/>
      <c r="S4" s="1552"/>
      <c r="T4" s="1555" t="s">
        <v>341</v>
      </c>
      <c r="U4" s="1556"/>
      <c r="V4" s="1556"/>
      <c r="W4" s="1556"/>
      <c r="X4" s="1556"/>
      <c r="Y4" s="1557"/>
      <c r="Z4" s="1555" t="s">
        <v>342</v>
      </c>
      <c r="AA4" s="1556"/>
      <c r="AB4" s="1556"/>
      <c r="AC4" s="1556"/>
      <c r="AD4" s="1556"/>
      <c r="AE4" s="1557"/>
      <c r="AF4" s="1560"/>
      <c r="AG4" s="1561"/>
      <c r="AH4" s="1561"/>
      <c r="AI4" s="1561"/>
      <c r="AJ4" s="1561"/>
      <c r="AK4" s="1561"/>
      <c r="AL4" s="1562"/>
      <c r="AM4" s="1563"/>
      <c r="AN4" s="1563"/>
      <c r="AO4" s="1563"/>
      <c r="AP4" s="1563"/>
      <c r="AQ4" s="1568"/>
      <c r="AR4" s="1562"/>
      <c r="AS4" s="1563"/>
      <c r="AT4" s="1563"/>
      <c r="AU4" s="1563"/>
      <c r="AV4" s="1563"/>
      <c r="AW4" s="1563"/>
      <c r="AX4" s="573"/>
    </row>
    <row r="5" spans="2:52" ht="27" customHeight="1">
      <c r="B5" s="1583" t="s">
        <v>354</v>
      </c>
      <c r="C5" s="1584"/>
      <c r="D5" s="1584"/>
      <c r="E5" s="1584"/>
      <c r="F5" s="1584"/>
      <c r="G5" s="1585"/>
      <c r="H5" s="574">
        <v>1451</v>
      </c>
      <c r="I5" s="1586">
        <f>+'RREE '!I16</f>
        <v>0</v>
      </c>
      <c r="J5" s="1587"/>
      <c r="K5" s="1587"/>
      <c r="L5" s="1587"/>
      <c r="M5" s="1588"/>
      <c r="N5" s="575">
        <v>1452</v>
      </c>
      <c r="O5" s="1570">
        <f>+'RREE '!K16</f>
        <v>0</v>
      </c>
      <c r="P5" s="1571"/>
      <c r="Q5" s="1571"/>
      <c r="R5" s="1571"/>
      <c r="S5" s="1589"/>
      <c r="T5" s="575">
        <v>1752</v>
      </c>
      <c r="U5" s="1570">
        <f>+'RREE '!N16+'RREE '!O16</f>
        <v>0</v>
      </c>
      <c r="V5" s="1571"/>
      <c r="W5" s="1571"/>
      <c r="X5" s="1571"/>
      <c r="Y5" s="1589"/>
      <c r="Z5" s="576">
        <v>1753</v>
      </c>
      <c r="AA5" s="1586">
        <f>+'RREE '!L16+'RREE '!M16</f>
        <v>0</v>
      </c>
      <c r="AB5" s="1587"/>
      <c r="AC5" s="1587"/>
      <c r="AD5" s="1587"/>
      <c r="AE5" s="1588"/>
      <c r="AF5" s="575">
        <v>1453</v>
      </c>
      <c r="AG5" s="1570">
        <f>+'RREE '!P16+'RREE '!Q16</f>
        <v>0</v>
      </c>
      <c r="AH5" s="1571"/>
      <c r="AI5" s="1571"/>
      <c r="AJ5" s="1571"/>
      <c r="AK5" s="1571"/>
      <c r="AL5" s="577">
        <v>1454</v>
      </c>
      <c r="AM5" s="1570">
        <f>+'RREE '!R16</f>
        <v>0</v>
      </c>
      <c r="AN5" s="1571"/>
      <c r="AO5" s="1571"/>
      <c r="AP5" s="1571"/>
      <c r="AQ5" s="1571"/>
      <c r="AR5" s="577">
        <v>1382</v>
      </c>
      <c r="AS5" s="1572">
        <f>+'RREE '!AG16</f>
        <v>0</v>
      </c>
      <c r="AT5" s="1572"/>
      <c r="AU5" s="1572"/>
      <c r="AV5" s="1572"/>
      <c r="AW5" s="1572"/>
      <c r="AX5" s="578" t="s">
        <v>10</v>
      </c>
      <c r="AZ5" s="294" t="s">
        <v>1507</v>
      </c>
    </row>
    <row r="6" spans="2:52" ht="27" customHeight="1">
      <c r="B6" s="1573" t="s">
        <v>1508</v>
      </c>
      <c r="C6" s="1574"/>
      <c r="D6" s="1574"/>
      <c r="E6" s="1574"/>
      <c r="F6" s="1574"/>
      <c r="G6" s="1575"/>
      <c r="H6" s="579"/>
      <c r="I6" s="1576"/>
      <c r="J6" s="1576"/>
      <c r="K6" s="1576"/>
      <c r="L6" s="1576"/>
      <c r="M6" s="1576"/>
      <c r="N6" s="580">
        <v>1589</v>
      </c>
      <c r="O6" s="1577"/>
      <c r="P6" s="1577"/>
      <c r="Q6" s="1577"/>
      <c r="R6" s="1577"/>
      <c r="S6" s="1577"/>
      <c r="T6" s="581"/>
      <c r="U6" s="1578"/>
      <c r="V6" s="1578"/>
      <c r="W6" s="1578"/>
      <c r="X6" s="1578"/>
      <c r="Y6" s="1578"/>
      <c r="Z6" s="580">
        <v>1754</v>
      </c>
      <c r="AA6" s="1579"/>
      <c r="AB6" s="1579"/>
      <c r="AC6" s="1579"/>
      <c r="AD6" s="1579"/>
      <c r="AE6" s="1579"/>
      <c r="AF6" s="580">
        <v>1455</v>
      </c>
      <c r="AG6" s="1577"/>
      <c r="AH6" s="1577"/>
      <c r="AI6" s="1577"/>
      <c r="AJ6" s="1577"/>
      <c r="AK6" s="1577"/>
      <c r="AL6" s="580">
        <v>1456</v>
      </c>
      <c r="AM6" s="1577"/>
      <c r="AN6" s="1577"/>
      <c r="AO6" s="1577"/>
      <c r="AP6" s="1577"/>
      <c r="AQ6" s="1577"/>
      <c r="AR6" s="582"/>
      <c r="AS6" s="1580"/>
      <c r="AT6" s="1581"/>
      <c r="AU6" s="1581"/>
      <c r="AV6" s="1581"/>
      <c r="AW6" s="1582"/>
      <c r="AX6" s="583" t="s">
        <v>420</v>
      </c>
      <c r="AY6" s="570" t="s">
        <v>161</v>
      </c>
      <c r="AZ6" s="294" t="s">
        <v>1507</v>
      </c>
    </row>
    <row r="7" spans="2:52" ht="27" customHeight="1">
      <c r="B7" s="1573" t="s">
        <v>1509</v>
      </c>
      <c r="C7" s="1574"/>
      <c r="D7" s="1574"/>
      <c r="E7" s="1574"/>
      <c r="F7" s="1574"/>
      <c r="G7" s="1575"/>
      <c r="H7" s="584">
        <v>1457</v>
      </c>
      <c r="I7" s="1579"/>
      <c r="J7" s="1579"/>
      <c r="K7" s="1579"/>
      <c r="L7" s="1579"/>
      <c r="M7" s="1579"/>
      <c r="N7" s="581"/>
      <c r="O7" s="1578"/>
      <c r="P7" s="1578"/>
      <c r="Q7" s="1578"/>
      <c r="R7" s="1578"/>
      <c r="S7" s="1578"/>
      <c r="T7" s="580">
        <v>1458</v>
      </c>
      <c r="U7" s="1577"/>
      <c r="V7" s="1577"/>
      <c r="W7" s="1577"/>
      <c r="X7" s="1577"/>
      <c r="Y7" s="1577"/>
      <c r="Z7" s="585"/>
      <c r="AA7" s="1576"/>
      <c r="AB7" s="1576"/>
      <c r="AC7" s="1576"/>
      <c r="AD7" s="1576"/>
      <c r="AE7" s="1576"/>
      <c r="AF7" s="581"/>
      <c r="AG7" s="1580"/>
      <c r="AH7" s="1581"/>
      <c r="AI7" s="1581"/>
      <c r="AJ7" s="1581"/>
      <c r="AK7" s="1582"/>
      <c r="AL7" s="581"/>
      <c r="AM7" s="1580"/>
      <c r="AN7" s="1581"/>
      <c r="AO7" s="1581"/>
      <c r="AP7" s="1581"/>
      <c r="AQ7" s="1582"/>
      <c r="AR7" s="586">
        <v>1383</v>
      </c>
      <c r="AS7" s="1577"/>
      <c r="AT7" s="1577"/>
      <c r="AU7" s="1577"/>
      <c r="AV7" s="1577"/>
      <c r="AW7" s="1577"/>
      <c r="AX7" s="583" t="s">
        <v>420</v>
      </c>
    </row>
    <row r="8" spans="2:52" ht="27" customHeight="1">
      <c r="B8" s="1573" t="s">
        <v>327</v>
      </c>
      <c r="C8" s="1574"/>
      <c r="D8" s="1574"/>
      <c r="E8" s="1574"/>
      <c r="F8" s="1574"/>
      <c r="G8" s="1575"/>
      <c r="H8" s="584">
        <v>1392</v>
      </c>
      <c r="I8" s="1579"/>
      <c r="J8" s="1579"/>
      <c r="K8" s="1579"/>
      <c r="L8" s="1579"/>
      <c r="M8" s="1579"/>
      <c r="N8" s="580">
        <v>1393</v>
      </c>
      <c r="O8" s="1577"/>
      <c r="P8" s="1577"/>
      <c r="Q8" s="1577"/>
      <c r="R8" s="1577"/>
      <c r="S8" s="1577"/>
      <c r="T8" s="580">
        <v>1755</v>
      </c>
      <c r="U8" s="1577"/>
      <c r="V8" s="1577"/>
      <c r="W8" s="1577"/>
      <c r="X8" s="1577"/>
      <c r="Y8" s="1577"/>
      <c r="Z8" s="580">
        <v>1756</v>
      </c>
      <c r="AA8" s="1579"/>
      <c r="AB8" s="1579"/>
      <c r="AC8" s="1579"/>
      <c r="AD8" s="1579"/>
      <c r="AE8" s="1579"/>
      <c r="AF8" s="580">
        <v>1394</v>
      </c>
      <c r="AG8" s="1577"/>
      <c r="AH8" s="1577"/>
      <c r="AI8" s="1577"/>
      <c r="AJ8" s="1577"/>
      <c r="AK8" s="1577"/>
      <c r="AL8" s="580">
        <v>1395</v>
      </c>
      <c r="AM8" s="1577"/>
      <c r="AN8" s="1577"/>
      <c r="AO8" s="1577"/>
      <c r="AP8" s="1577"/>
      <c r="AQ8" s="1577"/>
      <c r="AR8" s="586">
        <v>1384</v>
      </c>
      <c r="AS8" s="1577"/>
      <c r="AT8" s="1577"/>
      <c r="AU8" s="1577"/>
      <c r="AV8" s="1577"/>
      <c r="AW8" s="1577"/>
      <c r="AX8" s="587" t="s">
        <v>10</v>
      </c>
    </row>
    <row r="9" spans="2:52" ht="27" customHeight="1">
      <c r="B9" s="1573" t="s">
        <v>328</v>
      </c>
      <c r="C9" s="1574"/>
      <c r="D9" s="1574"/>
      <c r="E9" s="1574"/>
      <c r="F9" s="1574"/>
      <c r="G9" s="1575"/>
      <c r="H9" s="584">
        <v>1396</v>
      </c>
      <c r="I9" s="1579"/>
      <c r="J9" s="1579"/>
      <c r="K9" s="1579"/>
      <c r="L9" s="1579"/>
      <c r="M9" s="1579"/>
      <c r="N9" s="580">
        <v>1397</v>
      </c>
      <c r="O9" s="1577"/>
      <c r="P9" s="1577"/>
      <c r="Q9" s="1577"/>
      <c r="R9" s="1577"/>
      <c r="S9" s="1577"/>
      <c r="T9" s="580">
        <v>1757</v>
      </c>
      <c r="U9" s="1577"/>
      <c r="V9" s="1577"/>
      <c r="W9" s="1577"/>
      <c r="X9" s="1577"/>
      <c r="Y9" s="1577"/>
      <c r="Z9" s="580">
        <v>1758</v>
      </c>
      <c r="AA9" s="1579"/>
      <c r="AB9" s="1579"/>
      <c r="AC9" s="1579"/>
      <c r="AD9" s="1579"/>
      <c r="AE9" s="1579"/>
      <c r="AF9" s="580">
        <v>1398</v>
      </c>
      <c r="AG9" s="1577"/>
      <c r="AH9" s="1577"/>
      <c r="AI9" s="1577"/>
      <c r="AJ9" s="1577"/>
      <c r="AK9" s="1577"/>
      <c r="AL9" s="580">
        <v>1399</v>
      </c>
      <c r="AM9" s="1577"/>
      <c r="AN9" s="1577"/>
      <c r="AO9" s="1577"/>
      <c r="AP9" s="1577"/>
      <c r="AQ9" s="1577"/>
      <c r="AR9" s="586">
        <v>1385</v>
      </c>
      <c r="AS9" s="1577"/>
      <c r="AT9" s="1577"/>
      <c r="AU9" s="1577"/>
      <c r="AV9" s="1577"/>
      <c r="AW9" s="1577"/>
      <c r="AX9" s="583" t="s">
        <v>420</v>
      </c>
    </row>
    <row r="10" spans="2:52" ht="27" customHeight="1">
      <c r="B10" s="1573" t="s">
        <v>1510</v>
      </c>
      <c r="C10" s="1574"/>
      <c r="D10" s="1574"/>
      <c r="E10" s="1574"/>
      <c r="F10" s="1574"/>
      <c r="G10" s="1575"/>
      <c r="H10" s="584">
        <v>1459</v>
      </c>
      <c r="I10" s="1579">
        <f>+'RREE '!I17</f>
        <v>0</v>
      </c>
      <c r="J10" s="1579"/>
      <c r="K10" s="1579"/>
      <c r="L10" s="1579"/>
      <c r="M10" s="1579"/>
      <c r="N10" s="580">
        <v>1460</v>
      </c>
      <c r="O10" s="1577"/>
      <c r="P10" s="1577"/>
      <c r="Q10" s="1577"/>
      <c r="R10" s="1577"/>
      <c r="S10" s="1577"/>
      <c r="T10" s="580">
        <v>1759</v>
      </c>
      <c r="U10" s="1577"/>
      <c r="V10" s="1577"/>
      <c r="W10" s="1577"/>
      <c r="X10" s="1577"/>
      <c r="Y10" s="1577"/>
      <c r="Z10" s="580">
        <v>1760</v>
      </c>
      <c r="AA10" s="1579"/>
      <c r="AB10" s="1579"/>
      <c r="AC10" s="1579"/>
      <c r="AD10" s="1579"/>
      <c r="AE10" s="1579"/>
      <c r="AF10" s="580">
        <v>1461</v>
      </c>
      <c r="AG10" s="1577"/>
      <c r="AH10" s="1577"/>
      <c r="AI10" s="1577"/>
      <c r="AJ10" s="1577"/>
      <c r="AK10" s="1577"/>
      <c r="AL10" s="580">
        <v>1462</v>
      </c>
      <c r="AM10" s="1577"/>
      <c r="AN10" s="1577"/>
      <c r="AO10" s="1577"/>
      <c r="AP10" s="1577"/>
      <c r="AQ10" s="1577"/>
      <c r="AR10" s="586">
        <v>1386</v>
      </c>
      <c r="AS10" s="1577"/>
      <c r="AT10" s="1577"/>
      <c r="AU10" s="1577"/>
      <c r="AV10" s="1577"/>
      <c r="AW10" s="1577"/>
      <c r="AX10" s="583" t="s">
        <v>420</v>
      </c>
    </row>
    <row r="11" spans="2:52" ht="27" customHeight="1">
      <c r="B11" s="1573" t="s">
        <v>343</v>
      </c>
      <c r="C11" s="1574"/>
      <c r="D11" s="1574"/>
      <c r="E11" s="1574"/>
      <c r="F11" s="1574"/>
      <c r="G11" s="1575"/>
      <c r="H11" s="584">
        <v>1463</v>
      </c>
      <c r="I11" s="1579">
        <f>+'RREE '!I20</f>
        <v>4481869</v>
      </c>
      <c r="J11" s="1579"/>
      <c r="K11" s="1579"/>
      <c r="L11" s="1579"/>
      <c r="M11" s="1579"/>
      <c r="N11" s="580">
        <v>1464</v>
      </c>
      <c r="O11" s="1577"/>
      <c r="P11" s="1577"/>
      <c r="Q11" s="1577"/>
      <c r="R11" s="1577"/>
      <c r="S11" s="1577"/>
      <c r="T11" s="580">
        <v>1761</v>
      </c>
      <c r="U11" s="1577"/>
      <c r="V11" s="1577"/>
      <c r="W11" s="1577"/>
      <c r="X11" s="1577"/>
      <c r="Y11" s="1577"/>
      <c r="Z11" s="580">
        <v>1762</v>
      </c>
      <c r="AA11" s="1579"/>
      <c r="AB11" s="1579"/>
      <c r="AC11" s="1579"/>
      <c r="AD11" s="1579"/>
      <c r="AE11" s="1579"/>
      <c r="AF11" s="580">
        <v>1465</v>
      </c>
      <c r="AG11" s="1577"/>
      <c r="AH11" s="1577"/>
      <c r="AI11" s="1577"/>
      <c r="AJ11" s="1577"/>
      <c r="AK11" s="1577"/>
      <c r="AL11" s="580">
        <v>1466</v>
      </c>
      <c r="AM11" s="1577"/>
      <c r="AN11" s="1577"/>
      <c r="AO11" s="1577"/>
      <c r="AP11" s="1577"/>
      <c r="AQ11" s="1577"/>
      <c r="AR11" s="582"/>
      <c r="AS11" s="1580"/>
      <c r="AT11" s="1581"/>
      <c r="AU11" s="1581"/>
      <c r="AV11" s="1581"/>
      <c r="AW11" s="1582"/>
      <c r="AX11" s="587" t="s">
        <v>10</v>
      </c>
    </row>
    <row r="12" spans="2:52" ht="27" customHeight="1">
      <c r="B12" s="1590" t="s">
        <v>344</v>
      </c>
      <c r="C12" s="1591"/>
      <c r="D12" s="1591"/>
      <c r="E12" s="1591"/>
      <c r="F12" s="1591"/>
      <c r="G12" s="1592"/>
      <c r="H12" s="584">
        <v>1467</v>
      </c>
      <c r="I12" s="1579"/>
      <c r="J12" s="1579"/>
      <c r="K12" s="1579"/>
      <c r="L12" s="1579"/>
      <c r="M12" s="1579"/>
      <c r="N12" s="580">
        <v>1468</v>
      </c>
      <c r="O12" s="1577"/>
      <c r="P12" s="1577"/>
      <c r="Q12" s="1577"/>
      <c r="R12" s="1577"/>
      <c r="S12" s="1577"/>
      <c r="T12" s="580">
        <v>1763</v>
      </c>
      <c r="U12" s="1577"/>
      <c r="V12" s="1577"/>
      <c r="W12" s="1577"/>
      <c r="X12" s="1577"/>
      <c r="Y12" s="1577"/>
      <c r="Z12" s="580">
        <v>1764</v>
      </c>
      <c r="AA12" s="1579"/>
      <c r="AB12" s="1579"/>
      <c r="AC12" s="1579"/>
      <c r="AD12" s="1579"/>
      <c r="AE12" s="1579"/>
      <c r="AF12" s="580">
        <v>1469</v>
      </c>
      <c r="AG12" s="1577"/>
      <c r="AH12" s="1577"/>
      <c r="AI12" s="1577"/>
      <c r="AJ12" s="1577"/>
      <c r="AK12" s="1577"/>
      <c r="AL12" s="580">
        <v>1470</v>
      </c>
      <c r="AM12" s="1577">
        <f>+'RREE '!R21</f>
        <v>0</v>
      </c>
      <c r="AN12" s="1577"/>
      <c r="AO12" s="1577"/>
      <c r="AP12" s="1577"/>
      <c r="AQ12" s="1577"/>
      <c r="AR12" s="586">
        <v>1387</v>
      </c>
      <c r="AS12" s="1577" t="e">
        <f>+'RREE '!AG24</f>
        <v>#REF!</v>
      </c>
      <c r="AT12" s="1577"/>
      <c r="AU12" s="1577"/>
      <c r="AV12" s="1577"/>
      <c r="AW12" s="1577"/>
      <c r="AX12" s="587" t="s">
        <v>10</v>
      </c>
    </row>
    <row r="13" spans="2:52" ht="27" customHeight="1">
      <c r="B13" s="1590" t="s">
        <v>345</v>
      </c>
      <c r="C13" s="1591"/>
      <c r="D13" s="1591"/>
      <c r="E13" s="1591"/>
      <c r="F13" s="1591"/>
      <c r="G13" s="1592"/>
      <c r="H13" s="584">
        <v>1471</v>
      </c>
      <c r="I13" s="1579"/>
      <c r="J13" s="1579"/>
      <c r="K13" s="1579"/>
      <c r="L13" s="1579"/>
      <c r="M13" s="1579"/>
      <c r="N13" s="580">
        <v>1472</v>
      </c>
      <c r="O13" s="1577">
        <f>+'RREE '!K19</f>
        <v>277912</v>
      </c>
      <c r="P13" s="1577"/>
      <c r="Q13" s="1577"/>
      <c r="R13" s="1577"/>
      <c r="S13" s="1577"/>
      <c r="T13" s="580">
        <v>1765</v>
      </c>
      <c r="U13" s="1577"/>
      <c r="V13" s="1577"/>
      <c r="W13" s="1577"/>
      <c r="X13" s="1577"/>
      <c r="Y13" s="1577"/>
      <c r="Z13" s="580">
        <v>1766</v>
      </c>
      <c r="AA13" s="1579"/>
      <c r="AB13" s="1579"/>
      <c r="AC13" s="1579"/>
      <c r="AD13" s="1579"/>
      <c r="AE13" s="1579"/>
      <c r="AF13" s="580">
        <v>1473</v>
      </c>
      <c r="AG13" s="1577"/>
      <c r="AH13" s="1577"/>
      <c r="AI13" s="1577"/>
      <c r="AJ13" s="1577"/>
      <c r="AK13" s="1577"/>
      <c r="AL13" s="580">
        <v>1474</v>
      </c>
      <c r="AM13" s="1577"/>
      <c r="AN13" s="1577"/>
      <c r="AO13" s="1577"/>
      <c r="AP13" s="1577"/>
      <c r="AQ13" s="1577"/>
      <c r="AR13" s="586">
        <v>1388</v>
      </c>
      <c r="AS13" s="1577"/>
      <c r="AT13" s="1577"/>
      <c r="AU13" s="1577"/>
      <c r="AV13" s="1577"/>
      <c r="AW13" s="1577"/>
      <c r="AX13" s="583" t="s">
        <v>420</v>
      </c>
    </row>
    <row r="14" spans="2:52" ht="27" customHeight="1">
      <c r="B14" s="1573" t="s">
        <v>1511</v>
      </c>
      <c r="C14" s="1574"/>
      <c r="D14" s="1574"/>
      <c r="E14" s="1574"/>
      <c r="F14" s="1574"/>
      <c r="G14" s="1575"/>
      <c r="H14" s="584">
        <v>1475</v>
      </c>
      <c r="I14" s="1579">
        <f>-'RREE '!I100</f>
        <v>0</v>
      </c>
      <c r="J14" s="1579"/>
      <c r="K14" s="1579"/>
      <c r="L14" s="1579"/>
      <c r="M14" s="1579"/>
      <c r="N14" s="580">
        <v>1476</v>
      </c>
      <c r="O14" s="1577">
        <f>-'RREE '!K100</f>
        <v>0</v>
      </c>
      <c r="P14" s="1577"/>
      <c r="Q14" s="1577"/>
      <c r="R14" s="1577"/>
      <c r="S14" s="1577"/>
      <c r="T14" s="580">
        <v>1767</v>
      </c>
      <c r="U14" s="1577"/>
      <c r="V14" s="1577"/>
      <c r="W14" s="1577"/>
      <c r="X14" s="1577"/>
      <c r="Y14" s="1577"/>
      <c r="Z14" s="580">
        <v>1768</v>
      </c>
      <c r="AA14" s="1579"/>
      <c r="AB14" s="1579"/>
      <c r="AC14" s="1579"/>
      <c r="AD14" s="1579"/>
      <c r="AE14" s="1579"/>
      <c r="AF14" s="580">
        <v>1477</v>
      </c>
      <c r="AG14" s="1577"/>
      <c r="AH14" s="1577"/>
      <c r="AI14" s="1577"/>
      <c r="AJ14" s="1577"/>
      <c r="AK14" s="1577"/>
      <c r="AL14" s="580">
        <v>1478</v>
      </c>
      <c r="AM14" s="1577"/>
      <c r="AN14" s="1577"/>
      <c r="AO14" s="1577"/>
      <c r="AP14" s="1577"/>
      <c r="AQ14" s="1577"/>
      <c r="AR14" s="586">
        <v>1389</v>
      </c>
      <c r="AS14" s="1577" t="e">
        <f>-'RREE '!AG100</f>
        <v>#REF!</v>
      </c>
      <c r="AT14" s="1577"/>
      <c r="AU14" s="1577"/>
      <c r="AV14" s="1577"/>
      <c r="AW14" s="1577"/>
      <c r="AX14" s="583" t="s">
        <v>420</v>
      </c>
    </row>
    <row r="15" spans="2:52" ht="27" customHeight="1">
      <c r="B15" s="1573" t="s">
        <v>1512</v>
      </c>
      <c r="C15" s="1574"/>
      <c r="D15" s="1574"/>
      <c r="E15" s="1574"/>
      <c r="F15" s="1574"/>
      <c r="G15" s="1575"/>
      <c r="H15" s="584">
        <v>1480</v>
      </c>
      <c r="I15" s="1579"/>
      <c r="J15" s="1579"/>
      <c r="K15" s="1579"/>
      <c r="L15" s="1579"/>
      <c r="M15" s="1579"/>
      <c r="N15" s="580">
        <v>1481</v>
      </c>
      <c r="O15" s="1577"/>
      <c r="P15" s="1577"/>
      <c r="Q15" s="1577"/>
      <c r="R15" s="1577"/>
      <c r="S15" s="1577"/>
      <c r="T15" s="580">
        <v>1769</v>
      </c>
      <c r="U15" s="1577"/>
      <c r="V15" s="1577"/>
      <c r="W15" s="1577"/>
      <c r="X15" s="1577"/>
      <c r="Y15" s="1577"/>
      <c r="Z15" s="580">
        <v>1770</v>
      </c>
      <c r="AA15" s="1579"/>
      <c r="AB15" s="1579"/>
      <c r="AC15" s="1579"/>
      <c r="AD15" s="1579"/>
      <c r="AE15" s="1579"/>
      <c r="AF15" s="580">
        <v>1482</v>
      </c>
      <c r="AG15" s="1577"/>
      <c r="AH15" s="1577"/>
      <c r="AI15" s="1577"/>
      <c r="AJ15" s="1577"/>
      <c r="AK15" s="1577"/>
      <c r="AL15" s="580">
        <v>1483</v>
      </c>
      <c r="AM15" s="1577"/>
      <c r="AN15" s="1577"/>
      <c r="AO15" s="1577"/>
      <c r="AP15" s="1577"/>
      <c r="AQ15" s="1577"/>
      <c r="AR15" s="586">
        <v>1390</v>
      </c>
      <c r="AS15" s="1577"/>
      <c r="AT15" s="1577"/>
      <c r="AU15" s="1577"/>
      <c r="AV15" s="1577"/>
      <c r="AW15" s="1577"/>
      <c r="AX15" s="583" t="s">
        <v>420</v>
      </c>
    </row>
    <row r="16" spans="2:52" s="592" customFormat="1" ht="27" customHeight="1">
      <c r="B16" s="1609" t="s">
        <v>346</v>
      </c>
      <c r="C16" s="1610"/>
      <c r="D16" s="1610"/>
      <c r="E16" s="1610"/>
      <c r="F16" s="1610"/>
      <c r="G16" s="1611"/>
      <c r="H16" s="588">
        <v>1484</v>
      </c>
      <c r="I16" s="1612">
        <f>+I5-I10+I11-I14</f>
        <v>4481869</v>
      </c>
      <c r="J16" s="1612"/>
      <c r="K16" s="1612"/>
      <c r="L16" s="1612"/>
      <c r="M16" s="1612"/>
      <c r="N16" s="589">
        <v>1485</v>
      </c>
      <c r="O16" s="1613">
        <f>+O5-O10+O11+O12-O13-O14-O15</f>
        <v>-277912</v>
      </c>
      <c r="P16" s="1613"/>
      <c r="Q16" s="1613"/>
      <c r="R16" s="1613"/>
      <c r="S16" s="1613"/>
      <c r="T16" s="589">
        <v>1771</v>
      </c>
      <c r="U16" s="1613">
        <f>+U5-U7+U8-U9-U10+U11+U12-U13-U14-U15</f>
        <v>0</v>
      </c>
      <c r="V16" s="1613"/>
      <c r="W16" s="1613"/>
      <c r="X16" s="1613"/>
      <c r="Y16" s="1613"/>
      <c r="Z16" s="589">
        <v>1772</v>
      </c>
      <c r="AA16" s="1612">
        <f>+AA5-AA6+AA8-AA9-AA10+AA11+AA12-AA13-AA14-AA15</f>
        <v>0</v>
      </c>
      <c r="AB16" s="1612"/>
      <c r="AC16" s="1612"/>
      <c r="AD16" s="1612"/>
      <c r="AE16" s="1612"/>
      <c r="AF16" s="589">
        <v>1486</v>
      </c>
      <c r="AG16" s="1613">
        <f>+AG5-AG6+AG8-AG9-AG10+AG11+AG12-AG13-AG14-AG15</f>
        <v>0</v>
      </c>
      <c r="AH16" s="1613"/>
      <c r="AI16" s="1613"/>
      <c r="AJ16" s="1613"/>
      <c r="AK16" s="1613"/>
      <c r="AL16" s="589">
        <v>1487</v>
      </c>
      <c r="AM16" s="1613">
        <f>+AM5-AM6+AM8-AM9-AM10+AM11+AM12-AM13-AM14-AM15</f>
        <v>0</v>
      </c>
      <c r="AN16" s="1613"/>
      <c r="AO16" s="1613"/>
      <c r="AP16" s="1613"/>
      <c r="AQ16" s="1613"/>
      <c r="AR16" s="590">
        <v>1391</v>
      </c>
      <c r="AS16" s="1613" t="e">
        <f>+AS5-AS7+AS8-AS9-AS10+AS12-AS13-AS14-AS15</f>
        <v>#REF!</v>
      </c>
      <c r="AT16" s="1613"/>
      <c r="AU16" s="1613"/>
      <c r="AV16" s="1613"/>
      <c r="AW16" s="1613"/>
      <c r="AX16" s="591" t="s">
        <v>31</v>
      </c>
    </row>
    <row r="17" spans="2:50" s="592" customFormat="1" ht="27" customHeight="1" thickBot="1">
      <c r="B17" s="1598" t="s">
        <v>347</v>
      </c>
      <c r="C17" s="1599"/>
      <c r="D17" s="1599"/>
      <c r="E17" s="1599"/>
      <c r="F17" s="1599"/>
      <c r="G17" s="1600"/>
      <c r="H17" s="593">
        <v>1488</v>
      </c>
      <c r="I17" s="1601"/>
      <c r="J17" s="1602"/>
      <c r="K17" s="1602"/>
      <c r="L17" s="1602"/>
      <c r="M17" s="1602"/>
      <c r="N17" s="594">
        <v>1489</v>
      </c>
      <c r="O17" s="1603"/>
      <c r="P17" s="1604"/>
      <c r="Q17" s="1604"/>
      <c r="R17" s="1604"/>
      <c r="S17" s="1605"/>
      <c r="T17" s="595"/>
      <c r="U17" s="1606"/>
      <c r="V17" s="1607"/>
      <c r="W17" s="1607"/>
      <c r="X17" s="1607"/>
      <c r="Y17" s="1608"/>
      <c r="Z17" s="596">
        <v>1773</v>
      </c>
      <c r="AA17" s="1603"/>
      <c r="AB17" s="1604"/>
      <c r="AC17" s="1604"/>
      <c r="AD17" s="1604"/>
      <c r="AE17" s="1605"/>
      <c r="AF17" s="597">
        <v>1490</v>
      </c>
      <c r="AG17" s="1593"/>
      <c r="AH17" s="1594"/>
      <c r="AI17" s="1594"/>
      <c r="AJ17" s="1594"/>
      <c r="AK17" s="1594"/>
      <c r="AL17" s="594">
        <v>1491</v>
      </c>
      <c r="AM17" s="1593"/>
      <c r="AN17" s="1594"/>
      <c r="AO17" s="1594"/>
      <c r="AP17" s="1594"/>
      <c r="AQ17" s="1594"/>
      <c r="AR17" s="598"/>
      <c r="AS17" s="1595"/>
      <c r="AT17" s="1596"/>
      <c r="AU17" s="1596"/>
      <c r="AV17" s="1596"/>
      <c r="AW17" s="1597"/>
      <c r="AX17" s="599" t="s">
        <v>31</v>
      </c>
    </row>
  </sheetData>
  <mergeCells count="114">
    <mergeCell ref="AM17:AQ17"/>
    <mergeCell ref="AS17:AW17"/>
    <mergeCell ref="B17:G17"/>
    <mergeCell ref="I17:M17"/>
    <mergeCell ref="O17:S17"/>
    <mergeCell ref="U17:Y17"/>
    <mergeCell ref="AA17:AE17"/>
    <mergeCell ref="AG17:AK17"/>
    <mergeCell ref="AM15:AQ15"/>
    <mergeCell ref="AS15:AW15"/>
    <mergeCell ref="B16:G16"/>
    <mergeCell ref="I16:M16"/>
    <mergeCell ref="O16:S16"/>
    <mergeCell ref="U16:Y16"/>
    <mergeCell ref="AA16:AE16"/>
    <mergeCell ref="AG16:AK16"/>
    <mergeCell ref="AM16:AQ16"/>
    <mergeCell ref="AS16:AW16"/>
    <mergeCell ref="B15:G15"/>
    <mergeCell ref="I15:M15"/>
    <mergeCell ref="O15:S15"/>
    <mergeCell ref="U15:Y15"/>
    <mergeCell ref="AA15:AE15"/>
    <mergeCell ref="AG15:AK15"/>
    <mergeCell ref="AM13:AQ13"/>
    <mergeCell ref="AS13:AW13"/>
    <mergeCell ref="B14:G14"/>
    <mergeCell ref="I14:M14"/>
    <mergeCell ref="O14:S14"/>
    <mergeCell ref="U14:Y14"/>
    <mergeCell ref="AA14:AE14"/>
    <mergeCell ref="AG14:AK14"/>
    <mergeCell ref="AM14:AQ14"/>
    <mergeCell ref="AS14:AW14"/>
    <mergeCell ref="B13:G13"/>
    <mergeCell ref="I13:M13"/>
    <mergeCell ref="O13:S13"/>
    <mergeCell ref="U13:Y13"/>
    <mergeCell ref="AA13:AE13"/>
    <mergeCell ref="AG13:AK13"/>
    <mergeCell ref="AM11:AQ11"/>
    <mergeCell ref="AS11:AW11"/>
    <mergeCell ref="B12:G12"/>
    <mergeCell ref="I12:M12"/>
    <mergeCell ref="O12:S12"/>
    <mergeCell ref="U12:Y12"/>
    <mergeCell ref="AA12:AE12"/>
    <mergeCell ref="AG12:AK12"/>
    <mergeCell ref="AM12:AQ12"/>
    <mergeCell ref="AS12:AW12"/>
    <mergeCell ref="B11:G11"/>
    <mergeCell ref="I11:M11"/>
    <mergeCell ref="O11:S11"/>
    <mergeCell ref="U11:Y11"/>
    <mergeCell ref="AA11:AE11"/>
    <mergeCell ref="AG11:AK11"/>
    <mergeCell ref="AM9:AQ9"/>
    <mergeCell ref="AS9:AW9"/>
    <mergeCell ref="B10:G10"/>
    <mergeCell ref="I10:M10"/>
    <mergeCell ref="O10:S10"/>
    <mergeCell ref="U10:Y10"/>
    <mergeCell ref="AA10:AE10"/>
    <mergeCell ref="AG10:AK10"/>
    <mergeCell ref="AM10:AQ10"/>
    <mergeCell ref="AS10:AW10"/>
    <mergeCell ref="B9:G9"/>
    <mergeCell ref="I9:M9"/>
    <mergeCell ref="O9:S9"/>
    <mergeCell ref="U9:Y9"/>
    <mergeCell ref="AA9:AE9"/>
    <mergeCell ref="AG9:AK9"/>
    <mergeCell ref="AM7:AQ7"/>
    <mergeCell ref="AS7:AW7"/>
    <mergeCell ref="B8:G8"/>
    <mergeCell ref="I8:M8"/>
    <mergeCell ref="O8:S8"/>
    <mergeCell ref="U8:Y8"/>
    <mergeCell ref="AA8:AE8"/>
    <mergeCell ref="AG8:AK8"/>
    <mergeCell ref="AM8:AQ8"/>
    <mergeCell ref="AS8:AW8"/>
    <mergeCell ref="B7:G7"/>
    <mergeCell ref="I7:M7"/>
    <mergeCell ref="O7:S7"/>
    <mergeCell ref="U7:Y7"/>
    <mergeCell ref="AA7:AE7"/>
    <mergeCell ref="AG7:AK7"/>
    <mergeCell ref="AM5:AQ5"/>
    <mergeCell ref="AS5:AW5"/>
    <mergeCell ref="B6:G6"/>
    <mergeCell ref="I6:M6"/>
    <mergeCell ref="O6:S6"/>
    <mergeCell ref="U6:Y6"/>
    <mergeCell ref="AA6:AE6"/>
    <mergeCell ref="AG6:AK6"/>
    <mergeCell ref="AM6:AQ6"/>
    <mergeCell ref="AS6:AW6"/>
    <mergeCell ref="B5:G5"/>
    <mergeCell ref="I5:M5"/>
    <mergeCell ref="O5:S5"/>
    <mergeCell ref="U5:Y5"/>
    <mergeCell ref="AA5:AE5"/>
    <mergeCell ref="AG5:AK5"/>
    <mergeCell ref="B2:G4"/>
    <mergeCell ref="H2:M4"/>
    <mergeCell ref="N2:AQ2"/>
    <mergeCell ref="AR2:AW4"/>
    <mergeCell ref="N3:AE3"/>
    <mergeCell ref="AF3:AK4"/>
    <mergeCell ref="AL3:AQ4"/>
    <mergeCell ref="N4:S4"/>
    <mergeCell ref="T4:Y4"/>
    <mergeCell ref="Z4:AE4"/>
  </mergeCells>
  <hyperlinks>
    <hyperlink ref="B2:G4" location="'Indice F22'!A1" display="RECUADRO N° 20: REGISTRO DE RENTAS EMPRESARIALES Y MOVIMIENTO STUT"/>
  </hyperlinks>
  <pageMargins left="0.47244094488188981" right="0.23622047244094491" top="0.74803149606299213" bottom="0.74803149606299213" header="0.31496062992125984" footer="0.31496062992125984"/>
  <pageSetup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AY18"/>
  <sheetViews>
    <sheetView showGridLines="0" zoomScale="60" zoomScaleNormal="60" workbookViewId="0">
      <selection activeCell="W15" sqref="W15:Z15"/>
    </sheetView>
  </sheetViews>
  <sheetFormatPr baseColWidth="10" defaultColWidth="11.5703125" defaultRowHeight="14.25"/>
  <cols>
    <col min="1" max="1" width="1.85546875" style="570" customWidth="1"/>
    <col min="2" max="5" width="4.5703125" style="570" customWidth="1"/>
    <col min="6" max="6" width="23.42578125" style="570" customWidth="1"/>
    <col min="7" max="7" width="13.42578125" style="570" customWidth="1"/>
    <col min="8" max="8" width="7" style="570" customWidth="1"/>
    <col min="9" max="9" width="8.5703125" style="570" customWidth="1"/>
    <col min="10" max="11" width="4.5703125" style="570" customWidth="1"/>
    <col min="12" max="12" width="7.5703125" style="570" customWidth="1"/>
    <col min="13" max="13" width="8" style="570" customWidth="1"/>
    <col min="14" max="16" width="4.5703125" style="570" customWidth="1"/>
    <col min="17" max="17" width="7.140625" style="570" customWidth="1"/>
    <col min="18" max="18" width="7.42578125" style="570" customWidth="1"/>
    <col min="19" max="19" width="7.85546875" style="570" customWidth="1"/>
    <col min="20" max="20" width="4.5703125" style="570" customWidth="1"/>
    <col min="21" max="21" width="3.140625" style="570" customWidth="1"/>
    <col min="22" max="22" width="7.42578125" style="570" customWidth="1"/>
    <col min="23" max="23" width="8.140625" style="570" customWidth="1"/>
    <col min="24" max="24" width="4.5703125" style="570" customWidth="1"/>
    <col min="25" max="25" width="10.5703125" style="570" customWidth="1"/>
    <col min="26" max="26" width="2.5703125" style="570" customWidth="1"/>
    <col min="27" max="28" width="8.42578125" style="570" customWidth="1"/>
    <col min="29" max="31" width="4.5703125" style="570" customWidth="1"/>
    <col min="32" max="32" width="7.140625" style="570" customWidth="1"/>
    <col min="33" max="33" width="8.5703125" style="570" customWidth="1"/>
    <col min="34" max="37" width="4.5703125" style="570" customWidth="1"/>
    <col min="38" max="39" width="11.5703125" style="570"/>
    <col min="40" max="40" width="7.42578125" style="570" customWidth="1"/>
    <col min="41" max="41" width="6.5703125" style="570" customWidth="1"/>
    <col min="42" max="42" width="8.140625" style="570" customWidth="1"/>
    <col min="43" max="43" width="9.140625" style="570" customWidth="1"/>
    <col min="44" max="44" width="11.5703125" style="570"/>
    <col min="45" max="45" width="4.42578125" style="570" customWidth="1"/>
    <col min="46" max="46" width="4.85546875" style="570" customWidth="1"/>
    <col min="47" max="47" width="3.5703125" style="570" customWidth="1"/>
    <col min="48" max="48" width="4.42578125" style="570" customWidth="1"/>
    <col min="49" max="49" width="7.85546875" style="570" customWidth="1"/>
    <col min="50" max="50" width="3.42578125" style="570" customWidth="1"/>
    <col min="51" max="256" width="11.5703125" style="570"/>
    <col min="257" max="257" width="1.85546875" style="570" customWidth="1"/>
    <col min="258" max="261" width="4.5703125" style="570" customWidth="1"/>
    <col min="262" max="262" width="23.42578125" style="570" customWidth="1"/>
    <col min="263" max="263" width="13.42578125" style="570" customWidth="1"/>
    <col min="264" max="264" width="7" style="570" customWidth="1"/>
    <col min="265" max="265" width="8.5703125" style="570" customWidth="1"/>
    <col min="266" max="267" width="4.5703125" style="570" customWidth="1"/>
    <col min="268" max="268" width="7.5703125" style="570" customWidth="1"/>
    <col min="269" max="269" width="8" style="570" customWidth="1"/>
    <col min="270" max="272" width="4.5703125" style="570" customWidth="1"/>
    <col min="273" max="273" width="7.140625" style="570" customWidth="1"/>
    <col min="274" max="274" width="7.42578125" style="570" customWidth="1"/>
    <col min="275" max="275" width="7.85546875" style="570" customWidth="1"/>
    <col min="276" max="276" width="4.5703125" style="570" customWidth="1"/>
    <col min="277" max="277" width="3.140625" style="570" customWidth="1"/>
    <col min="278" max="278" width="7.42578125" style="570" customWidth="1"/>
    <col min="279" max="279" width="8.140625" style="570" customWidth="1"/>
    <col min="280" max="280" width="4.5703125" style="570" customWidth="1"/>
    <col min="281" max="281" width="10.5703125" style="570" customWidth="1"/>
    <col min="282" max="282" width="2.5703125" style="570" customWidth="1"/>
    <col min="283" max="284" width="8.42578125" style="570" customWidth="1"/>
    <col min="285" max="287" width="4.5703125" style="570" customWidth="1"/>
    <col min="288" max="288" width="7.140625" style="570" customWidth="1"/>
    <col min="289" max="289" width="8.5703125" style="570" customWidth="1"/>
    <col min="290" max="293" width="4.5703125" style="570" customWidth="1"/>
    <col min="294" max="295" width="11.5703125" style="570"/>
    <col min="296" max="296" width="7.42578125" style="570" customWidth="1"/>
    <col min="297" max="297" width="6.5703125" style="570" customWidth="1"/>
    <col min="298" max="298" width="8.140625" style="570" customWidth="1"/>
    <col min="299" max="299" width="9.140625" style="570" customWidth="1"/>
    <col min="300" max="300" width="11.5703125" style="570"/>
    <col min="301" max="301" width="4.42578125" style="570" customWidth="1"/>
    <col min="302" max="302" width="4.85546875" style="570" customWidth="1"/>
    <col min="303" max="303" width="3.5703125" style="570" customWidth="1"/>
    <col min="304" max="304" width="4.42578125" style="570" customWidth="1"/>
    <col min="305" max="305" width="7.85546875" style="570" customWidth="1"/>
    <col min="306" max="306" width="3.42578125" style="570" customWidth="1"/>
    <col min="307" max="512" width="11.5703125" style="570"/>
    <col min="513" max="513" width="1.85546875" style="570" customWidth="1"/>
    <col min="514" max="517" width="4.5703125" style="570" customWidth="1"/>
    <col min="518" max="518" width="23.42578125" style="570" customWidth="1"/>
    <col min="519" max="519" width="13.42578125" style="570" customWidth="1"/>
    <col min="520" max="520" width="7" style="570" customWidth="1"/>
    <col min="521" max="521" width="8.5703125" style="570" customWidth="1"/>
    <col min="522" max="523" width="4.5703125" style="570" customWidth="1"/>
    <col min="524" max="524" width="7.5703125" style="570" customWidth="1"/>
    <col min="525" max="525" width="8" style="570" customWidth="1"/>
    <col min="526" max="528" width="4.5703125" style="570" customWidth="1"/>
    <col min="529" max="529" width="7.140625" style="570" customWidth="1"/>
    <col min="530" max="530" width="7.42578125" style="570" customWidth="1"/>
    <col min="531" max="531" width="7.85546875" style="570" customWidth="1"/>
    <col min="532" max="532" width="4.5703125" style="570" customWidth="1"/>
    <col min="533" max="533" width="3.140625" style="570" customWidth="1"/>
    <col min="534" max="534" width="7.42578125" style="570" customWidth="1"/>
    <col min="535" max="535" width="8.140625" style="570" customWidth="1"/>
    <col min="536" max="536" width="4.5703125" style="570" customWidth="1"/>
    <col min="537" max="537" width="10.5703125" style="570" customWidth="1"/>
    <col min="538" max="538" width="2.5703125" style="570" customWidth="1"/>
    <col min="539" max="540" width="8.42578125" style="570" customWidth="1"/>
    <col min="541" max="543" width="4.5703125" style="570" customWidth="1"/>
    <col min="544" max="544" width="7.140625" style="570" customWidth="1"/>
    <col min="545" max="545" width="8.5703125" style="570" customWidth="1"/>
    <col min="546" max="549" width="4.5703125" style="570" customWidth="1"/>
    <col min="550" max="551" width="11.5703125" style="570"/>
    <col min="552" max="552" width="7.42578125" style="570" customWidth="1"/>
    <col min="553" max="553" width="6.5703125" style="570" customWidth="1"/>
    <col min="554" max="554" width="8.140625" style="570" customWidth="1"/>
    <col min="555" max="555" width="9.140625" style="570" customWidth="1"/>
    <col min="556" max="556" width="11.5703125" style="570"/>
    <col min="557" max="557" width="4.42578125" style="570" customWidth="1"/>
    <col min="558" max="558" width="4.85546875" style="570" customWidth="1"/>
    <col min="559" max="559" width="3.5703125" style="570" customWidth="1"/>
    <col min="560" max="560" width="4.42578125" style="570" customWidth="1"/>
    <col min="561" max="561" width="7.85546875" style="570" customWidth="1"/>
    <col min="562" max="562" width="3.42578125" style="570" customWidth="1"/>
    <col min="563" max="768" width="11.5703125" style="570"/>
    <col min="769" max="769" width="1.85546875" style="570" customWidth="1"/>
    <col min="770" max="773" width="4.5703125" style="570" customWidth="1"/>
    <col min="774" max="774" width="23.42578125" style="570" customWidth="1"/>
    <col min="775" max="775" width="13.42578125" style="570" customWidth="1"/>
    <col min="776" max="776" width="7" style="570" customWidth="1"/>
    <col min="777" max="777" width="8.5703125" style="570" customWidth="1"/>
    <col min="778" max="779" width="4.5703125" style="570" customWidth="1"/>
    <col min="780" max="780" width="7.5703125" style="570" customWidth="1"/>
    <col min="781" max="781" width="8" style="570" customWidth="1"/>
    <col min="782" max="784" width="4.5703125" style="570" customWidth="1"/>
    <col min="785" max="785" width="7.140625" style="570" customWidth="1"/>
    <col min="786" max="786" width="7.42578125" style="570" customWidth="1"/>
    <col min="787" max="787" width="7.85546875" style="570" customWidth="1"/>
    <col min="788" max="788" width="4.5703125" style="570" customWidth="1"/>
    <col min="789" max="789" width="3.140625" style="570" customWidth="1"/>
    <col min="790" max="790" width="7.42578125" style="570" customWidth="1"/>
    <col min="791" max="791" width="8.140625" style="570" customWidth="1"/>
    <col min="792" max="792" width="4.5703125" style="570" customWidth="1"/>
    <col min="793" max="793" width="10.5703125" style="570" customWidth="1"/>
    <col min="794" max="794" width="2.5703125" style="570" customWidth="1"/>
    <col min="795" max="796" width="8.42578125" style="570" customWidth="1"/>
    <col min="797" max="799" width="4.5703125" style="570" customWidth="1"/>
    <col min="800" max="800" width="7.140625" style="570" customWidth="1"/>
    <col min="801" max="801" width="8.5703125" style="570" customWidth="1"/>
    <col min="802" max="805" width="4.5703125" style="570" customWidth="1"/>
    <col min="806" max="807" width="11.5703125" style="570"/>
    <col min="808" max="808" width="7.42578125" style="570" customWidth="1"/>
    <col min="809" max="809" width="6.5703125" style="570" customWidth="1"/>
    <col min="810" max="810" width="8.140625" style="570" customWidth="1"/>
    <col min="811" max="811" width="9.140625" style="570" customWidth="1"/>
    <col min="812" max="812" width="11.5703125" style="570"/>
    <col min="813" max="813" width="4.42578125" style="570" customWidth="1"/>
    <col min="814" max="814" width="4.85546875" style="570" customWidth="1"/>
    <col min="815" max="815" width="3.5703125" style="570" customWidth="1"/>
    <col min="816" max="816" width="4.42578125" style="570" customWidth="1"/>
    <col min="817" max="817" width="7.85546875" style="570" customWidth="1"/>
    <col min="818" max="818" width="3.42578125" style="570" customWidth="1"/>
    <col min="819" max="1024" width="11.5703125" style="570"/>
    <col min="1025" max="1025" width="1.85546875" style="570" customWidth="1"/>
    <col min="1026" max="1029" width="4.5703125" style="570" customWidth="1"/>
    <col min="1030" max="1030" width="23.42578125" style="570" customWidth="1"/>
    <col min="1031" max="1031" width="13.42578125" style="570" customWidth="1"/>
    <col min="1032" max="1032" width="7" style="570" customWidth="1"/>
    <col min="1033" max="1033" width="8.5703125" style="570" customWidth="1"/>
    <col min="1034" max="1035" width="4.5703125" style="570" customWidth="1"/>
    <col min="1036" max="1036" width="7.5703125" style="570" customWidth="1"/>
    <col min="1037" max="1037" width="8" style="570" customWidth="1"/>
    <col min="1038" max="1040" width="4.5703125" style="570" customWidth="1"/>
    <col min="1041" max="1041" width="7.140625" style="570" customWidth="1"/>
    <col min="1042" max="1042" width="7.42578125" style="570" customWidth="1"/>
    <col min="1043" max="1043" width="7.85546875" style="570" customWidth="1"/>
    <col min="1044" max="1044" width="4.5703125" style="570" customWidth="1"/>
    <col min="1045" max="1045" width="3.140625" style="570" customWidth="1"/>
    <col min="1046" max="1046" width="7.42578125" style="570" customWidth="1"/>
    <col min="1047" max="1047" width="8.140625" style="570" customWidth="1"/>
    <col min="1048" max="1048" width="4.5703125" style="570" customWidth="1"/>
    <col min="1049" max="1049" width="10.5703125" style="570" customWidth="1"/>
    <col min="1050" max="1050" width="2.5703125" style="570" customWidth="1"/>
    <col min="1051" max="1052" width="8.42578125" style="570" customWidth="1"/>
    <col min="1053" max="1055" width="4.5703125" style="570" customWidth="1"/>
    <col min="1056" max="1056" width="7.140625" style="570" customWidth="1"/>
    <col min="1057" max="1057" width="8.5703125" style="570" customWidth="1"/>
    <col min="1058" max="1061" width="4.5703125" style="570" customWidth="1"/>
    <col min="1062" max="1063" width="11.5703125" style="570"/>
    <col min="1064" max="1064" width="7.42578125" style="570" customWidth="1"/>
    <col min="1065" max="1065" width="6.5703125" style="570" customWidth="1"/>
    <col min="1066" max="1066" width="8.140625" style="570" customWidth="1"/>
    <col min="1067" max="1067" width="9.140625" style="570" customWidth="1"/>
    <col min="1068" max="1068" width="11.5703125" style="570"/>
    <col min="1069" max="1069" width="4.42578125" style="570" customWidth="1"/>
    <col min="1070" max="1070" width="4.85546875" style="570" customWidth="1"/>
    <col min="1071" max="1071" width="3.5703125" style="570" customWidth="1"/>
    <col min="1072" max="1072" width="4.42578125" style="570" customWidth="1"/>
    <col min="1073" max="1073" width="7.85546875" style="570" customWidth="1"/>
    <col min="1074" max="1074" width="3.42578125" style="570" customWidth="1"/>
    <col min="1075" max="1280" width="11.5703125" style="570"/>
    <col min="1281" max="1281" width="1.85546875" style="570" customWidth="1"/>
    <col min="1282" max="1285" width="4.5703125" style="570" customWidth="1"/>
    <col min="1286" max="1286" width="23.42578125" style="570" customWidth="1"/>
    <col min="1287" max="1287" width="13.42578125" style="570" customWidth="1"/>
    <col min="1288" max="1288" width="7" style="570" customWidth="1"/>
    <col min="1289" max="1289" width="8.5703125" style="570" customWidth="1"/>
    <col min="1290" max="1291" width="4.5703125" style="570" customWidth="1"/>
    <col min="1292" max="1292" width="7.5703125" style="570" customWidth="1"/>
    <col min="1293" max="1293" width="8" style="570" customWidth="1"/>
    <col min="1294" max="1296" width="4.5703125" style="570" customWidth="1"/>
    <col min="1297" max="1297" width="7.140625" style="570" customWidth="1"/>
    <col min="1298" max="1298" width="7.42578125" style="570" customWidth="1"/>
    <col min="1299" max="1299" width="7.85546875" style="570" customWidth="1"/>
    <col min="1300" max="1300" width="4.5703125" style="570" customWidth="1"/>
    <col min="1301" max="1301" width="3.140625" style="570" customWidth="1"/>
    <col min="1302" max="1302" width="7.42578125" style="570" customWidth="1"/>
    <col min="1303" max="1303" width="8.140625" style="570" customWidth="1"/>
    <col min="1304" max="1304" width="4.5703125" style="570" customWidth="1"/>
    <col min="1305" max="1305" width="10.5703125" style="570" customWidth="1"/>
    <col min="1306" max="1306" width="2.5703125" style="570" customWidth="1"/>
    <col min="1307" max="1308" width="8.42578125" style="570" customWidth="1"/>
    <col min="1309" max="1311" width="4.5703125" style="570" customWidth="1"/>
    <col min="1312" max="1312" width="7.140625" style="570" customWidth="1"/>
    <col min="1313" max="1313" width="8.5703125" style="570" customWidth="1"/>
    <col min="1314" max="1317" width="4.5703125" style="570" customWidth="1"/>
    <col min="1318" max="1319" width="11.5703125" style="570"/>
    <col min="1320" max="1320" width="7.42578125" style="570" customWidth="1"/>
    <col min="1321" max="1321" width="6.5703125" style="570" customWidth="1"/>
    <col min="1322" max="1322" width="8.140625" style="570" customWidth="1"/>
    <col min="1323" max="1323" width="9.140625" style="570" customWidth="1"/>
    <col min="1324" max="1324" width="11.5703125" style="570"/>
    <col min="1325" max="1325" width="4.42578125" style="570" customWidth="1"/>
    <col min="1326" max="1326" width="4.85546875" style="570" customWidth="1"/>
    <col min="1327" max="1327" width="3.5703125" style="570" customWidth="1"/>
    <col min="1328" max="1328" width="4.42578125" style="570" customWidth="1"/>
    <col min="1329" max="1329" width="7.85546875" style="570" customWidth="1"/>
    <col min="1330" max="1330" width="3.42578125" style="570" customWidth="1"/>
    <col min="1331" max="1536" width="11.5703125" style="570"/>
    <col min="1537" max="1537" width="1.85546875" style="570" customWidth="1"/>
    <col min="1538" max="1541" width="4.5703125" style="570" customWidth="1"/>
    <col min="1542" max="1542" width="23.42578125" style="570" customWidth="1"/>
    <col min="1543" max="1543" width="13.42578125" style="570" customWidth="1"/>
    <col min="1544" max="1544" width="7" style="570" customWidth="1"/>
    <col min="1545" max="1545" width="8.5703125" style="570" customWidth="1"/>
    <col min="1546" max="1547" width="4.5703125" style="570" customWidth="1"/>
    <col min="1548" max="1548" width="7.5703125" style="570" customWidth="1"/>
    <col min="1549" max="1549" width="8" style="570" customWidth="1"/>
    <col min="1550" max="1552" width="4.5703125" style="570" customWidth="1"/>
    <col min="1553" max="1553" width="7.140625" style="570" customWidth="1"/>
    <col min="1554" max="1554" width="7.42578125" style="570" customWidth="1"/>
    <col min="1555" max="1555" width="7.85546875" style="570" customWidth="1"/>
    <col min="1556" max="1556" width="4.5703125" style="570" customWidth="1"/>
    <col min="1557" max="1557" width="3.140625" style="570" customWidth="1"/>
    <col min="1558" max="1558" width="7.42578125" style="570" customWidth="1"/>
    <col min="1559" max="1559" width="8.140625" style="570" customWidth="1"/>
    <col min="1560" max="1560" width="4.5703125" style="570" customWidth="1"/>
    <col min="1561" max="1561" width="10.5703125" style="570" customWidth="1"/>
    <col min="1562" max="1562" width="2.5703125" style="570" customWidth="1"/>
    <col min="1563" max="1564" width="8.42578125" style="570" customWidth="1"/>
    <col min="1565" max="1567" width="4.5703125" style="570" customWidth="1"/>
    <col min="1568" max="1568" width="7.140625" style="570" customWidth="1"/>
    <col min="1569" max="1569" width="8.5703125" style="570" customWidth="1"/>
    <col min="1570" max="1573" width="4.5703125" style="570" customWidth="1"/>
    <col min="1574" max="1575" width="11.5703125" style="570"/>
    <col min="1576" max="1576" width="7.42578125" style="570" customWidth="1"/>
    <col min="1577" max="1577" width="6.5703125" style="570" customWidth="1"/>
    <col min="1578" max="1578" width="8.140625" style="570" customWidth="1"/>
    <col min="1579" max="1579" width="9.140625" style="570" customWidth="1"/>
    <col min="1580" max="1580" width="11.5703125" style="570"/>
    <col min="1581" max="1581" width="4.42578125" style="570" customWidth="1"/>
    <col min="1582" max="1582" width="4.85546875" style="570" customWidth="1"/>
    <col min="1583" max="1583" width="3.5703125" style="570" customWidth="1"/>
    <col min="1584" max="1584" width="4.42578125" style="570" customWidth="1"/>
    <col min="1585" max="1585" width="7.85546875" style="570" customWidth="1"/>
    <col min="1586" max="1586" width="3.42578125" style="570" customWidth="1"/>
    <col min="1587" max="1792" width="11.5703125" style="570"/>
    <col min="1793" max="1793" width="1.85546875" style="570" customWidth="1"/>
    <col min="1794" max="1797" width="4.5703125" style="570" customWidth="1"/>
    <col min="1798" max="1798" width="23.42578125" style="570" customWidth="1"/>
    <col min="1799" max="1799" width="13.42578125" style="570" customWidth="1"/>
    <col min="1800" max="1800" width="7" style="570" customWidth="1"/>
    <col min="1801" max="1801" width="8.5703125" style="570" customWidth="1"/>
    <col min="1802" max="1803" width="4.5703125" style="570" customWidth="1"/>
    <col min="1804" max="1804" width="7.5703125" style="570" customWidth="1"/>
    <col min="1805" max="1805" width="8" style="570" customWidth="1"/>
    <col min="1806" max="1808" width="4.5703125" style="570" customWidth="1"/>
    <col min="1809" max="1809" width="7.140625" style="570" customWidth="1"/>
    <col min="1810" max="1810" width="7.42578125" style="570" customWidth="1"/>
    <col min="1811" max="1811" width="7.85546875" style="570" customWidth="1"/>
    <col min="1812" max="1812" width="4.5703125" style="570" customWidth="1"/>
    <col min="1813" max="1813" width="3.140625" style="570" customWidth="1"/>
    <col min="1814" max="1814" width="7.42578125" style="570" customWidth="1"/>
    <col min="1815" max="1815" width="8.140625" style="570" customWidth="1"/>
    <col min="1816" max="1816" width="4.5703125" style="570" customWidth="1"/>
    <col min="1817" max="1817" width="10.5703125" style="570" customWidth="1"/>
    <col min="1818" max="1818" width="2.5703125" style="570" customWidth="1"/>
    <col min="1819" max="1820" width="8.42578125" style="570" customWidth="1"/>
    <col min="1821" max="1823" width="4.5703125" style="570" customWidth="1"/>
    <col min="1824" max="1824" width="7.140625" style="570" customWidth="1"/>
    <col min="1825" max="1825" width="8.5703125" style="570" customWidth="1"/>
    <col min="1826" max="1829" width="4.5703125" style="570" customWidth="1"/>
    <col min="1830" max="1831" width="11.5703125" style="570"/>
    <col min="1832" max="1832" width="7.42578125" style="570" customWidth="1"/>
    <col min="1833" max="1833" width="6.5703125" style="570" customWidth="1"/>
    <col min="1834" max="1834" width="8.140625" style="570" customWidth="1"/>
    <col min="1835" max="1835" width="9.140625" style="570" customWidth="1"/>
    <col min="1836" max="1836" width="11.5703125" style="570"/>
    <col min="1837" max="1837" width="4.42578125" style="570" customWidth="1"/>
    <col min="1838" max="1838" width="4.85546875" style="570" customWidth="1"/>
    <col min="1839" max="1839" width="3.5703125" style="570" customWidth="1"/>
    <col min="1840" max="1840" width="4.42578125" style="570" customWidth="1"/>
    <col min="1841" max="1841" width="7.85546875" style="570" customWidth="1"/>
    <col min="1842" max="1842" width="3.42578125" style="570" customWidth="1"/>
    <col min="1843" max="2048" width="11.5703125" style="570"/>
    <col min="2049" max="2049" width="1.85546875" style="570" customWidth="1"/>
    <col min="2050" max="2053" width="4.5703125" style="570" customWidth="1"/>
    <col min="2054" max="2054" width="23.42578125" style="570" customWidth="1"/>
    <col min="2055" max="2055" width="13.42578125" style="570" customWidth="1"/>
    <col min="2056" max="2056" width="7" style="570" customWidth="1"/>
    <col min="2057" max="2057" width="8.5703125" style="570" customWidth="1"/>
    <col min="2058" max="2059" width="4.5703125" style="570" customWidth="1"/>
    <col min="2060" max="2060" width="7.5703125" style="570" customWidth="1"/>
    <col min="2061" max="2061" width="8" style="570" customWidth="1"/>
    <col min="2062" max="2064" width="4.5703125" style="570" customWidth="1"/>
    <col min="2065" max="2065" width="7.140625" style="570" customWidth="1"/>
    <col min="2066" max="2066" width="7.42578125" style="570" customWidth="1"/>
    <col min="2067" max="2067" width="7.85546875" style="570" customWidth="1"/>
    <col min="2068" max="2068" width="4.5703125" style="570" customWidth="1"/>
    <col min="2069" max="2069" width="3.140625" style="570" customWidth="1"/>
    <col min="2070" max="2070" width="7.42578125" style="570" customWidth="1"/>
    <col min="2071" max="2071" width="8.140625" style="570" customWidth="1"/>
    <col min="2072" max="2072" width="4.5703125" style="570" customWidth="1"/>
    <col min="2073" max="2073" width="10.5703125" style="570" customWidth="1"/>
    <col min="2074" max="2074" width="2.5703125" style="570" customWidth="1"/>
    <col min="2075" max="2076" width="8.42578125" style="570" customWidth="1"/>
    <col min="2077" max="2079" width="4.5703125" style="570" customWidth="1"/>
    <col min="2080" max="2080" width="7.140625" style="570" customWidth="1"/>
    <col min="2081" max="2081" width="8.5703125" style="570" customWidth="1"/>
    <col min="2082" max="2085" width="4.5703125" style="570" customWidth="1"/>
    <col min="2086" max="2087" width="11.5703125" style="570"/>
    <col min="2088" max="2088" width="7.42578125" style="570" customWidth="1"/>
    <col min="2089" max="2089" width="6.5703125" style="570" customWidth="1"/>
    <col min="2090" max="2090" width="8.140625" style="570" customWidth="1"/>
    <col min="2091" max="2091" width="9.140625" style="570" customWidth="1"/>
    <col min="2092" max="2092" width="11.5703125" style="570"/>
    <col min="2093" max="2093" width="4.42578125" style="570" customWidth="1"/>
    <col min="2094" max="2094" width="4.85546875" style="570" customWidth="1"/>
    <col min="2095" max="2095" width="3.5703125" style="570" customWidth="1"/>
    <col min="2096" max="2096" width="4.42578125" style="570" customWidth="1"/>
    <col min="2097" max="2097" width="7.85546875" style="570" customWidth="1"/>
    <col min="2098" max="2098" width="3.42578125" style="570" customWidth="1"/>
    <col min="2099" max="2304" width="11.5703125" style="570"/>
    <col min="2305" max="2305" width="1.85546875" style="570" customWidth="1"/>
    <col min="2306" max="2309" width="4.5703125" style="570" customWidth="1"/>
    <col min="2310" max="2310" width="23.42578125" style="570" customWidth="1"/>
    <col min="2311" max="2311" width="13.42578125" style="570" customWidth="1"/>
    <col min="2312" max="2312" width="7" style="570" customWidth="1"/>
    <col min="2313" max="2313" width="8.5703125" style="570" customWidth="1"/>
    <col min="2314" max="2315" width="4.5703125" style="570" customWidth="1"/>
    <col min="2316" max="2316" width="7.5703125" style="570" customWidth="1"/>
    <col min="2317" max="2317" width="8" style="570" customWidth="1"/>
    <col min="2318" max="2320" width="4.5703125" style="570" customWidth="1"/>
    <col min="2321" max="2321" width="7.140625" style="570" customWidth="1"/>
    <col min="2322" max="2322" width="7.42578125" style="570" customWidth="1"/>
    <col min="2323" max="2323" width="7.85546875" style="570" customWidth="1"/>
    <col min="2324" max="2324" width="4.5703125" style="570" customWidth="1"/>
    <col min="2325" max="2325" width="3.140625" style="570" customWidth="1"/>
    <col min="2326" max="2326" width="7.42578125" style="570" customWidth="1"/>
    <col min="2327" max="2327" width="8.140625" style="570" customWidth="1"/>
    <col min="2328" max="2328" width="4.5703125" style="570" customWidth="1"/>
    <col min="2329" max="2329" width="10.5703125" style="570" customWidth="1"/>
    <col min="2330" max="2330" width="2.5703125" style="570" customWidth="1"/>
    <col min="2331" max="2332" width="8.42578125" style="570" customWidth="1"/>
    <col min="2333" max="2335" width="4.5703125" style="570" customWidth="1"/>
    <col min="2336" max="2336" width="7.140625" style="570" customWidth="1"/>
    <col min="2337" max="2337" width="8.5703125" style="570" customWidth="1"/>
    <col min="2338" max="2341" width="4.5703125" style="570" customWidth="1"/>
    <col min="2342" max="2343" width="11.5703125" style="570"/>
    <col min="2344" max="2344" width="7.42578125" style="570" customWidth="1"/>
    <col min="2345" max="2345" width="6.5703125" style="570" customWidth="1"/>
    <col min="2346" max="2346" width="8.140625" style="570" customWidth="1"/>
    <col min="2347" max="2347" width="9.140625" style="570" customWidth="1"/>
    <col min="2348" max="2348" width="11.5703125" style="570"/>
    <col min="2349" max="2349" width="4.42578125" style="570" customWidth="1"/>
    <col min="2350" max="2350" width="4.85546875" style="570" customWidth="1"/>
    <col min="2351" max="2351" width="3.5703125" style="570" customWidth="1"/>
    <col min="2352" max="2352" width="4.42578125" style="570" customWidth="1"/>
    <col min="2353" max="2353" width="7.85546875" style="570" customWidth="1"/>
    <col min="2354" max="2354" width="3.42578125" style="570" customWidth="1"/>
    <col min="2355" max="2560" width="11.5703125" style="570"/>
    <col min="2561" max="2561" width="1.85546875" style="570" customWidth="1"/>
    <col min="2562" max="2565" width="4.5703125" style="570" customWidth="1"/>
    <col min="2566" max="2566" width="23.42578125" style="570" customWidth="1"/>
    <col min="2567" max="2567" width="13.42578125" style="570" customWidth="1"/>
    <col min="2568" max="2568" width="7" style="570" customWidth="1"/>
    <col min="2569" max="2569" width="8.5703125" style="570" customWidth="1"/>
    <col min="2570" max="2571" width="4.5703125" style="570" customWidth="1"/>
    <col min="2572" max="2572" width="7.5703125" style="570" customWidth="1"/>
    <col min="2573" max="2573" width="8" style="570" customWidth="1"/>
    <col min="2574" max="2576" width="4.5703125" style="570" customWidth="1"/>
    <col min="2577" max="2577" width="7.140625" style="570" customWidth="1"/>
    <col min="2578" max="2578" width="7.42578125" style="570" customWidth="1"/>
    <col min="2579" max="2579" width="7.85546875" style="570" customWidth="1"/>
    <col min="2580" max="2580" width="4.5703125" style="570" customWidth="1"/>
    <col min="2581" max="2581" width="3.140625" style="570" customWidth="1"/>
    <col min="2582" max="2582" width="7.42578125" style="570" customWidth="1"/>
    <col min="2583" max="2583" width="8.140625" style="570" customWidth="1"/>
    <col min="2584" max="2584" width="4.5703125" style="570" customWidth="1"/>
    <col min="2585" max="2585" width="10.5703125" style="570" customWidth="1"/>
    <col min="2586" max="2586" width="2.5703125" style="570" customWidth="1"/>
    <col min="2587" max="2588" width="8.42578125" style="570" customWidth="1"/>
    <col min="2589" max="2591" width="4.5703125" style="570" customWidth="1"/>
    <col min="2592" max="2592" width="7.140625" style="570" customWidth="1"/>
    <col min="2593" max="2593" width="8.5703125" style="570" customWidth="1"/>
    <col min="2594" max="2597" width="4.5703125" style="570" customWidth="1"/>
    <col min="2598" max="2599" width="11.5703125" style="570"/>
    <col min="2600" max="2600" width="7.42578125" style="570" customWidth="1"/>
    <col min="2601" max="2601" width="6.5703125" style="570" customWidth="1"/>
    <col min="2602" max="2602" width="8.140625" style="570" customWidth="1"/>
    <col min="2603" max="2603" width="9.140625" style="570" customWidth="1"/>
    <col min="2604" max="2604" width="11.5703125" style="570"/>
    <col min="2605" max="2605" width="4.42578125" style="570" customWidth="1"/>
    <col min="2606" max="2606" width="4.85546875" style="570" customWidth="1"/>
    <col min="2607" max="2607" width="3.5703125" style="570" customWidth="1"/>
    <col min="2608" max="2608" width="4.42578125" style="570" customWidth="1"/>
    <col min="2609" max="2609" width="7.85546875" style="570" customWidth="1"/>
    <col min="2610" max="2610" width="3.42578125" style="570" customWidth="1"/>
    <col min="2611" max="2816" width="11.5703125" style="570"/>
    <col min="2817" max="2817" width="1.85546875" style="570" customWidth="1"/>
    <col min="2818" max="2821" width="4.5703125" style="570" customWidth="1"/>
    <col min="2822" max="2822" width="23.42578125" style="570" customWidth="1"/>
    <col min="2823" max="2823" width="13.42578125" style="570" customWidth="1"/>
    <col min="2824" max="2824" width="7" style="570" customWidth="1"/>
    <col min="2825" max="2825" width="8.5703125" style="570" customWidth="1"/>
    <col min="2826" max="2827" width="4.5703125" style="570" customWidth="1"/>
    <col min="2828" max="2828" width="7.5703125" style="570" customWidth="1"/>
    <col min="2829" max="2829" width="8" style="570" customWidth="1"/>
    <col min="2830" max="2832" width="4.5703125" style="570" customWidth="1"/>
    <col min="2833" max="2833" width="7.140625" style="570" customWidth="1"/>
    <col min="2834" max="2834" width="7.42578125" style="570" customWidth="1"/>
    <col min="2835" max="2835" width="7.85546875" style="570" customWidth="1"/>
    <col min="2836" max="2836" width="4.5703125" style="570" customWidth="1"/>
    <col min="2837" max="2837" width="3.140625" style="570" customWidth="1"/>
    <col min="2838" max="2838" width="7.42578125" style="570" customWidth="1"/>
    <col min="2839" max="2839" width="8.140625" style="570" customWidth="1"/>
    <col min="2840" max="2840" width="4.5703125" style="570" customWidth="1"/>
    <col min="2841" max="2841" width="10.5703125" style="570" customWidth="1"/>
    <col min="2842" max="2842" width="2.5703125" style="570" customWidth="1"/>
    <col min="2843" max="2844" width="8.42578125" style="570" customWidth="1"/>
    <col min="2845" max="2847" width="4.5703125" style="570" customWidth="1"/>
    <col min="2848" max="2848" width="7.140625" style="570" customWidth="1"/>
    <col min="2849" max="2849" width="8.5703125" style="570" customWidth="1"/>
    <col min="2850" max="2853" width="4.5703125" style="570" customWidth="1"/>
    <col min="2854" max="2855" width="11.5703125" style="570"/>
    <col min="2856" max="2856" width="7.42578125" style="570" customWidth="1"/>
    <col min="2857" max="2857" width="6.5703125" style="570" customWidth="1"/>
    <col min="2858" max="2858" width="8.140625" style="570" customWidth="1"/>
    <col min="2859" max="2859" width="9.140625" style="570" customWidth="1"/>
    <col min="2860" max="2860" width="11.5703125" style="570"/>
    <col min="2861" max="2861" width="4.42578125" style="570" customWidth="1"/>
    <col min="2862" max="2862" width="4.85546875" style="570" customWidth="1"/>
    <col min="2863" max="2863" width="3.5703125" style="570" customWidth="1"/>
    <col min="2864" max="2864" width="4.42578125" style="570" customWidth="1"/>
    <col min="2865" max="2865" width="7.85546875" style="570" customWidth="1"/>
    <col min="2866" max="2866" width="3.42578125" style="570" customWidth="1"/>
    <col min="2867" max="3072" width="11.5703125" style="570"/>
    <col min="3073" max="3073" width="1.85546875" style="570" customWidth="1"/>
    <col min="3074" max="3077" width="4.5703125" style="570" customWidth="1"/>
    <col min="3078" max="3078" width="23.42578125" style="570" customWidth="1"/>
    <col min="3079" max="3079" width="13.42578125" style="570" customWidth="1"/>
    <col min="3080" max="3080" width="7" style="570" customWidth="1"/>
    <col min="3081" max="3081" width="8.5703125" style="570" customWidth="1"/>
    <col min="3082" max="3083" width="4.5703125" style="570" customWidth="1"/>
    <col min="3084" max="3084" width="7.5703125" style="570" customWidth="1"/>
    <col min="3085" max="3085" width="8" style="570" customWidth="1"/>
    <col min="3086" max="3088" width="4.5703125" style="570" customWidth="1"/>
    <col min="3089" max="3089" width="7.140625" style="570" customWidth="1"/>
    <col min="3090" max="3090" width="7.42578125" style="570" customWidth="1"/>
    <col min="3091" max="3091" width="7.85546875" style="570" customWidth="1"/>
    <col min="3092" max="3092" width="4.5703125" style="570" customWidth="1"/>
    <col min="3093" max="3093" width="3.140625" style="570" customWidth="1"/>
    <col min="3094" max="3094" width="7.42578125" style="570" customWidth="1"/>
    <col min="3095" max="3095" width="8.140625" style="570" customWidth="1"/>
    <col min="3096" max="3096" width="4.5703125" style="570" customWidth="1"/>
    <col min="3097" max="3097" width="10.5703125" style="570" customWidth="1"/>
    <col min="3098" max="3098" width="2.5703125" style="570" customWidth="1"/>
    <col min="3099" max="3100" width="8.42578125" style="570" customWidth="1"/>
    <col min="3101" max="3103" width="4.5703125" style="570" customWidth="1"/>
    <col min="3104" max="3104" width="7.140625" style="570" customWidth="1"/>
    <col min="3105" max="3105" width="8.5703125" style="570" customWidth="1"/>
    <col min="3106" max="3109" width="4.5703125" style="570" customWidth="1"/>
    <col min="3110" max="3111" width="11.5703125" style="570"/>
    <col min="3112" max="3112" width="7.42578125" style="570" customWidth="1"/>
    <col min="3113" max="3113" width="6.5703125" style="570" customWidth="1"/>
    <col min="3114" max="3114" width="8.140625" style="570" customWidth="1"/>
    <col min="3115" max="3115" width="9.140625" style="570" customWidth="1"/>
    <col min="3116" max="3116" width="11.5703125" style="570"/>
    <col min="3117" max="3117" width="4.42578125" style="570" customWidth="1"/>
    <col min="3118" max="3118" width="4.85546875" style="570" customWidth="1"/>
    <col min="3119" max="3119" width="3.5703125" style="570" customWidth="1"/>
    <col min="3120" max="3120" width="4.42578125" style="570" customWidth="1"/>
    <col min="3121" max="3121" width="7.85546875" style="570" customWidth="1"/>
    <col min="3122" max="3122" width="3.42578125" style="570" customWidth="1"/>
    <col min="3123" max="3328" width="11.5703125" style="570"/>
    <col min="3329" max="3329" width="1.85546875" style="570" customWidth="1"/>
    <col min="3330" max="3333" width="4.5703125" style="570" customWidth="1"/>
    <col min="3334" max="3334" width="23.42578125" style="570" customWidth="1"/>
    <col min="3335" max="3335" width="13.42578125" style="570" customWidth="1"/>
    <col min="3336" max="3336" width="7" style="570" customWidth="1"/>
    <col min="3337" max="3337" width="8.5703125" style="570" customWidth="1"/>
    <col min="3338" max="3339" width="4.5703125" style="570" customWidth="1"/>
    <col min="3340" max="3340" width="7.5703125" style="570" customWidth="1"/>
    <col min="3341" max="3341" width="8" style="570" customWidth="1"/>
    <col min="3342" max="3344" width="4.5703125" style="570" customWidth="1"/>
    <col min="3345" max="3345" width="7.140625" style="570" customWidth="1"/>
    <col min="3346" max="3346" width="7.42578125" style="570" customWidth="1"/>
    <col min="3347" max="3347" width="7.85546875" style="570" customWidth="1"/>
    <col min="3348" max="3348" width="4.5703125" style="570" customWidth="1"/>
    <col min="3349" max="3349" width="3.140625" style="570" customWidth="1"/>
    <col min="3350" max="3350" width="7.42578125" style="570" customWidth="1"/>
    <col min="3351" max="3351" width="8.140625" style="570" customWidth="1"/>
    <col min="3352" max="3352" width="4.5703125" style="570" customWidth="1"/>
    <col min="3353" max="3353" width="10.5703125" style="570" customWidth="1"/>
    <col min="3354" max="3354" width="2.5703125" style="570" customWidth="1"/>
    <col min="3355" max="3356" width="8.42578125" style="570" customWidth="1"/>
    <col min="3357" max="3359" width="4.5703125" style="570" customWidth="1"/>
    <col min="3360" max="3360" width="7.140625" style="570" customWidth="1"/>
    <col min="3361" max="3361" width="8.5703125" style="570" customWidth="1"/>
    <col min="3362" max="3365" width="4.5703125" style="570" customWidth="1"/>
    <col min="3366" max="3367" width="11.5703125" style="570"/>
    <col min="3368" max="3368" width="7.42578125" style="570" customWidth="1"/>
    <col min="3369" max="3369" width="6.5703125" style="570" customWidth="1"/>
    <col min="3370" max="3370" width="8.140625" style="570" customWidth="1"/>
    <col min="3371" max="3371" width="9.140625" style="570" customWidth="1"/>
    <col min="3372" max="3372" width="11.5703125" style="570"/>
    <col min="3373" max="3373" width="4.42578125" style="570" customWidth="1"/>
    <col min="3374" max="3374" width="4.85546875" style="570" customWidth="1"/>
    <col min="3375" max="3375" width="3.5703125" style="570" customWidth="1"/>
    <col min="3376" max="3376" width="4.42578125" style="570" customWidth="1"/>
    <col min="3377" max="3377" width="7.85546875" style="570" customWidth="1"/>
    <col min="3378" max="3378" width="3.42578125" style="570" customWidth="1"/>
    <col min="3379" max="3584" width="11.5703125" style="570"/>
    <col min="3585" max="3585" width="1.85546875" style="570" customWidth="1"/>
    <col min="3586" max="3589" width="4.5703125" style="570" customWidth="1"/>
    <col min="3590" max="3590" width="23.42578125" style="570" customWidth="1"/>
    <col min="3591" max="3591" width="13.42578125" style="570" customWidth="1"/>
    <col min="3592" max="3592" width="7" style="570" customWidth="1"/>
    <col min="3593" max="3593" width="8.5703125" style="570" customWidth="1"/>
    <col min="3594" max="3595" width="4.5703125" style="570" customWidth="1"/>
    <col min="3596" max="3596" width="7.5703125" style="570" customWidth="1"/>
    <col min="3597" max="3597" width="8" style="570" customWidth="1"/>
    <col min="3598" max="3600" width="4.5703125" style="570" customWidth="1"/>
    <col min="3601" max="3601" width="7.140625" style="570" customWidth="1"/>
    <col min="3602" max="3602" width="7.42578125" style="570" customWidth="1"/>
    <col min="3603" max="3603" width="7.85546875" style="570" customWidth="1"/>
    <col min="3604" max="3604" width="4.5703125" style="570" customWidth="1"/>
    <col min="3605" max="3605" width="3.140625" style="570" customWidth="1"/>
    <col min="3606" max="3606" width="7.42578125" style="570" customWidth="1"/>
    <col min="3607" max="3607" width="8.140625" style="570" customWidth="1"/>
    <col min="3608" max="3608" width="4.5703125" style="570" customWidth="1"/>
    <col min="3609" max="3609" width="10.5703125" style="570" customWidth="1"/>
    <col min="3610" max="3610" width="2.5703125" style="570" customWidth="1"/>
    <col min="3611" max="3612" width="8.42578125" style="570" customWidth="1"/>
    <col min="3613" max="3615" width="4.5703125" style="570" customWidth="1"/>
    <col min="3616" max="3616" width="7.140625" style="570" customWidth="1"/>
    <col min="3617" max="3617" width="8.5703125" style="570" customWidth="1"/>
    <col min="3618" max="3621" width="4.5703125" style="570" customWidth="1"/>
    <col min="3622" max="3623" width="11.5703125" style="570"/>
    <col min="3624" max="3624" width="7.42578125" style="570" customWidth="1"/>
    <col min="3625" max="3625" width="6.5703125" style="570" customWidth="1"/>
    <col min="3626" max="3626" width="8.140625" style="570" customWidth="1"/>
    <col min="3627" max="3627" width="9.140625" style="570" customWidth="1"/>
    <col min="3628" max="3628" width="11.5703125" style="570"/>
    <col min="3629" max="3629" width="4.42578125" style="570" customWidth="1"/>
    <col min="3630" max="3630" width="4.85546875" style="570" customWidth="1"/>
    <col min="3631" max="3631" width="3.5703125" style="570" customWidth="1"/>
    <col min="3632" max="3632" width="4.42578125" style="570" customWidth="1"/>
    <col min="3633" max="3633" width="7.85546875" style="570" customWidth="1"/>
    <col min="3634" max="3634" width="3.42578125" style="570" customWidth="1"/>
    <col min="3635" max="3840" width="11.5703125" style="570"/>
    <col min="3841" max="3841" width="1.85546875" style="570" customWidth="1"/>
    <col min="3842" max="3845" width="4.5703125" style="570" customWidth="1"/>
    <col min="3846" max="3846" width="23.42578125" style="570" customWidth="1"/>
    <col min="3847" max="3847" width="13.42578125" style="570" customWidth="1"/>
    <col min="3848" max="3848" width="7" style="570" customWidth="1"/>
    <col min="3849" max="3849" width="8.5703125" style="570" customWidth="1"/>
    <col min="3850" max="3851" width="4.5703125" style="570" customWidth="1"/>
    <col min="3852" max="3852" width="7.5703125" style="570" customWidth="1"/>
    <col min="3853" max="3853" width="8" style="570" customWidth="1"/>
    <col min="3854" max="3856" width="4.5703125" style="570" customWidth="1"/>
    <col min="3857" max="3857" width="7.140625" style="570" customWidth="1"/>
    <col min="3858" max="3858" width="7.42578125" style="570" customWidth="1"/>
    <col min="3859" max="3859" width="7.85546875" style="570" customWidth="1"/>
    <col min="3860" max="3860" width="4.5703125" style="570" customWidth="1"/>
    <col min="3861" max="3861" width="3.140625" style="570" customWidth="1"/>
    <col min="3862" max="3862" width="7.42578125" style="570" customWidth="1"/>
    <col min="3863" max="3863" width="8.140625" style="570" customWidth="1"/>
    <col min="3864" max="3864" width="4.5703125" style="570" customWidth="1"/>
    <col min="3865" max="3865" width="10.5703125" style="570" customWidth="1"/>
    <col min="3866" max="3866" width="2.5703125" style="570" customWidth="1"/>
    <col min="3867" max="3868" width="8.42578125" style="570" customWidth="1"/>
    <col min="3869" max="3871" width="4.5703125" style="570" customWidth="1"/>
    <col min="3872" max="3872" width="7.140625" style="570" customWidth="1"/>
    <col min="3873" max="3873" width="8.5703125" style="570" customWidth="1"/>
    <col min="3874" max="3877" width="4.5703125" style="570" customWidth="1"/>
    <col min="3878" max="3879" width="11.5703125" style="570"/>
    <col min="3880" max="3880" width="7.42578125" style="570" customWidth="1"/>
    <col min="3881" max="3881" width="6.5703125" style="570" customWidth="1"/>
    <col min="3882" max="3882" width="8.140625" style="570" customWidth="1"/>
    <col min="3883" max="3883" width="9.140625" style="570" customWidth="1"/>
    <col min="3884" max="3884" width="11.5703125" style="570"/>
    <col min="3885" max="3885" width="4.42578125" style="570" customWidth="1"/>
    <col min="3886" max="3886" width="4.85546875" style="570" customWidth="1"/>
    <col min="3887" max="3887" width="3.5703125" style="570" customWidth="1"/>
    <col min="3888" max="3888" width="4.42578125" style="570" customWidth="1"/>
    <col min="3889" max="3889" width="7.85546875" style="570" customWidth="1"/>
    <col min="3890" max="3890" width="3.42578125" style="570" customWidth="1"/>
    <col min="3891" max="4096" width="11.5703125" style="570"/>
    <col min="4097" max="4097" width="1.85546875" style="570" customWidth="1"/>
    <col min="4098" max="4101" width="4.5703125" style="570" customWidth="1"/>
    <col min="4102" max="4102" width="23.42578125" style="570" customWidth="1"/>
    <col min="4103" max="4103" width="13.42578125" style="570" customWidth="1"/>
    <col min="4104" max="4104" width="7" style="570" customWidth="1"/>
    <col min="4105" max="4105" width="8.5703125" style="570" customWidth="1"/>
    <col min="4106" max="4107" width="4.5703125" style="570" customWidth="1"/>
    <col min="4108" max="4108" width="7.5703125" style="570" customWidth="1"/>
    <col min="4109" max="4109" width="8" style="570" customWidth="1"/>
    <col min="4110" max="4112" width="4.5703125" style="570" customWidth="1"/>
    <col min="4113" max="4113" width="7.140625" style="570" customWidth="1"/>
    <col min="4114" max="4114" width="7.42578125" style="570" customWidth="1"/>
    <col min="4115" max="4115" width="7.85546875" style="570" customWidth="1"/>
    <col min="4116" max="4116" width="4.5703125" style="570" customWidth="1"/>
    <col min="4117" max="4117" width="3.140625" style="570" customWidth="1"/>
    <col min="4118" max="4118" width="7.42578125" style="570" customWidth="1"/>
    <col min="4119" max="4119" width="8.140625" style="570" customWidth="1"/>
    <col min="4120" max="4120" width="4.5703125" style="570" customWidth="1"/>
    <col min="4121" max="4121" width="10.5703125" style="570" customWidth="1"/>
    <col min="4122" max="4122" width="2.5703125" style="570" customWidth="1"/>
    <col min="4123" max="4124" width="8.42578125" style="570" customWidth="1"/>
    <col min="4125" max="4127" width="4.5703125" style="570" customWidth="1"/>
    <col min="4128" max="4128" width="7.140625" style="570" customWidth="1"/>
    <col min="4129" max="4129" width="8.5703125" style="570" customWidth="1"/>
    <col min="4130" max="4133" width="4.5703125" style="570" customWidth="1"/>
    <col min="4134" max="4135" width="11.5703125" style="570"/>
    <col min="4136" max="4136" width="7.42578125" style="570" customWidth="1"/>
    <col min="4137" max="4137" width="6.5703125" style="570" customWidth="1"/>
    <col min="4138" max="4138" width="8.140625" style="570" customWidth="1"/>
    <col min="4139" max="4139" width="9.140625" style="570" customWidth="1"/>
    <col min="4140" max="4140" width="11.5703125" style="570"/>
    <col min="4141" max="4141" width="4.42578125" style="570" customWidth="1"/>
    <col min="4142" max="4142" width="4.85546875" style="570" customWidth="1"/>
    <col min="4143" max="4143" width="3.5703125" style="570" customWidth="1"/>
    <col min="4144" max="4144" width="4.42578125" style="570" customWidth="1"/>
    <col min="4145" max="4145" width="7.85546875" style="570" customWidth="1"/>
    <col min="4146" max="4146" width="3.42578125" style="570" customWidth="1"/>
    <col min="4147" max="4352" width="11.5703125" style="570"/>
    <col min="4353" max="4353" width="1.85546875" style="570" customWidth="1"/>
    <col min="4354" max="4357" width="4.5703125" style="570" customWidth="1"/>
    <col min="4358" max="4358" width="23.42578125" style="570" customWidth="1"/>
    <col min="4359" max="4359" width="13.42578125" style="570" customWidth="1"/>
    <col min="4360" max="4360" width="7" style="570" customWidth="1"/>
    <col min="4361" max="4361" width="8.5703125" style="570" customWidth="1"/>
    <col min="4362" max="4363" width="4.5703125" style="570" customWidth="1"/>
    <col min="4364" max="4364" width="7.5703125" style="570" customWidth="1"/>
    <col min="4365" max="4365" width="8" style="570" customWidth="1"/>
    <col min="4366" max="4368" width="4.5703125" style="570" customWidth="1"/>
    <col min="4369" max="4369" width="7.140625" style="570" customWidth="1"/>
    <col min="4370" max="4370" width="7.42578125" style="570" customWidth="1"/>
    <col min="4371" max="4371" width="7.85546875" style="570" customWidth="1"/>
    <col min="4372" max="4372" width="4.5703125" style="570" customWidth="1"/>
    <col min="4373" max="4373" width="3.140625" style="570" customWidth="1"/>
    <col min="4374" max="4374" width="7.42578125" style="570" customWidth="1"/>
    <col min="4375" max="4375" width="8.140625" style="570" customWidth="1"/>
    <col min="4376" max="4376" width="4.5703125" style="570" customWidth="1"/>
    <col min="4377" max="4377" width="10.5703125" style="570" customWidth="1"/>
    <col min="4378" max="4378" width="2.5703125" style="570" customWidth="1"/>
    <col min="4379" max="4380" width="8.42578125" style="570" customWidth="1"/>
    <col min="4381" max="4383" width="4.5703125" style="570" customWidth="1"/>
    <col min="4384" max="4384" width="7.140625" style="570" customWidth="1"/>
    <col min="4385" max="4385" width="8.5703125" style="570" customWidth="1"/>
    <col min="4386" max="4389" width="4.5703125" style="570" customWidth="1"/>
    <col min="4390" max="4391" width="11.5703125" style="570"/>
    <col min="4392" max="4392" width="7.42578125" style="570" customWidth="1"/>
    <col min="4393" max="4393" width="6.5703125" style="570" customWidth="1"/>
    <col min="4394" max="4394" width="8.140625" style="570" customWidth="1"/>
    <col min="4395" max="4395" width="9.140625" style="570" customWidth="1"/>
    <col min="4396" max="4396" width="11.5703125" style="570"/>
    <col min="4397" max="4397" width="4.42578125" style="570" customWidth="1"/>
    <col min="4398" max="4398" width="4.85546875" style="570" customWidth="1"/>
    <col min="4399" max="4399" width="3.5703125" style="570" customWidth="1"/>
    <col min="4400" max="4400" width="4.42578125" style="570" customWidth="1"/>
    <col min="4401" max="4401" width="7.85546875" style="570" customWidth="1"/>
    <col min="4402" max="4402" width="3.42578125" style="570" customWidth="1"/>
    <col min="4403" max="4608" width="11.5703125" style="570"/>
    <col min="4609" max="4609" width="1.85546875" style="570" customWidth="1"/>
    <col min="4610" max="4613" width="4.5703125" style="570" customWidth="1"/>
    <col min="4614" max="4614" width="23.42578125" style="570" customWidth="1"/>
    <col min="4615" max="4615" width="13.42578125" style="570" customWidth="1"/>
    <col min="4616" max="4616" width="7" style="570" customWidth="1"/>
    <col min="4617" max="4617" width="8.5703125" style="570" customWidth="1"/>
    <col min="4618" max="4619" width="4.5703125" style="570" customWidth="1"/>
    <col min="4620" max="4620" width="7.5703125" style="570" customWidth="1"/>
    <col min="4621" max="4621" width="8" style="570" customWidth="1"/>
    <col min="4622" max="4624" width="4.5703125" style="570" customWidth="1"/>
    <col min="4625" max="4625" width="7.140625" style="570" customWidth="1"/>
    <col min="4626" max="4626" width="7.42578125" style="570" customWidth="1"/>
    <col min="4627" max="4627" width="7.85546875" style="570" customWidth="1"/>
    <col min="4628" max="4628" width="4.5703125" style="570" customWidth="1"/>
    <col min="4629" max="4629" width="3.140625" style="570" customWidth="1"/>
    <col min="4630" max="4630" width="7.42578125" style="570" customWidth="1"/>
    <col min="4631" max="4631" width="8.140625" style="570" customWidth="1"/>
    <col min="4632" max="4632" width="4.5703125" style="570" customWidth="1"/>
    <col min="4633" max="4633" width="10.5703125" style="570" customWidth="1"/>
    <col min="4634" max="4634" width="2.5703125" style="570" customWidth="1"/>
    <col min="4635" max="4636" width="8.42578125" style="570" customWidth="1"/>
    <col min="4637" max="4639" width="4.5703125" style="570" customWidth="1"/>
    <col min="4640" max="4640" width="7.140625" style="570" customWidth="1"/>
    <col min="4641" max="4641" width="8.5703125" style="570" customWidth="1"/>
    <col min="4642" max="4645" width="4.5703125" style="570" customWidth="1"/>
    <col min="4646" max="4647" width="11.5703125" style="570"/>
    <col min="4648" max="4648" width="7.42578125" style="570" customWidth="1"/>
    <col min="4649" max="4649" width="6.5703125" style="570" customWidth="1"/>
    <col min="4650" max="4650" width="8.140625" style="570" customWidth="1"/>
    <col min="4651" max="4651" width="9.140625" style="570" customWidth="1"/>
    <col min="4652" max="4652" width="11.5703125" style="570"/>
    <col min="4653" max="4653" width="4.42578125" style="570" customWidth="1"/>
    <col min="4654" max="4654" width="4.85546875" style="570" customWidth="1"/>
    <col min="4655" max="4655" width="3.5703125" style="570" customWidth="1"/>
    <col min="4656" max="4656" width="4.42578125" style="570" customWidth="1"/>
    <col min="4657" max="4657" width="7.85546875" style="570" customWidth="1"/>
    <col min="4658" max="4658" width="3.42578125" style="570" customWidth="1"/>
    <col min="4659" max="4864" width="11.5703125" style="570"/>
    <col min="4865" max="4865" width="1.85546875" style="570" customWidth="1"/>
    <col min="4866" max="4869" width="4.5703125" style="570" customWidth="1"/>
    <col min="4870" max="4870" width="23.42578125" style="570" customWidth="1"/>
    <col min="4871" max="4871" width="13.42578125" style="570" customWidth="1"/>
    <col min="4872" max="4872" width="7" style="570" customWidth="1"/>
    <col min="4873" max="4873" width="8.5703125" style="570" customWidth="1"/>
    <col min="4874" max="4875" width="4.5703125" style="570" customWidth="1"/>
    <col min="4876" max="4876" width="7.5703125" style="570" customWidth="1"/>
    <col min="4877" max="4877" width="8" style="570" customWidth="1"/>
    <col min="4878" max="4880" width="4.5703125" style="570" customWidth="1"/>
    <col min="4881" max="4881" width="7.140625" style="570" customWidth="1"/>
    <col min="4882" max="4882" width="7.42578125" style="570" customWidth="1"/>
    <col min="4883" max="4883" width="7.85546875" style="570" customWidth="1"/>
    <col min="4884" max="4884" width="4.5703125" style="570" customWidth="1"/>
    <col min="4885" max="4885" width="3.140625" style="570" customWidth="1"/>
    <col min="4886" max="4886" width="7.42578125" style="570" customWidth="1"/>
    <col min="4887" max="4887" width="8.140625" style="570" customWidth="1"/>
    <col min="4888" max="4888" width="4.5703125" style="570" customWidth="1"/>
    <col min="4889" max="4889" width="10.5703125" style="570" customWidth="1"/>
    <col min="4890" max="4890" width="2.5703125" style="570" customWidth="1"/>
    <col min="4891" max="4892" width="8.42578125" style="570" customWidth="1"/>
    <col min="4893" max="4895" width="4.5703125" style="570" customWidth="1"/>
    <col min="4896" max="4896" width="7.140625" style="570" customWidth="1"/>
    <col min="4897" max="4897" width="8.5703125" style="570" customWidth="1"/>
    <col min="4898" max="4901" width="4.5703125" style="570" customWidth="1"/>
    <col min="4902" max="4903" width="11.5703125" style="570"/>
    <col min="4904" max="4904" width="7.42578125" style="570" customWidth="1"/>
    <col min="4905" max="4905" width="6.5703125" style="570" customWidth="1"/>
    <col min="4906" max="4906" width="8.140625" style="570" customWidth="1"/>
    <col min="4907" max="4907" width="9.140625" style="570" customWidth="1"/>
    <col min="4908" max="4908" width="11.5703125" style="570"/>
    <col min="4909" max="4909" width="4.42578125" style="570" customWidth="1"/>
    <col min="4910" max="4910" width="4.85546875" style="570" customWidth="1"/>
    <col min="4911" max="4911" width="3.5703125" style="570" customWidth="1"/>
    <col min="4912" max="4912" width="4.42578125" style="570" customWidth="1"/>
    <col min="4913" max="4913" width="7.85546875" style="570" customWidth="1"/>
    <col min="4914" max="4914" width="3.42578125" style="570" customWidth="1"/>
    <col min="4915" max="5120" width="11.5703125" style="570"/>
    <col min="5121" max="5121" width="1.85546875" style="570" customWidth="1"/>
    <col min="5122" max="5125" width="4.5703125" style="570" customWidth="1"/>
    <col min="5126" max="5126" width="23.42578125" style="570" customWidth="1"/>
    <col min="5127" max="5127" width="13.42578125" style="570" customWidth="1"/>
    <col min="5128" max="5128" width="7" style="570" customWidth="1"/>
    <col min="5129" max="5129" width="8.5703125" style="570" customWidth="1"/>
    <col min="5130" max="5131" width="4.5703125" style="570" customWidth="1"/>
    <col min="5132" max="5132" width="7.5703125" style="570" customWidth="1"/>
    <col min="5133" max="5133" width="8" style="570" customWidth="1"/>
    <col min="5134" max="5136" width="4.5703125" style="570" customWidth="1"/>
    <col min="5137" max="5137" width="7.140625" style="570" customWidth="1"/>
    <col min="5138" max="5138" width="7.42578125" style="570" customWidth="1"/>
    <col min="5139" max="5139" width="7.85546875" style="570" customWidth="1"/>
    <col min="5140" max="5140" width="4.5703125" style="570" customWidth="1"/>
    <col min="5141" max="5141" width="3.140625" style="570" customWidth="1"/>
    <col min="5142" max="5142" width="7.42578125" style="570" customWidth="1"/>
    <col min="5143" max="5143" width="8.140625" style="570" customWidth="1"/>
    <col min="5144" max="5144" width="4.5703125" style="570" customWidth="1"/>
    <col min="5145" max="5145" width="10.5703125" style="570" customWidth="1"/>
    <col min="5146" max="5146" width="2.5703125" style="570" customWidth="1"/>
    <col min="5147" max="5148" width="8.42578125" style="570" customWidth="1"/>
    <col min="5149" max="5151" width="4.5703125" style="570" customWidth="1"/>
    <col min="5152" max="5152" width="7.140625" style="570" customWidth="1"/>
    <col min="5153" max="5153" width="8.5703125" style="570" customWidth="1"/>
    <col min="5154" max="5157" width="4.5703125" style="570" customWidth="1"/>
    <col min="5158" max="5159" width="11.5703125" style="570"/>
    <col min="5160" max="5160" width="7.42578125" style="570" customWidth="1"/>
    <col min="5161" max="5161" width="6.5703125" style="570" customWidth="1"/>
    <col min="5162" max="5162" width="8.140625" style="570" customWidth="1"/>
    <col min="5163" max="5163" width="9.140625" style="570" customWidth="1"/>
    <col min="5164" max="5164" width="11.5703125" style="570"/>
    <col min="5165" max="5165" width="4.42578125" style="570" customWidth="1"/>
    <col min="5166" max="5166" width="4.85546875" style="570" customWidth="1"/>
    <col min="5167" max="5167" width="3.5703125" style="570" customWidth="1"/>
    <col min="5168" max="5168" width="4.42578125" style="570" customWidth="1"/>
    <col min="5169" max="5169" width="7.85546875" style="570" customWidth="1"/>
    <col min="5170" max="5170" width="3.42578125" style="570" customWidth="1"/>
    <col min="5171" max="5376" width="11.5703125" style="570"/>
    <col min="5377" max="5377" width="1.85546875" style="570" customWidth="1"/>
    <col min="5378" max="5381" width="4.5703125" style="570" customWidth="1"/>
    <col min="5382" max="5382" width="23.42578125" style="570" customWidth="1"/>
    <col min="5383" max="5383" width="13.42578125" style="570" customWidth="1"/>
    <col min="5384" max="5384" width="7" style="570" customWidth="1"/>
    <col min="5385" max="5385" width="8.5703125" style="570" customWidth="1"/>
    <col min="5386" max="5387" width="4.5703125" style="570" customWidth="1"/>
    <col min="5388" max="5388" width="7.5703125" style="570" customWidth="1"/>
    <col min="5389" max="5389" width="8" style="570" customWidth="1"/>
    <col min="5390" max="5392" width="4.5703125" style="570" customWidth="1"/>
    <col min="5393" max="5393" width="7.140625" style="570" customWidth="1"/>
    <col min="5394" max="5394" width="7.42578125" style="570" customWidth="1"/>
    <col min="5395" max="5395" width="7.85546875" style="570" customWidth="1"/>
    <col min="5396" max="5396" width="4.5703125" style="570" customWidth="1"/>
    <col min="5397" max="5397" width="3.140625" style="570" customWidth="1"/>
    <col min="5398" max="5398" width="7.42578125" style="570" customWidth="1"/>
    <col min="5399" max="5399" width="8.140625" style="570" customWidth="1"/>
    <col min="5400" max="5400" width="4.5703125" style="570" customWidth="1"/>
    <col min="5401" max="5401" width="10.5703125" style="570" customWidth="1"/>
    <col min="5402" max="5402" width="2.5703125" style="570" customWidth="1"/>
    <col min="5403" max="5404" width="8.42578125" style="570" customWidth="1"/>
    <col min="5405" max="5407" width="4.5703125" style="570" customWidth="1"/>
    <col min="5408" max="5408" width="7.140625" style="570" customWidth="1"/>
    <col min="5409" max="5409" width="8.5703125" style="570" customWidth="1"/>
    <col min="5410" max="5413" width="4.5703125" style="570" customWidth="1"/>
    <col min="5414" max="5415" width="11.5703125" style="570"/>
    <col min="5416" max="5416" width="7.42578125" style="570" customWidth="1"/>
    <col min="5417" max="5417" width="6.5703125" style="570" customWidth="1"/>
    <col min="5418" max="5418" width="8.140625" style="570" customWidth="1"/>
    <col min="5419" max="5419" width="9.140625" style="570" customWidth="1"/>
    <col min="5420" max="5420" width="11.5703125" style="570"/>
    <col min="5421" max="5421" width="4.42578125" style="570" customWidth="1"/>
    <col min="5422" max="5422" width="4.85546875" style="570" customWidth="1"/>
    <col min="5423" max="5423" width="3.5703125" style="570" customWidth="1"/>
    <col min="5424" max="5424" width="4.42578125" style="570" customWidth="1"/>
    <col min="5425" max="5425" width="7.85546875" style="570" customWidth="1"/>
    <col min="5426" max="5426" width="3.42578125" style="570" customWidth="1"/>
    <col min="5427" max="5632" width="11.5703125" style="570"/>
    <col min="5633" max="5633" width="1.85546875" style="570" customWidth="1"/>
    <col min="5634" max="5637" width="4.5703125" style="570" customWidth="1"/>
    <col min="5638" max="5638" width="23.42578125" style="570" customWidth="1"/>
    <col min="5639" max="5639" width="13.42578125" style="570" customWidth="1"/>
    <col min="5640" max="5640" width="7" style="570" customWidth="1"/>
    <col min="5641" max="5641" width="8.5703125" style="570" customWidth="1"/>
    <col min="5642" max="5643" width="4.5703125" style="570" customWidth="1"/>
    <col min="5644" max="5644" width="7.5703125" style="570" customWidth="1"/>
    <col min="5645" max="5645" width="8" style="570" customWidth="1"/>
    <col min="5646" max="5648" width="4.5703125" style="570" customWidth="1"/>
    <col min="5649" max="5649" width="7.140625" style="570" customWidth="1"/>
    <col min="5650" max="5650" width="7.42578125" style="570" customWidth="1"/>
    <col min="5651" max="5651" width="7.85546875" style="570" customWidth="1"/>
    <col min="5652" max="5652" width="4.5703125" style="570" customWidth="1"/>
    <col min="5653" max="5653" width="3.140625" style="570" customWidth="1"/>
    <col min="5654" max="5654" width="7.42578125" style="570" customWidth="1"/>
    <col min="5655" max="5655" width="8.140625" style="570" customWidth="1"/>
    <col min="5656" max="5656" width="4.5703125" style="570" customWidth="1"/>
    <col min="5657" max="5657" width="10.5703125" style="570" customWidth="1"/>
    <col min="5658" max="5658" width="2.5703125" style="570" customWidth="1"/>
    <col min="5659" max="5660" width="8.42578125" style="570" customWidth="1"/>
    <col min="5661" max="5663" width="4.5703125" style="570" customWidth="1"/>
    <col min="5664" max="5664" width="7.140625" style="570" customWidth="1"/>
    <col min="5665" max="5665" width="8.5703125" style="570" customWidth="1"/>
    <col min="5666" max="5669" width="4.5703125" style="570" customWidth="1"/>
    <col min="5670" max="5671" width="11.5703125" style="570"/>
    <col min="5672" max="5672" width="7.42578125" style="570" customWidth="1"/>
    <col min="5673" max="5673" width="6.5703125" style="570" customWidth="1"/>
    <col min="5674" max="5674" width="8.140625" style="570" customWidth="1"/>
    <col min="5675" max="5675" width="9.140625" style="570" customWidth="1"/>
    <col min="5676" max="5676" width="11.5703125" style="570"/>
    <col min="5677" max="5677" width="4.42578125" style="570" customWidth="1"/>
    <col min="5678" max="5678" width="4.85546875" style="570" customWidth="1"/>
    <col min="5679" max="5679" width="3.5703125" style="570" customWidth="1"/>
    <col min="5680" max="5680" width="4.42578125" style="570" customWidth="1"/>
    <col min="5681" max="5681" width="7.85546875" style="570" customWidth="1"/>
    <col min="5682" max="5682" width="3.42578125" style="570" customWidth="1"/>
    <col min="5683" max="5888" width="11.5703125" style="570"/>
    <col min="5889" max="5889" width="1.85546875" style="570" customWidth="1"/>
    <col min="5890" max="5893" width="4.5703125" style="570" customWidth="1"/>
    <col min="5894" max="5894" width="23.42578125" style="570" customWidth="1"/>
    <col min="5895" max="5895" width="13.42578125" style="570" customWidth="1"/>
    <col min="5896" max="5896" width="7" style="570" customWidth="1"/>
    <col min="5897" max="5897" width="8.5703125" style="570" customWidth="1"/>
    <col min="5898" max="5899" width="4.5703125" style="570" customWidth="1"/>
    <col min="5900" max="5900" width="7.5703125" style="570" customWidth="1"/>
    <col min="5901" max="5901" width="8" style="570" customWidth="1"/>
    <col min="5902" max="5904" width="4.5703125" style="570" customWidth="1"/>
    <col min="5905" max="5905" width="7.140625" style="570" customWidth="1"/>
    <col min="5906" max="5906" width="7.42578125" style="570" customWidth="1"/>
    <col min="5907" max="5907" width="7.85546875" style="570" customWidth="1"/>
    <col min="5908" max="5908" width="4.5703125" style="570" customWidth="1"/>
    <col min="5909" max="5909" width="3.140625" style="570" customWidth="1"/>
    <col min="5910" max="5910" width="7.42578125" style="570" customWidth="1"/>
    <col min="5911" max="5911" width="8.140625" style="570" customWidth="1"/>
    <col min="5912" max="5912" width="4.5703125" style="570" customWidth="1"/>
    <col min="5913" max="5913" width="10.5703125" style="570" customWidth="1"/>
    <col min="5914" max="5914" width="2.5703125" style="570" customWidth="1"/>
    <col min="5915" max="5916" width="8.42578125" style="570" customWidth="1"/>
    <col min="5917" max="5919" width="4.5703125" style="570" customWidth="1"/>
    <col min="5920" max="5920" width="7.140625" style="570" customWidth="1"/>
    <col min="5921" max="5921" width="8.5703125" style="570" customWidth="1"/>
    <col min="5922" max="5925" width="4.5703125" style="570" customWidth="1"/>
    <col min="5926" max="5927" width="11.5703125" style="570"/>
    <col min="5928" max="5928" width="7.42578125" style="570" customWidth="1"/>
    <col min="5929" max="5929" width="6.5703125" style="570" customWidth="1"/>
    <col min="5930" max="5930" width="8.140625" style="570" customWidth="1"/>
    <col min="5931" max="5931" width="9.140625" style="570" customWidth="1"/>
    <col min="5932" max="5932" width="11.5703125" style="570"/>
    <col min="5933" max="5933" width="4.42578125" style="570" customWidth="1"/>
    <col min="5934" max="5934" width="4.85546875" style="570" customWidth="1"/>
    <col min="5935" max="5935" width="3.5703125" style="570" customWidth="1"/>
    <col min="5936" max="5936" width="4.42578125" style="570" customWidth="1"/>
    <col min="5937" max="5937" width="7.85546875" style="570" customWidth="1"/>
    <col min="5938" max="5938" width="3.42578125" style="570" customWidth="1"/>
    <col min="5939" max="6144" width="11.5703125" style="570"/>
    <col min="6145" max="6145" width="1.85546875" style="570" customWidth="1"/>
    <col min="6146" max="6149" width="4.5703125" style="570" customWidth="1"/>
    <col min="6150" max="6150" width="23.42578125" style="570" customWidth="1"/>
    <col min="6151" max="6151" width="13.42578125" style="570" customWidth="1"/>
    <col min="6152" max="6152" width="7" style="570" customWidth="1"/>
    <col min="6153" max="6153" width="8.5703125" style="570" customWidth="1"/>
    <col min="6154" max="6155" width="4.5703125" style="570" customWidth="1"/>
    <col min="6156" max="6156" width="7.5703125" style="570" customWidth="1"/>
    <col min="6157" max="6157" width="8" style="570" customWidth="1"/>
    <col min="6158" max="6160" width="4.5703125" style="570" customWidth="1"/>
    <col min="6161" max="6161" width="7.140625" style="570" customWidth="1"/>
    <col min="6162" max="6162" width="7.42578125" style="570" customWidth="1"/>
    <col min="6163" max="6163" width="7.85546875" style="570" customWidth="1"/>
    <col min="6164" max="6164" width="4.5703125" style="570" customWidth="1"/>
    <col min="6165" max="6165" width="3.140625" style="570" customWidth="1"/>
    <col min="6166" max="6166" width="7.42578125" style="570" customWidth="1"/>
    <col min="6167" max="6167" width="8.140625" style="570" customWidth="1"/>
    <col min="6168" max="6168" width="4.5703125" style="570" customWidth="1"/>
    <col min="6169" max="6169" width="10.5703125" style="570" customWidth="1"/>
    <col min="6170" max="6170" width="2.5703125" style="570" customWidth="1"/>
    <col min="6171" max="6172" width="8.42578125" style="570" customWidth="1"/>
    <col min="6173" max="6175" width="4.5703125" style="570" customWidth="1"/>
    <col min="6176" max="6176" width="7.140625" style="570" customWidth="1"/>
    <col min="6177" max="6177" width="8.5703125" style="570" customWidth="1"/>
    <col min="6178" max="6181" width="4.5703125" style="570" customWidth="1"/>
    <col min="6182" max="6183" width="11.5703125" style="570"/>
    <col min="6184" max="6184" width="7.42578125" style="570" customWidth="1"/>
    <col min="6185" max="6185" width="6.5703125" style="570" customWidth="1"/>
    <col min="6186" max="6186" width="8.140625" style="570" customWidth="1"/>
    <col min="6187" max="6187" width="9.140625" style="570" customWidth="1"/>
    <col min="6188" max="6188" width="11.5703125" style="570"/>
    <col min="6189" max="6189" width="4.42578125" style="570" customWidth="1"/>
    <col min="6190" max="6190" width="4.85546875" style="570" customWidth="1"/>
    <col min="6191" max="6191" width="3.5703125" style="570" customWidth="1"/>
    <col min="6192" max="6192" width="4.42578125" style="570" customWidth="1"/>
    <col min="6193" max="6193" width="7.85546875" style="570" customWidth="1"/>
    <col min="6194" max="6194" width="3.42578125" style="570" customWidth="1"/>
    <col min="6195" max="6400" width="11.5703125" style="570"/>
    <col min="6401" max="6401" width="1.85546875" style="570" customWidth="1"/>
    <col min="6402" max="6405" width="4.5703125" style="570" customWidth="1"/>
    <col min="6406" max="6406" width="23.42578125" style="570" customWidth="1"/>
    <col min="6407" max="6407" width="13.42578125" style="570" customWidth="1"/>
    <col min="6408" max="6408" width="7" style="570" customWidth="1"/>
    <col min="6409" max="6409" width="8.5703125" style="570" customWidth="1"/>
    <col min="6410" max="6411" width="4.5703125" style="570" customWidth="1"/>
    <col min="6412" max="6412" width="7.5703125" style="570" customWidth="1"/>
    <col min="6413" max="6413" width="8" style="570" customWidth="1"/>
    <col min="6414" max="6416" width="4.5703125" style="570" customWidth="1"/>
    <col min="6417" max="6417" width="7.140625" style="570" customWidth="1"/>
    <col min="6418" max="6418" width="7.42578125" style="570" customWidth="1"/>
    <col min="6419" max="6419" width="7.85546875" style="570" customWidth="1"/>
    <col min="6420" max="6420" width="4.5703125" style="570" customWidth="1"/>
    <col min="6421" max="6421" width="3.140625" style="570" customWidth="1"/>
    <col min="6422" max="6422" width="7.42578125" style="570" customWidth="1"/>
    <col min="6423" max="6423" width="8.140625" style="570" customWidth="1"/>
    <col min="6424" max="6424" width="4.5703125" style="570" customWidth="1"/>
    <col min="6425" max="6425" width="10.5703125" style="570" customWidth="1"/>
    <col min="6426" max="6426" width="2.5703125" style="570" customWidth="1"/>
    <col min="6427" max="6428" width="8.42578125" style="570" customWidth="1"/>
    <col min="6429" max="6431" width="4.5703125" style="570" customWidth="1"/>
    <col min="6432" max="6432" width="7.140625" style="570" customWidth="1"/>
    <col min="6433" max="6433" width="8.5703125" style="570" customWidth="1"/>
    <col min="6434" max="6437" width="4.5703125" style="570" customWidth="1"/>
    <col min="6438" max="6439" width="11.5703125" style="570"/>
    <col min="6440" max="6440" width="7.42578125" style="570" customWidth="1"/>
    <col min="6441" max="6441" width="6.5703125" style="570" customWidth="1"/>
    <col min="6442" max="6442" width="8.140625" style="570" customWidth="1"/>
    <col min="6443" max="6443" width="9.140625" style="570" customWidth="1"/>
    <col min="6444" max="6444" width="11.5703125" style="570"/>
    <col min="6445" max="6445" width="4.42578125" style="570" customWidth="1"/>
    <col min="6446" max="6446" width="4.85546875" style="570" customWidth="1"/>
    <col min="6447" max="6447" width="3.5703125" style="570" customWidth="1"/>
    <col min="6448" max="6448" width="4.42578125" style="570" customWidth="1"/>
    <col min="6449" max="6449" width="7.85546875" style="570" customWidth="1"/>
    <col min="6450" max="6450" width="3.42578125" style="570" customWidth="1"/>
    <col min="6451" max="6656" width="11.5703125" style="570"/>
    <col min="6657" max="6657" width="1.85546875" style="570" customWidth="1"/>
    <col min="6658" max="6661" width="4.5703125" style="570" customWidth="1"/>
    <col min="6662" max="6662" width="23.42578125" style="570" customWidth="1"/>
    <col min="6663" max="6663" width="13.42578125" style="570" customWidth="1"/>
    <col min="6664" max="6664" width="7" style="570" customWidth="1"/>
    <col min="6665" max="6665" width="8.5703125" style="570" customWidth="1"/>
    <col min="6666" max="6667" width="4.5703125" style="570" customWidth="1"/>
    <col min="6668" max="6668" width="7.5703125" style="570" customWidth="1"/>
    <col min="6669" max="6669" width="8" style="570" customWidth="1"/>
    <col min="6670" max="6672" width="4.5703125" style="570" customWidth="1"/>
    <col min="6673" max="6673" width="7.140625" style="570" customWidth="1"/>
    <col min="6674" max="6674" width="7.42578125" style="570" customWidth="1"/>
    <col min="6675" max="6675" width="7.85546875" style="570" customWidth="1"/>
    <col min="6676" max="6676" width="4.5703125" style="570" customWidth="1"/>
    <col min="6677" max="6677" width="3.140625" style="570" customWidth="1"/>
    <col min="6678" max="6678" width="7.42578125" style="570" customWidth="1"/>
    <col min="6679" max="6679" width="8.140625" style="570" customWidth="1"/>
    <col min="6680" max="6680" width="4.5703125" style="570" customWidth="1"/>
    <col min="6681" max="6681" width="10.5703125" style="570" customWidth="1"/>
    <col min="6682" max="6682" width="2.5703125" style="570" customWidth="1"/>
    <col min="6683" max="6684" width="8.42578125" style="570" customWidth="1"/>
    <col min="6685" max="6687" width="4.5703125" style="570" customWidth="1"/>
    <col min="6688" max="6688" width="7.140625" style="570" customWidth="1"/>
    <col min="6689" max="6689" width="8.5703125" style="570" customWidth="1"/>
    <col min="6690" max="6693" width="4.5703125" style="570" customWidth="1"/>
    <col min="6694" max="6695" width="11.5703125" style="570"/>
    <col min="6696" max="6696" width="7.42578125" style="570" customWidth="1"/>
    <col min="6697" max="6697" width="6.5703125" style="570" customWidth="1"/>
    <col min="6698" max="6698" width="8.140625" style="570" customWidth="1"/>
    <col min="6699" max="6699" width="9.140625" style="570" customWidth="1"/>
    <col min="6700" max="6700" width="11.5703125" style="570"/>
    <col min="6701" max="6701" width="4.42578125" style="570" customWidth="1"/>
    <col min="6702" max="6702" width="4.85546875" style="570" customWidth="1"/>
    <col min="6703" max="6703" width="3.5703125" style="570" customWidth="1"/>
    <col min="6704" max="6704" width="4.42578125" style="570" customWidth="1"/>
    <col min="6705" max="6705" width="7.85546875" style="570" customWidth="1"/>
    <col min="6706" max="6706" width="3.42578125" style="570" customWidth="1"/>
    <col min="6707" max="6912" width="11.5703125" style="570"/>
    <col min="6913" max="6913" width="1.85546875" style="570" customWidth="1"/>
    <col min="6914" max="6917" width="4.5703125" style="570" customWidth="1"/>
    <col min="6918" max="6918" width="23.42578125" style="570" customWidth="1"/>
    <col min="6919" max="6919" width="13.42578125" style="570" customWidth="1"/>
    <col min="6920" max="6920" width="7" style="570" customWidth="1"/>
    <col min="6921" max="6921" width="8.5703125" style="570" customWidth="1"/>
    <col min="6922" max="6923" width="4.5703125" style="570" customWidth="1"/>
    <col min="6924" max="6924" width="7.5703125" style="570" customWidth="1"/>
    <col min="6925" max="6925" width="8" style="570" customWidth="1"/>
    <col min="6926" max="6928" width="4.5703125" style="570" customWidth="1"/>
    <col min="6929" max="6929" width="7.140625" style="570" customWidth="1"/>
    <col min="6930" max="6930" width="7.42578125" style="570" customWidth="1"/>
    <col min="6931" max="6931" width="7.85546875" style="570" customWidth="1"/>
    <col min="6932" max="6932" width="4.5703125" style="570" customWidth="1"/>
    <col min="6933" max="6933" width="3.140625" style="570" customWidth="1"/>
    <col min="6934" max="6934" width="7.42578125" style="570" customWidth="1"/>
    <col min="6935" max="6935" width="8.140625" style="570" customWidth="1"/>
    <col min="6936" max="6936" width="4.5703125" style="570" customWidth="1"/>
    <col min="6937" max="6937" width="10.5703125" style="570" customWidth="1"/>
    <col min="6938" max="6938" width="2.5703125" style="570" customWidth="1"/>
    <col min="6939" max="6940" width="8.42578125" style="570" customWidth="1"/>
    <col min="6941" max="6943" width="4.5703125" style="570" customWidth="1"/>
    <col min="6944" max="6944" width="7.140625" style="570" customWidth="1"/>
    <col min="6945" max="6945" width="8.5703125" style="570" customWidth="1"/>
    <col min="6946" max="6949" width="4.5703125" style="570" customWidth="1"/>
    <col min="6950" max="6951" width="11.5703125" style="570"/>
    <col min="6952" max="6952" width="7.42578125" style="570" customWidth="1"/>
    <col min="6953" max="6953" width="6.5703125" style="570" customWidth="1"/>
    <col min="6954" max="6954" width="8.140625" style="570" customWidth="1"/>
    <col min="6955" max="6955" width="9.140625" style="570" customWidth="1"/>
    <col min="6956" max="6956" width="11.5703125" style="570"/>
    <col min="6957" max="6957" width="4.42578125" style="570" customWidth="1"/>
    <col min="6958" max="6958" width="4.85546875" style="570" customWidth="1"/>
    <col min="6959" max="6959" width="3.5703125" style="570" customWidth="1"/>
    <col min="6960" max="6960" width="4.42578125" style="570" customWidth="1"/>
    <col min="6961" max="6961" width="7.85546875" style="570" customWidth="1"/>
    <col min="6962" max="6962" width="3.42578125" style="570" customWidth="1"/>
    <col min="6963" max="7168" width="11.5703125" style="570"/>
    <col min="7169" max="7169" width="1.85546875" style="570" customWidth="1"/>
    <col min="7170" max="7173" width="4.5703125" style="570" customWidth="1"/>
    <col min="7174" max="7174" width="23.42578125" style="570" customWidth="1"/>
    <col min="7175" max="7175" width="13.42578125" style="570" customWidth="1"/>
    <col min="7176" max="7176" width="7" style="570" customWidth="1"/>
    <col min="7177" max="7177" width="8.5703125" style="570" customWidth="1"/>
    <col min="7178" max="7179" width="4.5703125" style="570" customWidth="1"/>
    <col min="7180" max="7180" width="7.5703125" style="570" customWidth="1"/>
    <col min="7181" max="7181" width="8" style="570" customWidth="1"/>
    <col min="7182" max="7184" width="4.5703125" style="570" customWidth="1"/>
    <col min="7185" max="7185" width="7.140625" style="570" customWidth="1"/>
    <col min="7186" max="7186" width="7.42578125" style="570" customWidth="1"/>
    <col min="7187" max="7187" width="7.85546875" style="570" customWidth="1"/>
    <col min="7188" max="7188" width="4.5703125" style="570" customWidth="1"/>
    <col min="7189" max="7189" width="3.140625" style="570" customWidth="1"/>
    <col min="7190" max="7190" width="7.42578125" style="570" customWidth="1"/>
    <col min="7191" max="7191" width="8.140625" style="570" customWidth="1"/>
    <col min="7192" max="7192" width="4.5703125" style="570" customWidth="1"/>
    <col min="7193" max="7193" width="10.5703125" style="570" customWidth="1"/>
    <col min="7194" max="7194" width="2.5703125" style="570" customWidth="1"/>
    <col min="7195" max="7196" width="8.42578125" style="570" customWidth="1"/>
    <col min="7197" max="7199" width="4.5703125" style="570" customWidth="1"/>
    <col min="7200" max="7200" width="7.140625" style="570" customWidth="1"/>
    <col min="7201" max="7201" width="8.5703125" style="570" customWidth="1"/>
    <col min="7202" max="7205" width="4.5703125" style="570" customWidth="1"/>
    <col min="7206" max="7207" width="11.5703125" style="570"/>
    <col min="7208" max="7208" width="7.42578125" style="570" customWidth="1"/>
    <col min="7209" max="7209" width="6.5703125" style="570" customWidth="1"/>
    <col min="7210" max="7210" width="8.140625" style="570" customWidth="1"/>
    <col min="7211" max="7211" width="9.140625" style="570" customWidth="1"/>
    <col min="7212" max="7212" width="11.5703125" style="570"/>
    <col min="7213" max="7213" width="4.42578125" style="570" customWidth="1"/>
    <col min="7214" max="7214" width="4.85546875" style="570" customWidth="1"/>
    <col min="7215" max="7215" width="3.5703125" style="570" customWidth="1"/>
    <col min="7216" max="7216" width="4.42578125" style="570" customWidth="1"/>
    <col min="7217" max="7217" width="7.85546875" style="570" customWidth="1"/>
    <col min="7218" max="7218" width="3.42578125" style="570" customWidth="1"/>
    <col min="7219" max="7424" width="11.5703125" style="570"/>
    <col min="7425" max="7425" width="1.85546875" style="570" customWidth="1"/>
    <col min="7426" max="7429" width="4.5703125" style="570" customWidth="1"/>
    <col min="7430" max="7430" width="23.42578125" style="570" customWidth="1"/>
    <col min="7431" max="7431" width="13.42578125" style="570" customWidth="1"/>
    <col min="7432" max="7432" width="7" style="570" customWidth="1"/>
    <col min="7433" max="7433" width="8.5703125" style="570" customWidth="1"/>
    <col min="7434" max="7435" width="4.5703125" style="570" customWidth="1"/>
    <col min="7436" max="7436" width="7.5703125" style="570" customWidth="1"/>
    <col min="7437" max="7437" width="8" style="570" customWidth="1"/>
    <col min="7438" max="7440" width="4.5703125" style="570" customWidth="1"/>
    <col min="7441" max="7441" width="7.140625" style="570" customWidth="1"/>
    <col min="7442" max="7442" width="7.42578125" style="570" customWidth="1"/>
    <col min="7443" max="7443" width="7.85546875" style="570" customWidth="1"/>
    <col min="7444" max="7444" width="4.5703125" style="570" customWidth="1"/>
    <col min="7445" max="7445" width="3.140625" style="570" customWidth="1"/>
    <col min="7446" max="7446" width="7.42578125" style="570" customWidth="1"/>
    <col min="7447" max="7447" width="8.140625" style="570" customWidth="1"/>
    <col min="7448" max="7448" width="4.5703125" style="570" customWidth="1"/>
    <col min="7449" max="7449" width="10.5703125" style="570" customWidth="1"/>
    <col min="7450" max="7450" width="2.5703125" style="570" customWidth="1"/>
    <col min="7451" max="7452" width="8.42578125" style="570" customWidth="1"/>
    <col min="7453" max="7455" width="4.5703125" style="570" customWidth="1"/>
    <col min="7456" max="7456" width="7.140625" style="570" customWidth="1"/>
    <col min="7457" max="7457" width="8.5703125" style="570" customWidth="1"/>
    <col min="7458" max="7461" width="4.5703125" style="570" customWidth="1"/>
    <col min="7462" max="7463" width="11.5703125" style="570"/>
    <col min="7464" max="7464" width="7.42578125" style="570" customWidth="1"/>
    <col min="7465" max="7465" width="6.5703125" style="570" customWidth="1"/>
    <col min="7466" max="7466" width="8.140625" style="570" customWidth="1"/>
    <col min="7467" max="7467" width="9.140625" style="570" customWidth="1"/>
    <col min="7468" max="7468" width="11.5703125" style="570"/>
    <col min="7469" max="7469" width="4.42578125" style="570" customWidth="1"/>
    <col min="7470" max="7470" width="4.85546875" style="570" customWidth="1"/>
    <col min="7471" max="7471" width="3.5703125" style="570" customWidth="1"/>
    <col min="7472" max="7472" width="4.42578125" style="570" customWidth="1"/>
    <col min="7473" max="7473" width="7.85546875" style="570" customWidth="1"/>
    <col min="7474" max="7474" width="3.42578125" style="570" customWidth="1"/>
    <col min="7475" max="7680" width="11.5703125" style="570"/>
    <col min="7681" max="7681" width="1.85546875" style="570" customWidth="1"/>
    <col min="7682" max="7685" width="4.5703125" style="570" customWidth="1"/>
    <col min="7686" max="7686" width="23.42578125" style="570" customWidth="1"/>
    <col min="7687" max="7687" width="13.42578125" style="570" customWidth="1"/>
    <col min="7688" max="7688" width="7" style="570" customWidth="1"/>
    <col min="7689" max="7689" width="8.5703125" style="570" customWidth="1"/>
    <col min="7690" max="7691" width="4.5703125" style="570" customWidth="1"/>
    <col min="7692" max="7692" width="7.5703125" style="570" customWidth="1"/>
    <col min="7693" max="7693" width="8" style="570" customWidth="1"/>
    <col min="7694" max="7696" width="4.5703125" style="570" customWidth="1"/>
    <col min="7697" max="7697" width="7.140625" style="570" customWidth="1"/>
    <col min="7698" max="7698" width="7.42578125" style="570" customWidth="1"/>
    <col min="7699" max="7699" width="7.85546875" style="570" customWidth="1"/>
    <col min="7700" max="7700" width="4.5703125" style="570" customWidth="1"/>
    <col min="7701" max="7701" width="3.140625" style="570" customWidth="1"/>
    <col min="7702" max="7702" width="7.42578125" style="570" customWidth="1"/>
    <col min="7703" max="7703" width="8.140625" style="570" customWidth="1"/>
    <col min="7704" max="7704" width="4.5703125" style="570" customWidth="1"/>
    <col min="7705" max="7705" width="10.5703125" style="570" customWidth="1"/>
    <col min="7706" max="7706" width="2.5703125" style="570" customWidth="1"/>
    <col min="7707" max="7708" width="8.42578125" style="570" customWidth="1"/>
    <col min="7709" max="7711" width="4.5703125" style="570" customWidth="1"/>
    <col min="7712" max="7712" width="7.140625" style="570" customWidth="1"/>
    <col min="7713" max="7713" width="8.5703125" style="570" customWidth="1"/>
    <col min="7714" max="7717" width="4.5703125" style="570" customWidth="1"/>
    <col min="7718" max="7719" width="11.5703125" style="570"/>
    <col min="7720" max="7720" width="7.42578125" style="570" customWidth="1"/>
    <col min="7721" max="7721" width="6.5703125" style="570" customWidth="1"/>
    <col min="7722" max="7722" width="8.140625" style="570" customWidth="1"/>
    <col min="7723" max="7723" width="9.140625" style="570" customWidth="1"/>
    <col min="7724" max="7724" width="11.5703125" style="570"/>
    <col min="7725" max="7725" width="4.42578125" style="570" customWidth="1"/>
    <col min="7726" max="7726" width="4.85546875" style="570" customWidth="1"/>
    <col min="7727" max="7727" width="3.5703125" style="570" customWidth="1"/>
    <col min="7728" max="7728" width="4.42578125" style="570" customWidth="1"/>
    <col min="7729" max="7729" width="7.85546875" style="570" customWidth="1"/>
    <col min="7730" max="7730" width="3.42578125" style="570" customWidth="1"/>
    <col min="7731" max="7936" width="11.5703125" style="570"/>
    <col min="7937" max="7937" width="1.85546875" style="570" customWidth="1"/>
    <col min="7938" max="7941" width="4.5703125" style="570" customWidth="1"/>
    <col min="7942" max="7942" width="23.42578125" style="570" customWidth="1"/>
    <col min="7943" max="7943" width="13.42578125" style="570" customWidth="1"/>
    <col min="7944" max="7944" width="7" style="570" customWidth="1"/>
    <col min="7945" max="7945" width="8.5703125" style="570" customWidth="1"/>
    <col min="7946" max="7947" width="4.5703125" style="570" customWidth="1"/>
    <col min="7948" max="7948" width="7.5703125" style="570" customWidth="1"/>
    <col min="7949" max="7949" width="8" style="570" customWidth="1"/>
    <col min="7950" max="7952" width="4.5703125" style="570" customWidth="1"/>
    <col min="7953" max="7953" width="7.140625" style="570" customWidth="1"/>
    <col min="7954" max="7954" width="7.42578125" style="570" customWidth="1"/>
    <col min="7955" max="7955" width="7.85546875" style="570" customWidth="1"/>
    <col min="7956" max="7956" width="4.5703125" style="570" customWidth="1"/>
    <col min="7957" max="7957" width="3.140625" style="570" customWidth="1"/>
    <col min="7958" max="7958" width="7.42578125" style="570" customWidth="1"/>
    <col min="7959" max="7959" width="8.140625" style="570" customWidth="1"/>
    <col min="7960" max="7960" width="4.5703125" style="570" customWidth="1"/>
    <col min="7961" max="7961" width="10.5703125" style="570" customWidth="1"/>
    <col min="7962" max="7962" width="2.5703125" style="570" customWidth="1"/>
    <col min="7963" max="7964" width="8.42578125" style="570" customWidth="1"/>
    <col min="7965" max="7967" width="4.5703125" style="570" customWidth="1"/>
    <col min="7968" max="7968" width="7.140625" style="570" customWidth="1"/>
    <col min="7969" max="7969" width="8.5703125" style="570" customWidth="1"/>
    <col min="7970" max="7973" width="4.5703125" style="570" customWidth="1"/>
    <col min="7974" max="7975" width="11.5703125" style="570"/>
    <col min="7976" max="7976" width="7.42578125" style="570" customWidth="1"/>
    <col min="7977" max="7977" width="6.5703125" style="570" customWidth="1"/>
    <col min="7978" max="7978" width="8.140625" style="570" customWidth="1"/>
    <col min="7979" max="7979" width="9.140625" style="570" customWidth="1"/>
    <col min="7980" max="7980" width="11.5703125" style="570"/>
    <col min="7981" max="7981" width="4.42578125" style="570" customWidth="1"/>
    <col min="7982" max="7982" width="4.85546875" style="570" customWidth="1"/>
    <col min="7983" max="7983" width="3.5703125" style="570" customWidth="1"/>
    <col min="7984" max="7984" width="4.42578125" style="570" customWidth="1"/>
    <col min="7985" max="7985" width="7.85546875" style="570" customWidth="1"/>
    <col min="7986" max="7986" width="3.42578125" style="570" customWidth="1"/>
    <col min="7987" max="8192" width="11.5703125" style="570"/>
    <col min="8193" max="8193" width="1.85546875" style="570" customWidth="1"/>
    <col min="8194" max="8197" width="4.5703125" style="570" customWidth="1"/>
    <col min="8198" max="8198" width="23.42578125" style="570" customWidth="1"/>
    <col min="8199" max="8199" width="13.42578125" style="570" customWidth="1"/>
    <col min="8200" max="8200" width="7" style="570" customWidth="1"/>
    <col min="8201" max="8201" width="8.5703125" style="570" customWidth="1"/>
    <col min="8202" max="8203" width="4.5703125" style="570" customWidth="1"/>
    <col min="8204" max="8204" width="7.5703125" style="570" customWidth="1"/>
    <col min="8205" max="8205" width="8" style="570" customWidth="1"/>
    <col min="8206" max="8208" width="4.5703125" style="570" customWidth="1"/>
    <col min="8209" max="8209" width="7.140625" style="570" customWidth="1"/>
    <col min="8210" max="8210" width="7.42578125" style="570" customWidth="1"/>
    <col min="8211" max="8211" width="7.85546875" style="570" customWidth="1"/>
    <col min="8212" max="8212" width="4.5703125" style="570" customWidth="1"/>
    <col min="8213" max="8213" width="3.140625" style="570" customWidth="1"/>
    <col min="8214" max="8214" width="7.42578125" style="570" customWidth="1"/>
    <col min="8215" max="8215" width="8.140625" style="570" customWidth="1"/>
    <col min="8216" max="8216" width="4.5703125" style="570" customWidth="1"/>
    <col min="8217" max="8217" width="10.5703125" style="570" customWidth="1"/>
    <col min="8218" max="8218" width="2.5703125" style="570" customWidth="1"/>
    <col min="8219" max="8220" width="8.42578125" style="570" customWidth="1"/>
    <col min="8221" max="8223" width="4.5703125" style="570" customWidth="1"/>
    <col min="8224" max="8224" width="7.140625" style="570" customWidth="1"/>
    <col min="8225" max="8225" width="8.5703125" style="570" customWidth="1"/>
    <col min="8226" max="8229" width="4.5703125" style="570" customWidth="1"/>
    <col min="8230" max="8231" width="11.5703125" style="570"/>
    <col min="8232" max="8232" width="7.42578125" style="570" customWidth="1"/>
    <col min="8233" max="8233" width="6.5703125" style="570" customWidth="1"/>
    <col min="8234" max="8234" width="8.140625" style="570" customWidth="1"/>
    <col min="8235" max="8235" width="9.140625" style="570" customWidth="1"/>
    <col min="8236" max="8236" width="11.5703125" style="570"/>
    <col min="8237" max="8237" width="4.42578125" style="570" customWidth="1"/>
    <col min="8238" max="8238" width="4.85546875" style="570" customWidth="1"/>
    <col min="8239" max="8239" width="3.5703125" style="570" customWidth="1"/>
    <col min="8240" max="8240" width="4.42578125" style="570" customWidth="1"/>
    <col min="8241" max="8241" width="7.85546875" style="570" customWidth="1"/>
    <col min="8242" max="8242" width="3.42578125" style="570" customWidth="1"/>
    <col min="8243" max="8448" width="11.5703125" style="570"/>
    <col min="8449" max="8449" width="1.85546875" style="570" customWidth="1"/>
    <col min="8450" max="8453" width="4.5703125" style="570" customWidth="1"/>
    <col min="8454" max="8454" width="23.42578125" style="570" customWidth="1"/>
    <col min="8455" max="8455" width="13.42578125" style="570" customWidth="1"/>
    <col min="8456" max="8456" width="7" style="570" customWidth="1"/>
    <col min="8457" max="8457" width="8.5703125" style="570" customWidth="1"/>
    <col min="8458" max="8459" width="4.5703125" style="570" customWidth="1"/>
    <col min="8460" max="8460" width="7.5703125" style="570" customWidth="1"/>
    <col min="8461" max="8461" width="8" style="570" customWidth="1"/>
    <col min="8462" max="8464" width="4.5703125" style="570" customWidth="1"/>
    <col min="8465" max="8465" width="7.140625" style="570" customWidth="1"/>
    <col min="8466" max="8466" width="7.42578125" style="570" customWidth="1"/>
    <col min="8467" max="8467" width="7.85546875" style="570" customWidth="1"/>
    <col min="8468" max="8468" width="4.5703125" style="570" customWidth="1"/>
    <col min="8469" max="8469" width="3.140625" style="570" customWidth="1"/>
    <col min="8470" max="8470" width="7.42578125" style="570" customWidth="1"/>
    <col min="8471" max="8471" width="8.140625" style="570" customWidth="1"/>
    <col min="8472" max="8472" width="4.5703125" style="570" customWidth="1"/>
    <col min="8473" max="8473" width="10.5703125" style="570" customWidth="1"/>
    <col min="8474" max="8474" width="2.5703125" style="570" customWidth="1"/>
    <col min="8475" max="8476" width="8.42578125" style="570" customWidth="1"/>
    <col min="8477" max="8479" width="4.5703125" style="570" customWidth="1"/>
    <col min="8480" max="8480" width="7.140625" style="570" customWidth="1"/>
    <col min="8481" max="8481" width="8.5703125" style="570" customWidth="1"/>
    <col min="8482" max="8485" width="4.5703125" style="570" customWidth="1"/>
    <col min="8486" max="8487" width="11.5703125" style="570"/>
    <col min="8488" max="8488" width="7.42578125" style="570" customWidth="1"/>
    <col min="8489" max="8489" width="6.5703125" style="570" customWidth="1"/>
    <col min="8490" max="8490" width="8.140625" style="570" customWidth="1"/>
    <col min="8491" max="8491" width="9.140625" style="570" customWidth="1"/>
    <col min="8492" max="8492" width="11.5703125" style="570"/>
    <col min="8493" max="8493" width="4.42578125" style="570" customWidth="1"/>
    <col min="8494" max="8494" width="4.85546875" style="570" customWidth="1"/>
    <col min="8495" max="8495" width="3.5703125" style="570" customWidth="1"/>
    <col min="8496" max="8496" width="4.42578125" style="570" customWidth="1"/>
    <col min="8497" max="8497" width="7.85546875" style="570" customWidth="1"/>
    <col min="8498" max="8498" width="3.42578125" style="570" customWidth="1"/>
    <col min="8499" max="8704" width="11.5703125" style="570"/>
    <col min="8705" max="8705" width="1.85546875" style="570" customWidth="1"/>
    <col min="8706" max="8709" width="4.5703125" style="570" customWidth="1"/>
    <col min="8710" max="8710" width="23.42578125" style="570" customWidth="1"/>
    <col min="8711" max="8711" width="13.42578125" style="570" customWidth="1"/>
    <col min="8712" max="8712" width="7" style="570" customWidth="1"/>
    <col min="8713" max="8713" width="8.5703125" style="570" customWidth="1"/>
    <col min="8714" max="8715" width="4.5703125" style="570" customWidth="1"/>
    <col min="8716" max="8716" width="7.5703125" style="570" customWidth="1"/>
    <col min="8717" max="8717" width="8" style="570" customWidth="1"/>
    <col min="8718" max="8720" width="4.5703125" style="570" customWidth="1"/>
    <col min="8721" max="8721" width="7.140625" style="570" customWidth="1"/>
    <col min="8722" max="8722" width="7.42578125" style="570" customWidth="1"/>
    <col min="8723" max="8723" width="7.85546875" style="570" customWidth="1"/>
    <col min="8724" max="8724" width="4.5703125" style="570" customWidth="1"/>
    <col min="8725" max="8725" width="3.140625" style="570" customWidth="1"/>
    <col min="8726" max="8726" width="7.42578125" style="570" customWidth="1"/>
    <col min="8727" max="8727" width="8.140625" style="570" customWidth="1"/>
    <col min="8728" max="8728" width="4.5703125" style="570" customWidth="1"/>
    <col min="8729" max="8729" width="10.5703125" style="570" customWidth="1"/>
    <col min="8730" max="8730" width="2.5703125" style="570" customWidth="1"/>
    <col min="8731" max="8732" width="8.42578125" style="570" customWidth="1"/>
    <col min="8733" max="8735" width="4.5703125" style="570" customWidth="1"/>
    <col min="8736" max="8736" width="7.140625" style="570" customWidth="1"/>
    <col min="8737" max="8737" width="8.5703125" style="570" customWidth="1"/>
    <col min="8738" max="8741" width="4.5703125" style="570" customWidth="1"/>
    <col min="8742" max="8743" width="11.5703125" style="570"/>
    <col min="8744" max="8744" width="7.42578125" style="570" customWidth="1"/>
    <col min="8745" max="8745" width="6.5703125" style="570" customWidth="1"/>
    <col min="8746" max="8746" width="8.140625" style="570" customWidth="1"/>
    <col min="8747" max="8747" width="9.140625" style="570" customWidth="1"/>
    <col min="8748" max="8748" width="11.5703125" style="570"/>
    <col min="8749" max="8749" width="4.42578125" style="570" customWidth="1"/>
    <col min="8750" max="8750" width="4.85546875" style="570" customWidth="1"/>
    <col min="8751" max="8751" width="3.5703125" style="570" customWidth="1"/>
    <col min="8752" max="8752" width="4.42578125" style="570" customWidth="1"/>
    <col min="8753" max="8753" width="7.85546875" style="570" customWidth="1"/>
    <col min="8754" max="8754" width="3.42578125" style="570" customWidth="1"/>
    <col min="8755" max="8960" width="11.5703125" style="570"/>
    <col min="8961" max="8961" width="1.85546875" style="570" customWidth="1"/>
    <col min="8962" max="8965" width="4.5703125" style="570" customWidth="1"/>
    <col min="8966" max="8966" width="23.42578125" style="570" customWidth="1"/>
    <col min="8967" max="8967" width="13.42578125" style="570" customWidth="1"/>
    <col min="8968" max="8968" width="7" style="570" customWidth="1"/>
    <col min="8969" max="8969" width="8.5703125" style="570" customWidth="1"/>
    <col min="8970" max="8971" width="4.5703125" style="570" customWidth="1"/>
    <col min="8972" max="8972" width="7.5703125" style="570" customWidth="1"/>
    <col min="8973" max="8973" width="8" style="570" customWidth="1"/>
    <col min="8974" max="8976" width="4.5703125" style="570" customWidth="1"/>
    <col min="8977" max="8977" width="7.140625" style="570" customWidth="1"/>
    <col min="8978" max="8978" width="7.42578125" style="570" customWidth="1"/>
    <col min="8979" max="8979" width="7.85546875" style="570" customWidth="1"/>
    <col min="8980" max="8980" width="4.5703125" style="570" customWidth="1"/>
    <col min="8981" max="8981" width="3.140625" style="570" customWidth="1"/>
    <col min="8982" max="8982" width="7.42578125" style="570" customWidth="1"/>
    <col min="8983" max="8983" width="8.140625" style="570" customWidth="1"/>
    <col min="8984" max="8984" width="4.5703125" style="570" customWidth="1"/>
    <col min="8985" max="8985" width="10.5703125" style="570" customWidth="1"/>
    <col min="8986" max="8986" width="2.5703125" style="570" customWidth="1"/>
    <col min="8987" max="8988" width="8.42578125" style="570" customWidth="1"/>
    <col min="8989" max="8991" width="4.5703125" style="570" customWidth="1"/>
    <col min="8992" max="8992" width="7.140625" style="570" customWidth="1"/>
    <col min="8993" max="8993" width="8.5703125" style="570" customWidth="1"/>
    <col min="8994" max="8997" width="4.5703125" style="570" customWidth="1"/>
    <col min="8998" max="8999" width="11.5703125" style="570"/>
    <col min="9000" max="9000" width="7.42578125" style="570" customWidth="1"/>
    <col min="9001" max="9001" width="6.5703125" style="570" customWidth="1"/>
    <col min="9002" max="9002" width="8.140625" style="570" customWidth="1"/>
    <col min="9003" max="9003" width="9.140625" style="570" customWidth="1"/>
    <col min="9004" max="9004" width="11.5703125" style="570"/>
    <col min="9005" max="9005" width="4.42578125" style="570" customWidth="1"/>
    <col min="9006" max="9006" width="4.85546875" style="570" customWidth="1"/>
    <col min="9007" max="9007" width="3.5703125" style="570" customWidth="1"/>
    <col min="9008" max="9008" width="4.42578125" style="570" customWidth="1"/>
    <col min="9009" max="9009" width="7.85546875" style="570" customWidth="1"/>
    <col min="9010" max="9010" width="3.42578125" style="570" customWidth="1"/>
    <col min="9011" max="9216" width="11.5703125" style="570"/>
    <col min="9217" max="9217" width="1.85546875" style="570" customWidth="1"/>
    <col min="9218" max="9221" width="4.5703125" style="570" customWidth="1"/>
    <col min="9222" max="9222" width="23.42578125" style="570" customWidth="1"/>
    <col min="9223" max="9223" width="13.42578125" style="570" customWidth="1"/>
    <col min="9224" max="9224" width="7" style="570" customWidth="1"/>
    <col min="9225" max="9225" width="8.5703125" style="570" customWidth="1"/>
    <col min="9226" max="9227" width="4.5703125" style="570" customWidth="1"/>
    <col min="9228" max="9228" width="7.5703125" style="570" customWidth="1"/>
    <col min="9229" max="9229" width="8" style="570" customWidth="1"/>
    <col min="9230" max="9232" width="4.5703125" style="570" customWidth="1"/>
    <col min="9233" max="9233" width="7.140625" style="570" customWidth="1"/>
    <col min="9234" max="9234" width="7.42578125" style="570" customWidth="1"/>
    <col min="9235" max="9235" width="7.85546875" style="570" customWidth="1"/>
    <col min="9236" max="9236" width="4.5703125" style="570" customWidth="1"/>
    <col min="9237" max="9237" width="3.140625" style="570" customWidth="1"/>
    <col min="9238" max="9238" width="7.42578125" style="570" customWidth="1"/>
    <col min="9239" max="9239" width="8.140625" style="570" customWidth="1"/>
    <col min="9240" max="9240" width="4.5703125" style="570" customWidth="1"/>
    <col min="9241" max="9241" width="10.5703125" style="570" customWidth="1"/>
    <col min="9242" max="9242" width="2.5703125" style="570" customWidth="1"/>
    <col min="9243" max="9244" width="8.42578125" style="570" customWidth="1"/>
    <col min="9245" max="9247" width="4.5703125" style="570" customWidth="1"/>
    <col min="9248" max="9248" width="7.140625" style="570" customWidth="1"/>
    <col min="9249" max="9249" width="8.5703125" style="570" customWidth="1"/>
    <col min="9250" max="9253" width="4.5703125" style="570" customWidth="1"/>
    <col min="9254" max="9255" width="11.5703125" style="570"/>
    <col min="9256" max="9256" width="7.42578125" style="570" customWidth="1"/>
    <col min="9257" max="9257" width="6.5703125" style="570" customWidth="1"/>
    <col min="9258" max="9258" width="8.140625" style="570" customWidth="1"/>
    <col min="9259" max="9259" width="9.140625" style="570" customWidth="1"/>
    <col min="9260" max="9260" width="11.5703125" style="570"/>
    <col min="9261" max="9261" width="4.42578125" style="570" customWidth="1"/>
    <col min="9262" max="9262" width="4.85546875" style="570" customWidth="1"/>
    <col min="9263" max="9263" width="3.5703125" style="570" customWidth="1"/>
    <col min="9264" max="9264" width="4.42578125" style="570" customWidth="1"/>
    <col min="9265" max="9265" width="7.85546875" style="570" customWidth="1"/>
    <col min="9266" max="9266" width="3.42578125" style="570" customWidth="1"/>
    <col min="9267" max="9472" width="11.5703125" style="570"/>
    <col min="9473" max="9473" width="1.85546875" style="570" customWidth="1"/>
    <col min="9474" max="9477" width="4.5703125" style="570" customWidth="1"/>
    <col min="9478" max="9478" width="23.42578125" style="570" customWidth="1"/>
    <col min="9479" max="9479" width="13.42578125" style="570" customWidth="1"/>
    <col min="9480" max="9480" width="7" style="570" customWidth="1"/>
    <col min="9481" max="9481" width="8.5703125" style="570" customWidth="1"/>
    <col min="9482" max="9483" width="4.5703125" style="570" customWidth="1"/>
    <col min="9484" max="9484" width="7.5703125" style="570" customWidth="1"/>
    <col min="9485" max="9485" width="8" style="570" customWidth="1"/>
    <col min="9486" max="9488" width="4.5703125" style="570" customWidth="1"/>
    <col min="9489" max="9489" width="7.140625" style="570" customWidth="1"/>
    <col min="9490" max="9490" width="7.42578125" style="570" customWidth="1"/>
    <col min="9491" max="9491" width="7.85546875" style="570" customWidth="1"/>
    <col min="9492" max="9492" width="4.5703125" style="570" customWidth="1"/>
    <col min="9493" max="9493" width="3.140625" style="570" customWidth="1"/>
    <col min="9494" max="9494" width="7.42578125" style="570" customWidth="1"/>
    <col min="9495" max="9495" width="8.140625" style="570" customWidth="1"/>
    <col min="9496" max="9496" width="4.5703125" style="570" customWidth="1"/>
    <col min="9497" max="9497" width="10.5703125" style="570" customWidth="1"/>
    <col min="9498" max="9498" width="2.5703125" style="570" customWidth="1"/>
    <col min="9499" max="9500" width="8.42578125" style="570" customWidth="1"/>
    <col min="9501" max="9503" width="4.5703125" style="570" customWidth="1"/>
    <col min="9504" max="9504" width="7.140625" style="570" customWidth="1"/>
    <col min="9505" max="9505" width="8.5703125" style="570" customWidth="1"/>
    <col min="9506" max="9509" width="4.5703125" style="570" customWidth="1"/>
    <col min="9510" max="9511" width="11.5703125" style="570"/>
    <col min="9512" max="9512" width="7.42578125" style="570" customWidth="1"/>
    <col min="9513" max="9513" width="6.5703125" style="570" customWidth="1"/>
    <col min="9514" max="9514" width="8.140625" style="570" customWidth="1"/>
    <col min="9515" max="9515" width="9.140625" style="570" customWidth="1"/>
    <col min="9516" max="9516" width="11.5703125" style="570"/>
    <col min="9517" max="9517" width="4.42578125" style="570" customWidth="1"/>
    <col min="9518" max="9518" width="4.85546875" style="570" customWidth="1"/>
    <col min="9519" max="9519" width="3.5703125" style="570" customWidth="1"/>
    <col min="9520" max="9520" width="4.42578125" style="570" customWidth="1"/>
    <col min="9521" max="9521" width="7.85546875" style="570" customWidth="1"/>
    <col min="9522" max="9522" width="3.42578125" style="570" customWidth="1"/>
    <col min="9523" max="9728" width="11.5703125" style="570"/>
    <col min="9729" max="9729" width="1.85546875" style="570" customWidth="1"/>
    <col min="9730" max="9733" width="4.5703125" style="570" customWidth="1"/>
    <col min="9734" max="9734" width="23.42578125" style="570" customWidth="1"/>
    <col min="9735" max="9735" width="13.42578125" style="570" customWidth="1"/>
    <col min="9736" max="9736" width="7" style="570" customWidth="1"/>
    <col min="9737" max="9737" width="8.5703125" style="570" customWidth="1"/>
    <col min="9738" max="9739" width="4.5703125" style="570" customWidth="1"/>
    <col min="9740" max="9740" width="7.5703125" style="570" customWidth="1"/>
    <col min="9741" max="9741" width="8" style="570" customWidth="1"/>
    <col min="9742" max="9744" width="4.5703125" style="570" customWidth="1"/>
    <col min="9745" max="9745" width="7.140625" style="570" customWidth="1"/>
    <col min="9746" max="9746" width="7.42578125" style="570" customWidth="1"/>
    <col min="9747" max="9747" width="7.85546875" style="570" customWidth="1"/>
    <col min="9748" max="9748" width="4.5703125" style="570" customWidth="1"/>
    <col min="9749" max="9749" width="3.140625" style="570" customWidth="1"/>
    <col min="9750" max="9750" width="7.42578125" style="570" customWidth="1"/>
    <col min="9751" max="9751" width="8.140625" style="570" customWidth="1"/>
    <col min="9752" max="9752" width="4.5703125" style="570" customWidth="1"/>
    <col min="9753" max="9753" width="10.5703125" style="570" customWidth="1"/>
    <col min="9754" max="9754" width="2.5703125" style="570" customWidth="1"/>
    <col min="9755" max="9756" width="8.42578125" style="570" customWidth="1"/>
    <col min="9757" max="9759" width="4.5703125" style="570" customWidth="1"/>
    <col min="9760" max="9760" width="7.140625" style="570" customWidth="1"/>
    <col min="9761" max="9761" width="8.5703125" style="570" customWidth="1"/>
    <col min="9762" max="9765" width="4.5703125" style="570" customWidth="1"/>
    <col min="9766" max="9767" width="11.5703125" style="570"/>
    <col min="9768" max="9768" width="7.42578125" style="570" customWidth="1"/>
    <col min="9769" max="9769" width="6.5703125" style="570" customWidth="1"/>
    <col min="9770" max="9770" width="8.140625" style="570" customWidth="1"/>
    <col min="9771" max="9771" width="9.140625" style="570" customWidth="1"/>
    <col min="9772" max="9772" width="11.5703125" style="570"/>
    <col min="9773" max="9773" width="4.42578125" style="570" customWidth="1"/>
    <col min="9774" max="9774" width="4.85546875" style="570" customWidth="1"/>
    <col min="9775" max="9775" width="3.5703125" style="570" customWidth="1"/>
    <col min="9776" max="9776" width="4.42578125" style="570" customWidth="1"/>
    <col min="9777" max="9777" width="7.85546875" style="570" customWidth="1"/>
    <col min="9778" max="9778" width="3.42578125" style="570" customWidth="1"/>
    <col min="9779" max="9984" width="11.5703125" style="570"/>
    <col min="9985" max="9985" width="1.85546875" style="570" customWidth="1"/>
    <col min="9986" max="9989" width="4.5703125" style="570" customWidth="1"/>
    <col min="9990" max="9990" width="23.42578125" style="570" customWidth="1"/>
    <col min="9991" max="9991" width="13.42578125" style="570" customWidth="1"/>
    <col min="9992" max="9992" width="7" style="570" customWidth="1"/>
    <col min="9993" max="9993" width="8.5703125" style="570" customWidth="1"/>
    <col min="9994" max="9995" width="4.5703125" style="570" customWidth="1"/>
    <col min="9996" max="9996" width="7.5703125" style="570" customWidth="1"/>
    <col min="9997" max="9997" width="8" style="570" customWidth="1"/>
    <col min="9998" max="10000" width="4.5703125" style="570" customWidth="1"/>
    <col min="10001" max="10001" width="7.140625" style="570" customWidth="1"/>
    <col min="10002" max="10002" width="7.42578125" style="570" customWidth="1"/>
    <col min="10003" max="10003" width="7.85546875" style="570" customWidth="1"/>
    <col min="10004" max="10004" width="4.5703125" style="570" customWidth="1"/>
    <col min="10005" max="10005" width="3.140625" style="570" customWidth="1"/>
    <col min="10006" max="10006" width="7.42578125" style="570" customWidth="1"/>
    <col min="10007" max="10007" width="8.140625" style="570" customWidth="1"/>
    <col min="10008" max="10008" width="4.5703125" style="570" customWidth="1"/>
    <col min="10009" max="10009" width="10.5703125" style="570" customWidth="1"/>
    <col min="10010" max="10010" width="2.5703125" style="570" customWidth="1"/>
    <col min="10011" max="10012" width="8.42578125" style="570" customWidth="1"/>
    <col min="10013" max="10015" width="4.5703125" style="570" customWidth="1"/>
    <col min="10016" max="10016" width="7.140625" style="570" customWidth="1"/>
    <col min="10017" max="10017" width="8.5703125" style="570" customWidth="1"/>
    <col min="10018" max="10021" width="4.5703125" style="570" customWidth="1"/>
    <col min="10022" max="10023" width="11.5703125" style="570"/>
    <col min="10024" max="10024" width="7.42578125" style="570" customWidth="1"/>
    <col min="10025" max="10025" width="6.5703125" style="570" customWidth="1"/>
    <col min="10026" max="10026" width="8.140625" style="570" customWidth="1"/>
    <col min="10027" max="10027" width="9.140625" style="570" customWidth="1"/>
    <col min="10028" max="10028" width="11.5703125" style="570"/>
    <col min="10029" max="10029" width="4.42578125" style="570" customWidth="1"/>
    <col min="10030" max="10030" width="4.85546875" style="570" customWidth="1"/>
    <col min="10031" max="10031" width="3.5703125" style="570" customWidth="1"/>
    <col min="10032" max="10032" width="4.42578125" style="570" customWidth="1"/>
    <col min="10033" max="10033" width="7.85546875" style="570" customWidth="1"/>
    <col min="10034" max="10034" width="3.42578125" style="570" customWidth="1"/>
    <col min="10035" max="10240" width="11.5703125" style="570"/>
    <col min="10241" max="10241" width="1.85546875" style="570" customWidth="1"/>
    <col min="10242" max="10245" width="4.5703125" style="570" customWidth="1"/>
    <col min="10246" max="10246" width="23.42578125" style="570" customWidth="1"/>
    <col min="10247" max="10247" width="13.42578125" style="570" customWidth="1"/>
    <col min="10248" max="10248" width="7" style="570" customWidth="1"/>
    <col min="10249" max="10249" width="8.5703125" style="570" customWidth="1"/>
    <col min="10250" max="10251" width="4.5703125" style="570" customWidth="1"/>
    <col min="10252" max="10252" width="7.5703125" style="570" customWidth="1"/>
    <col min="10253" max="10253" width="8" style="570" customWidth="1"/>
    <col min="10254" max="10256" width="4.5703125" style="570" customWidth="1"/>
    <col min="10257" max="10257" width="7.140625" style="570" customWidth="1"/>
    <col min="10258" max="10258" width="7.42578125" style="570" customWidth="1"/>
    <col min="10259" max="10259" width="7.85546875" style="570" customWidth="1"/>
    <col min="10260" max="10260" width="4.5703125" style="570" customWidth="1"/>
    <col min="10261" max="10261" width="3.140625" style="570" customWidth="1"/>
    <col min="10262" max="10262" width="7.42578125" style="570" customWidth="1"/>
    <col min="10263" max="10263" width="8.140625" style="570" customWidth="1"/>
    <col min="10264" max="10264" width="4.5703125" style="570" customWidth="1"/>
    <col min="10265" max="10265" width="10.5703125" style="570" customWidth="1"/>
    <col min="10266" max="10266" width="2.5703125" style="570" customWidth="1"/>
    <col min="10267" max="10268" width="8.42578125" style="570" customWidth="1"/>
    <col min="10269" max="10271" width="4.5703125" style="570" customWidth="1"/>
    <col min="10272" max="10272" width="7.140625" style="570" customWidth="1"/>
    <col min="10273" max="10273" width="8.5703125" style="570" customWidth="1"/>
    <col min="10274" max="10277" width="4.5703125" style="570" customWidth="1"/>
    <col min="10278" max="10279" width="11.5703125" style="570"/>
    <col min="10280" max="10280" width="7.42578125" style="570" customWidth="1"/>
    <col min="10281" max="10281" width="6.5703125" style="570" customWidth="1"/>
    <col min="10282" max="10282" width="8.140625" style="570" customWidth="1"/>
    <col min="10283" max="10283" width="9.140625" style="570" customWidth="1"/>
    <col min="10284" max="10284" width="11.5703125" style="570"/>
    <col min="10285" max="10285" width="4.42578125" style="570" customWidth="1"/>
    <col min="10286" max="10286" width="4.85546875" style="570" customWidth="1"/>
    <col min="10287" max="10287" width="3.5703125" style="570" customWidth="1"/>
    <col min="10288" max="10288" width="4.42578125" style="570" customWidth="1"/>
    <col min="10289" max="10289" width="7.85546875" style="570" customWidth="1"/>
    <col min="10290" max="10290" width="3.42578125" style="570" customWidth="1"/>
    <col min="10291" max="10496" width="11.5703125" style="570"/>
    <col min="10497" max="10497" width="1.85546875" style="570" customWidth="1"/>
    <col min="10498" max="10501" width="4.5703125" style="570" customWidth="1"/>
    <col min="10502" max="10502" width="23.42578125" style="570" customWidth="1"/>
    <col min="10503" max="10503" width="13.42578125" style="570" customWidth="1"/>
    <col min="10504" max="10504" width="7" style="570" customWidth="1"/>
    <col min="10505" max="10505" width="8.5703125" style="570" customWidth="1"/>
    <col min="10506" max="10507" width="4.5703125" style="570" customWidth="1"/>
    <col min="10508" max="10508" width="7.5703125" style="570" customWidth="1"/>
    <col min="10509" max="10509" width="8" style="570" customWidth="1"/>
    <col min="10510" max="10512" width="4.5703125" style="570" customWidth="1"/>
    <col min="10513" max="10513" width="7.140625" style="570" customWidth="1"/>
    <col min="10514" max="10514" width="7.42578125" style="570" customWidth="1"/>
    <col min="10515" max="10515" width="7.85546875" style="570" customWidth="1"/>
    <col min="10516" max="10516" width="4.5703125" style="570" customWidth="1"/>
    <col min="10517" max="10517" width="3.140625" style="570" customWidth="1"/>
    <col min="10518" max="10518" width="7.42578125" style="570" customWidth="1"/>
    <col min="10519" max="10519" width="8.140625" style="570" customWidth="1"/>
    <col min="10520" max="10520" width="4.5703125" style="570" customWidth="1"/>
    <col min="10521" max="10521" width="10.5703125" style="570" customWidth="1"/>
    <col min="10522" max="10522" width="2.5703125" style="570" customWidth="1"/>
    <col min="10523" max="10524" width="8.42578125" style="570" customWidth="1"/>
    <col min="10525" max="10527" width="4.5703125" style="570" customWidth="1"/>
    <col min="10528" max="10528" width="7.140625" style="570" customWidth="1"/>
    <col min="10529" max="10529" width="8.5703125" style="570" customWidth="1"/>
    <col min="10530" max="10533" width="4.5703125" style="570" customWidth="1"/>
    <col min="10534" max="10535" width="11.5703125" style="570"/>
    <col min="10536" max="10536" width="7.42578125" style="570" customWidth="1"/>
    <col min="10537" max="10537" width="6.5703125" style="570" customWidth="1"/>
    <col min="10538" max="10538" width="8.140625" style="570" customWidth="1"/>
    <col min="10539" max="10539" width="9.140625" style="570" customWidth="1"/>
    <col min="10540" max="10540" width="11.5703125" style="570"/>
    <col min="10541" max="10541" width="4.42578125" style="570" customWidth="1"/>
    <col min="10542" max="10542" width="4.85546875" style="570" customWidth="1"/>
    <col min="10543" max="10543" width="3.5703125" style="570" customWidth="1"/>
    <col min="10544" max="10544" width="4.42578125" style="570" customWidth="1"/>
    <col min="10545" max="10545" width="7.85546875" style="570" customWidth="1"/>
    <col min="10546" max="10546" width="3.42578125" style="570" customWidth="1"/>
    <col min="10547" max="10752" width="11.5703125" style="570"/>
    <col min="10753" max="10753" width="1.85546875" style="570" customWidth="1"/>
    <col min="10754" max="10757" width="4.5703125" style="570" customWidth="1"/>
    <col min="10758" max="10758" width="23.42578125" style="570" customWidth="1"/>
    <col min="10759" max="10759" width="13.42578125" style="570" customWidth="1"/>
    <col min="10760" max="10760" width="7" style="570" customWidth="1"/>
    <col min="10761" max="10761" width="8.5703125" style="570" customWidth="1"/>
    <col min="10762" max="10763" width="4.5703125" style="570" customWidth="1"/>
    <col min="10764" max="10764" width="7.5703125" style="570" customWidth="1"/>
    <col min="10765" max="10765" width="8" style="570" customWidth="1"/>
    <col min="10766" max="10768" width="4.5703125" style="570" customWidth="1"/>
    <col min="10769" max="10769" width="7.140625" style="570" customWidth="1"/>
    <col min="10770" max="10770" width="7.42578125" style="570" customWidth="1"/>
    <col min="10771" max="10771" width="7.85546875" style="570" customWidth="1"/>
    <col min="10772" max="10772" width="4.5703125" style="570" customWidth="1"/>
    <col min="10773" max="10773" width="3.140625" style="570" customWidth="1"/>
    <col min="10774" max="10774" width="7.42578125" style="570" customWidth="1"/>
    <col min="10775" max="10775" width="8.140625" style="570" customWidth="1"/>
    <col min="10776" max="10776" width="4.5703125" style="570" customWidth="1"/>
    <col min="10777" max="10777" width="10.5703125" style="570" customWidth="1"/>
    <col min="10778" max="10778" width="2.5703125" style="570" customWidth="1"/>
    <col min="10779" max="10780" width="8.42578125" style="570" customWidth="1"/>
    <col min="10781" max="10783" width="4.5703125" style="570" customWidth="1"/>
    <col min="10784" max="10784" width="7.140625" style="570" customWidth="1"/>
    <col min="10785" max="10785" width="8.5703125" style="570" customWidth="1"/>
    <col min="10786" max="10789" width="4.5703125" style="570" customWidth="1"/>
    <col min="10790" max="10791" width="11.5703125" style="570"/>
    <col min="10792" max="10792" width="7.42578125" style="570" customWidth="1"/>
    <col min="10793" max="10793" width="6.5703125" style="570" customWidth="1"/>
    <col min="10794" max="10794" width="8.140625" style="570" customWidth="1"/>
    <col min="10795" max="10795" width="9.140625" style="570" customWidth="1"/>
    <col min="10796" max="10796" width="11.5703125" style="570"/>
    <col min="10797" max="10797" width="4.42578125" style="570" customWidth="1"/>
    <col min="10798" max="10798" width="4.85546875" style="570" customWidth="1"/>
    <col min="10799" max="10799" width="3.5703125" style="570" customWidth="1"/>
    <col min="10800" max="10800" width="4.42578125" style="570" customWidth="1"/>
    <col min="10801" max="10801" width="7.85546875" style="570" customWidth="1"/>
    <col min="10802" max="10802" width="3.42578125" style="570" customWidth="1"/>
    <col min="10803" max="11008" width="11.5703125" style="570"/>
    <col min="11009" max="11009" width="1.85546875" style="570" customWidth="1"/>
    <col min="11010" max="11013" width="4.5703125" style="570" customWidth="1"/>
    <col min="11014" max="11014" width="23.42578125" style="570" customWidth="1"/>
    <col min="11015" max="11015" width="13.42578125" style="570" customWidth="1"/>
    <col min="11016" max="11016" width="7" style="570" customWidth="1"/>
    <col min="11017" max="11017" width="8.5703125" style="570" customWidth="1"/>
    <col min="11018" max="11019" width="4.5703125" style="570" customWidth="1"/>
    <col min="11020" max="11020" width="7.5703125" style="570" customWidth="1"/>
    <col min="11021" max="11021" width="8" style="570" customWidth="1"/>
    <col min="11022" max="11024" width="4.5703125" style="570" customWidth="1"/>
    <col min="11025" max="11025" width="7.140625" style="570" customWidth="1"/>
    <col min="11026" max="11026" width="7.42578125" style="570" customWidth="1"/>
    <col min="11027" max="11027" width="7.85546875" style="570" customWidth="1"/>
    <col min="11028" max="11028" width="4.5703125" style="570" customWidth="1"/>
    <col min="11029" max="11029" width="3.140625" style="570" customWidth="1"/>
    <col min="11030" max="11030" width="7.42578125" style="570" customWidth="1"/>
    <col min="11031" max="11031" width="8.140625" style="570" customWidth="1"/>
    <col min="11032" max="11032" width="4.5703125" style="570" customWidth="1"/>
    <col min="11033" max="11033" width="10.5703125" style="570" customWidth="1"/>
    <col min="11034" max="11034" width="2.5703125" style="570" customWidth="1"/>
    <col min="11035" max="11036" width="8.42578125" style="570" customWidth="1"/>
    <col min="11037" max="11039" width="4.5703125" style="570" customWidth="1"/>
    <col min="11040" max="11040" width="7.140625" style="570" customWidth="1"/>
    <col min="11041" max="11041" width="8.5703125" style="570" customWidth="1"/>
    <col min="11042" max="11045" width="4.5703125" style="570" customWidth="1"/>
    <col min="11046" max="11047" width="11.5703125" style="570"/>
    <col min="11048" max="11048" width="7.42578125" style="570" customWidth="1"/>
    <col min="11049" max="11049" width="6.5703125" style="570" customWidth="1"/>
    <col min="11050" max="11050" width="8.140625" style="570" customWidth="1"/>
    <col min="11051" max="11051" width="9.140625" style="570" customWidth="1"/>
    <col min="11052" max="11052" width="11.5703125" style="570"/>
    <col min="11053" max="11053" width="4.42578125" style="570" customWidth="1"/>
    <col min="11054" max="11054" width="4.85546875" style="570" customWidth="1"/>
    <col min="11055" max="11055" width="3.5703125" style="570" customWidth="1"/>
    <col min="11056" max="11056" width="4.42578125" style="570" customWidth="1"/>
    <col min="11057" max="11057" width="7.85546875" style="570" customWidth="1"/>
    <col min="11058" max="11058" width="3.42578125" style="570" customWidth="1"/>
    <col min="11059" max="11264" width="11.5703125" style="570"/>
    <col min="11265" max="11265" width="1.85546875" style="570" customWidth="1"/>
    <col min="11266" max="11269" width="4.5703125" style="570" customWidth="1"/>
    <col min="11270" max="11270" width="23.42578125" style="570" customWidth="1"/>
    <col min="11271" max="11271" width="13.42578125" style="570" customWidth="1"/>
    <col min="11272" max="11272" width="7" style="570" customWidth="1"/>
    <col min="11273" max="11273" width="8.5703125" style="570" customWidth="1"/>
    <col min="11274" max="11275" width="4.5703125" style="570" customWidth="1"/>
    <col min="11276" max="11276" width="7.5703125" style="570" customWidth="1"/>
    <col min="11277" max="11277" width="8" style="570" customWidth="1"/>
    <col min="11278" max="11280" width="4.5703125" style="570" customWidth="1"/>
    <col min="11281" max="11281" width="7.140625" style="570" customWidth="1"/>
    <col min="11282" max="11282" width="7.42578125" style="570" customWidth="1"/>
    <col min="11283" max="11283" width="7.85546875" style="570" customWidth="1"/>
    <col min="11284" max="11284" width="4.5703125" style="570" customWidth="1"/>
    <col min="11285" max="11285" width="3.140625" style="570" customWidth="1"/>
    <col min="11286" max="11286" width="7.42578125" style="570" customWidth="1"/>
    <col min="11287" max="11287" width="8.140625" style="570" customWidth="1"/>
    <col min="11288" max="11288" width="4.5703125" style="570" customWidth="1"/>
    <col min="11289" max="11289" width="10.5703125" style="570" customWidth="1"/>
    <col min="11290" max="11290" width="2.5703125" style="570" customWidth="1"/>
    <col min="11291" max="11292" width="8.42578125" style="570" customWidth="1"/>
    <col min="11293" max="11295" width="4.5703125" style="570" customWidth="1"/>
    <col min="11296" max="11296" width="7.140625" style="570" customWidth="1"/>
    <col min="11297" max="11297" width="8.5703125" style="570" customWidth="1"/>
    <col min="11298" max="11301" width="4.5703125" style="570" customWidth="1"/>
    <col min="11302" max="11303" width="11.5703125" style="570"/>
    <col min="11304" max="11304" width="7.42578125" style="570" customWidth="1"/>
    <col min="11305" max="11305" width="6.5703125" style="570" customWidth="1"/>
    <col min="11306" max="11306" width="8.140625" style="570" customWidth="1"/>
    <col min="11307" max="11307" width="9.140625" style="570" customWidth="1"/>
    <col min="11308" max="11308" width="11.5703125" style="570"/>
    <col min="11309" max="11309" width="4.42578125" style="570" customWidth="1"/>
    <col min="11310" max="11310" width="4.85546875" style="570" customWidth="1"/>
    <col min="11311" max="11311" width="3.5703125" style="570" customWidth="1"/>
    <col min="11312" max="11312" width="4.42578125" style="570" customWidth="1"/>
    <col min="11313" max="11313" width="7.85546875" style="570" customWidth="1"/>
    <col min="11314" max="11314" width="3.42578125" style="570" customWidth="1"/>
    <col min="11315" max="11520" width="11.5703125" style="570"/>
    <col min="11521" max="11521" width="1.85546875" style="570" customWidth="1"/>
    <col min="11522" max="11525" width="4.5703125" style="570" customWidth="1"/>
    <col min="11526" max="11526" width="23.42578125" style="570" customWidth="1"/>
    <col min="11527" max="11527" width="13.42578125" style="570" customWidth="1"/>
    <col min="11528" max="11528" width="7" style="570" customWidth="1"/>
    <col min="11529" max="11529" width="8.5703125" style="570" customWidth="1"/>
    <col min="11530" max="11531" width="4.5703125" style="570" customWidth="1"/>
    <col min="11532" max="11532" width="7.5703125" style="570" customWidth="1"/>
    <col min="11533" max="11533" width="8" style="570" customWidth="1"/>
    <col min="11534" max="11536" width="4.5703125" style="570" customWidth="1"/>
    <col min="11537" max="11537" width="7.140625" style="570" customWidth="1"/>
    <col min="11538" max="11538" width="7.42578125" style="570" customWidth="1"/>
    <col min="11539" max="11539" width="7.85546875" style="570" customWidth="1"/>
    <col min="11540" max="11540" width="4.5703125" style="570" customWidth="1"/>
    <col min="11541" max="11541" width="3.140625" style="570" customWidth="1"/>
    <col min="11542" max="11542" width="7.42578125" style="570" customWidth="1"/>
    <col min="11543" max="11543" width="8.140625" style="570" customWidth="1"/>
    <col min="11544" max="11544" width="4.5703125" style="570" customWidth="1"/>
    <col min="11545" max="11545" width="10.5703125" style="570" customWidth="1"/>
    <col min="11546" max="11546" width="2.5703125" style="570" customWidth="1"/>
    <col min="11547" max="11548" width="8.42578125" style="570" customWidth="1"/>
    <col min="11549" max="11551" width="4.5703125" style="570" customWidth="1"/>
    <col min="11552" max="11552" width="7.140625" style="570" customWidth="1"/>
    <col min="11553" max="11553" width="8.5703125" style="570" customWidth="1"/>
    <col min="11554" max="11557" width="4.5703125" style="570" customWidth="1"/>
    <col min="11558" max="11559" width="11.5703125" style="570"/>
    <col min="11560" max="11560" width="7.42578125" style="570" customWidth="1"/>
    <col min="11561" max="11561" width="6.5703125" style="570" customWidth="1"/>
    <col min="11562" max="11562" width="8.140625" style="570" customWidth="1"/>
    <col min="11563" max="11563" width="9.140625" style="570" customWidth="1"/>
    <col min="11564" max="11564" width="11.5703125" style="570"/>
    <col min="11565" max="11565" width="4.42578125" style="570" customWidth="1"/>
    <col min="11566" max="11566" width="4.85546875" style="570" customWidth="1"/>
    <col min="11567" max="11567" width="3.5703125" style="570" customWidth="1"/>
    <col min="11568" max="11568" width="4.42578125" style="570" customWidth="1"/>
    <col min="11569" max="11569" width="7.85546875" style="570" customWidth="1"/>
    <col min="11570" max="11570" width="3.42578125" style="570" customWidth="1"/>
    <col min="11571" max="11776" width="11.5703125" style="570"/>
    <col min="11777" max="11777" width="1.85546875" style="570" customWidth="1"/>
    <col min="11778" max="11781" width="4.5703125" style="570" customWidth="1"/>
    <col min="11782" max="11782" width="23.42578125" style="570" customWidth="1"/>
    <col min="11783" max="11783" width="13.42578125" style="570" customWidth="1"/>
    <col min="11784" max="11784" width="7" style="570" customWidth="1"/>
    <col min="11785" max="11785" width="8.5703125" style="570" customWidth="1"/>
    <col min="11786" max="11787" width="4.5703125" style="570" customWidth="1"/>
    <col min="11788" max="11788" width="7.5703125" style="570" customWidth="1"/>
    <col min="11789" max="11789" width="8" style="570" customWidth="1"/>
    <col min="11790" max="11792" width="4.5703125" style="570" customWidth="1"/>
    <col min="11793" max="11793" width="7.140625" style="570" customWidth="1"/>
    <col min="11794" max="11794" width="7.42578125" style="570" customWidth="1"/>
    <col min="11795" max="11795" width="7.85546875" style="570" customWidth="1"/>
    <col min="11796" max="11796" width="4.5703125" style="570" customWidth="1"/>
    <col min="11797" max="11797" width="3.140625" style="570" customWidth="1"/>
    <col min="11798" max="11798" width="7.42578125" style="570" customWidth="1"/>
    <col min="11799" max="11799" width="8.140625" style="570" customWidth="1"/>
    <col min="11800" max="11800" width="4.5703125" style="570" customWidth="1"/>
    <col min="11801" max="11801" width="10.5703125" style="570" customWidth="1"/>
    <col min="11802" max="11802" width="2.5703125" style="570" customWidth="1"/>
    <col min="11803" max="11804" width="8.42578125" style="570" customWidth="1"/>
    <col min="11805" max="11807" width="4.5703125" style="570" customWidth="1"/>
    <col min="11808" max="11808" width="7.140625" style="570" customWidth="1"/>
    <col min="11809" max="11809" width="8.5703125" style="570" customWidth="1"/>
    <col min="11810" max="11813" width="4.5703125" style="570" customWidth="1"/>
    <col min="11814" max="11815" width="11.5703125" style="570"/>
    <col min="11816" max="11816" width="7.42578125" style="570" customWidth="1"/>
    <col min="11817" max="11817" width="6.5703125" style="570" customWidth="1"/>
    <col min="11818" max="11818" width="8.140625" style="570" customWidth="1"/>
    <col min="11819" max="11819" width="9.140625" style="570" customWidth="1"/>
    <col min="11820" max="11820" width="11.5703125" style="570"/>
    <col min="11821" max="11821" width="4.42578125" style="570" customWidth="1"/>
    <col min="11822" max="11822" width="4.85546875" style="570" customWidth="1"/>
    <col min="11823" max="11823" width="3.5703125" style="570" customWidth="1"/>
    <col min="11824" max="11824" width="4.42578125" style="570" customWidth="1"/>
    <col min="11825" max="11825" width="7.85546875" style="570" customWidth="1"/>
    <col min="11826" max="11826" width="3.42578125" style="570" customWidth="1"/>
    <col min="11827" max="12032" width="11.5703125" style="570"/>
    <col min="12033" max="12033" width="1.85546875" style="570" customWidth="1"/>
    <col min="12034" max="12037" width="4.5703125" style="570" customWidth="1"/>
    <col min="12038" max="12038" width="23.42578125" style="570" customWidth="1"/>
    <col min="12039" max="12039" width="13.42578125" style="570" customWidth="1"/>
    <col min="12040" max="12040" width="7" style="570" customWidth="1"/>
    <col min="12041" max="12041" width="8.5703125" style="570" customWidth="1"/>
    <col min="12042" max="12043" width="4.5703125" style="570" customWidth="1"/>
    <col min="12044" max="12044" width="7.5703125" style="570" customWidth="1"/>
    <col min="12045" max="12045" width="8" style="570" customWidth="1"/>
    <col min="12046" max="12048" width="4.5703125" style="570" customWidth="1"/>
    <col min="12049" max="12049" width="7.140625" style="570" customWidth="1"/>
    <col min="12050" max="12050" width="7.42578125" style="570" customWidth="1"/>
    <col min="12051" max="12051" width="7.85546875" style="570" customWidth="1"/>
    <col min="12052" max="12052" width="4.5703125" style="570" customWidth="1"/>
    <col min="12053" max="12053" width="3.140625" style="570" customWidth="1"/>
    <col min="12054" max="12054" width="7.42578125" style="570" customWidth="1"/>
    <col min="12055" max="12055" width="8.140625" style="570" customWidth="1"/>
    <col min="12056" max="12056" width="4.5703125" style="570" customWidth="1"/>
    <col min="12057" max="12057" width="10.5703125" style="570" customWidth="1"/>
    <col min="12058" max="12058" width="2.5703125" style="570" customWidth="1"/>
    <col min="12059" max="12060" width="8.42578125" style="570" customWidth="1"/>
    <col min="12061" max="12063" width="4.5703125" style="570" customWidth="1"/>
    <col min="12064" max="12064" width="7.140625" style="570" customWidth="1"/>
    <col min="12065" max="12065" width="8.5703125" style="570" customWidth="1"/>
    <col min="12066" max="12069" width="4.5703125" style="570" customWidth="1"/>
    <col min="12070" max="12071" width="11.5703125" style="570"/>
    <col min="12072" max="12072" width="7.42578125" style="570" customWidth="1"/>
    <col min="12073" max="12073" width="6.5703125" style="570" customWidth="1"/>
    <col min="12074" max="12074" width="8.140625" style="570" customWidth="1"/>
    <col min="12075" max="12075" width="9.140625" style="570" customWidth="1"/>
    <col min="12076" max="12076" width="11.5703125" style="570"/>
    <col min="12077" max="12077" width="4.42578125" style="570" customWidth="1"/>
    <col min="12078" max="12078" width="4.85546875" style="570" customWidth="1"/>
    <col min="12079" max="12079" width="3.5703125" style="570" customWidth="1"/>
    <col min="12080" max="12080" width="4.42578125" style="570" customWidth="1"/>
    <col min="12081" max="12081" width="7.85546875" style="570" customWidth="1"/>
    <col min="12082" max="12082" width="3.42578125" style="570" customWidth="1"/>
    <col min="12083" max="12288" width="11.5703125" style="570"/>
    <col min="12289" max="12289" width="1.85546875" style="570" customWidth="1"/>
    <col min="12290" max="12293" width="4.5703125" style="570" customWidth="1"/>
    <col min="12294" max="12294" width="23.42578125" style="570" customWidth="1"/>
    <col min="12295" max="12295" width="13.42578125" style="570" customWidth="1"/>
    <col min="12296" max="12296" width="7" style="570" customWidth="1"/>
    <col min="12297" max="12297" width="8.5703125" style="570" customWidth="1"/>
    <col min="12298" max="12299" width="4.5703125" style="570" customWidth="1"/>
    <col min="12300" max="12300" width="7.5703125" style="570" customWidth="1"/>
    <col min="12301" max="12301" width="8" style="570" customWidth="1"/>
    <col min="12302" max="12304" width="4.5703125" style="570" customWidth="1"/>
    <col min="12305" max="12305" width="7.140625" style="570" customWidth="1"/>
    <col min="12306" max="12306" width="7.42578125" style="570" customWidth="1"/>
    <col min="12307" max="12307" width="7.85546875" style="570" customWidth="1"/>
    <col min="12308" max="12308" width="4.5703125" style="570" customWidth="1"/>
    <col min="12309" max="12309" width="3.140625" style="570" customWidth="1"/>
    <col min="12310" max="12310" width="7.42578125" style="570" customWidth="1"/>
    <col min="12311" max="12311" width="8.140625" style="570" customWidth="1"/>
    <col min="12312" max="12312" width="4.5703125" style="570" customWidth="1"/>
    <col min="12313" max="12313" width="10.5703125" style="570" customWidth="1"/>
    <col min="12314" max="12314" width="2.5703125" style="570" customWidth="1"/>
    <col min="12315" max="12316" width="8.42578125" style="570" customWidth="1"/>
    <col min="12317" max="12319" width="4.5703125" style="570" customWidth="1"/>
    <col min="12320" max="12320" width="7.140625" style="570" customWidth="1"/>
    <col min="12321" max="12321" width="8.5703125" style="570" customWidth="1"/>
    <col min="12322" max="12325" width="4.5703125" style="570" customWidth="1"/>
    <col min="12326" max="12327" width="11.5703125" style="570"/>
    <col min="12328" max="12328" width="7.42578125" style="570" customWidth="1"/>
    <col min="12329" max="12329" width="6.5703125" style="570" customWidth="1"/>
    <col min="12330" max="12330" width="8.140625" style="570" customWidth="1"/>
    <col min="12331" max="12331" width="9.140625" style="570" customWidth="1"/>
    <col min="12332" max="12332" width="11.5703125" style="570"/>
    <col min="12333" max="12333" width="4.42578125" style="570" customWidth="1"/>
    <col min="12334" max="12334" width="4.85546875" style="570" customWidth="1"/>
    <col min="12335" max="12335" width="3.5703125" style="570" customWidth="1"/>
    <col min="12336" max="12336" width="4.42578125" style="570" customWidth="1"/>
    <col min="12337" max="12337" width="7.85546875" style="570" customWidth="1"/>
    <col min="12338" max="12338" width="3.42578125" style="570" customWidth="1"/>
    <col min="12339" max="12544" width="11.5703125" style="570"/>
    <col min="12545" max="12545" width="1.85546875" style="570" customWidth="1"/>
    <col min="12546" max="12549" width="4.5703125" style="570" customWidth="1"/>
    <col min="12550" max="12550" width="23.42578125" style="570" customWidth="1"/>
    <col min="12551" max="12551" width="13.42578125" style="570" customWidth="1"/>
    <col min="12552" max="12552" width="7" style="570" customWidth="1"/>
    <col min="12553" max="12553" width="8.5703125" style="570" customWidth="1"/>
    <col min="12554" max="12555" width="4.5703125" style="570" customWidth="1"/>
    <col min="12556" max="12556" width="7.5703125" style="570" customWidth="1"/>
    <col min="12557" max="12557" width="8" style="570" customWidth="1"/>
    <col min="12558" max="12560" width="4.5703125" style="570" customWidth="1"/>
    <col min="12561" max="12561" width="7.140625" style="570" customWidth="1"/>
    <col min="12562" max="12562" width="7.42578125" style="570" customWidth="1"/>
    <col min="12563" max="12563" width="7.85546875" style="570" customWidth="1"/>
    <col min="12564" max="12564" width="4.5703125" style="570" customWidth="1"/>
    <col min="12565" max="12565" width="3.140625" style="570" customWidth="1"/>
    <col min="12566" max="12566" width="7.42578125" style="570" customWidth="1"/>
    <col min="12567" max="12567" width="8.140625" style="570" customWidth="1"/>
    <col min="12568" max="12568" width="4.5703125" style="570" customWidth="1"/>
    <col min="12569" max="12569" width="10.5703125" style="570" customWidth="1"/>
    <col min="12570" max="12570" width="2.5703125" style="570" customWidth="1"/>
    <col min="12571" max="12572" width="8.42578125" style="570" customWidth="1"/>
    <col min="12573" max="12575" width="4.5703125" style="570" customWidth="1"/>
    <col min="12576" max="12576" width="7.140625" style="570" customWidth="1"/>
    <col min="12577" max="12577" width="8.5703125" style="570" customWidth="1"/>
    <col min="12578" max="12581" width="4.5703125" style="570" customWidth="1"/>
    <col min="12582" max="12583" width="11.5703125" style="570"/>
    <col min="12584" max="12584" width="7.42578125" style="570" customWidth="1"/>
    <col min="12585" max="12585" width="6.5703125" style="570" customWidth="1"/>
    <col min="12586" max="12586" width="8.140625" style="570" customWidth="1"/>
    <col min="12587" max="12587" width="9.140625" style="570" customWidth="1"/>
    <col min="12588" max="12588" width="11.5703125" style="570"/>
    <col min="12589" max="12589" width="4.42578125" style="570" customWidth="1"/>
    <col min="12590" max="12590" width="4.85546875" style="570" customWidth="1"/>
    <col min="12591" max="12591" width="3.5703125" style="570" customWidth="1"/>
    <col min="12592" max="12592" width="4.42578125" style="570" customWidth="1"/>
    <col min="12593" max="12593" width="7.85546875" style="570" customWidth="1"/>
    <col min="12594" max="12594" width="3.42578125" style="570" customWidth="1"/>
    <col min="12595" max="12800" width="11.5703125" style="570"/>
    <col min="12801" max="12801" width="1.85546875" style="570" customWidth="1"/>
    <col min="12802" max="12805" width="4.5703125" style="570" customWidth="1"/>
    <col min="12806" max="12806" width="23.42578125" style="570" customWidth="1"/>
    <col min="12807" max="12807" width="13.42578125" style="570" customWidth="1"/>
    <col min="12808" max="12808" width="7" style="570" customWidth="1"/>
    <col min="12809" max="12809" width="8.5703125" style="570" customWidth="1"/>
    <col min="12810" max="12811" width="4.5703125" style="570" customWidth="1"/>
    <col min="12812" max="12812" width="7.5703125" style="570" customWidth="1"/>
    <col min="12813" max="12813" width="8" style="570" customWidth="1"/>
    <col min="12814" max="12816" width="4.5703125" style="570" customWidth="1"/>
    <col min="12817" max="12817" width="7.140625" style="570" customWidth="1"/>
    <col min="12818" max="12818" width="7.42578125" style="570" customWidth="1"/>
    <col min="12819" max="12819" width="7.85546875" style="570" customWidth="1"/>
    <col min="12820" max="12820" width="4.5703125" style="570" customWidth="1"/>
    <col min="12821" max="12821" width="3.140625" style="570" customWidth="1"/>
    <col min="12822" max="12822" width="7.42578125" style="570" customWidth="1"/>
    <col min="12823" max="12823" width="8.140625" style="570" customWidth="1"/>
    <col min="12824" max="12824" width="4.5703125" style="570" customWidth="1"/>
    <col min="12825" max="12825" width="10.5703125" style="570" customWidth="1"/>
    <col min="12826" max="12826" width="2.5703125" style="570" customWidth="1"/>
    <col min="12827" max="12828" width="8.42578125" style="570" customWidth="1"/>
    <col min="12829" max="12831" width="4.5703125" style="570" customWidth="1"/>
    <col min="12832" max="12832" width="7.140625" style="570" customWidth="1"/>
    <col min="12833" max="12833" width="8.5703125" style="570" customWidth="1"/>
    <col min="12834" max="12837" width="4.5703125" style="570" customWidth="1"/>
    <col min="12838" max="12839" width="11.5703125" style="570"/>
    <col min="12840" max="12840" width="7.42578125" style="570" customWidth="1"/>
    <col min="12841" max="12841" width="6.5703125" style="570" customWidth="1"/>
    <col min="12842" max="12842" width="8.140625" style="570" customWidth="1"/>
    <col min="12843" max="12843" width="9.140625" style="570" customWidth="1"/>
    <col min="12844" max="12844" width="11.5703125" style="570"/>
    <col min="12845" max="12845" width="4.42578125" style="570" customWidth="1"/>
    <col min="12846" max="12846" width="4.85546875" style="570" customWidth="1"/>
    <col min="12847" max="12847" width="3.5703125" style="570" customWidth="1"/>
    <col min="12848" max="12848" width="4.42578125" style="570" customWidth="1"/>
    <col min="12849" max="12849" width="7.85546875" style="570" customWidth="1"/>
    <col min="12850" max="12850" width="3.42578125" style="570" customWidth="1"/>
    <col min="12851" max="13056" width="11.5703125" style="570"/>
    <col min="13057" max="13057" width="1.85546875" style="570" customWidth="1"/>
    <col min="13058" max="13061" width="4.5703125" style="570" customWidth="1"/>
    <col min="13062" max="13062" width="23.42578125" style="570" customWidth="1"/>
    <col min="13063" max="13063" width="13.42578125" style="570" customWidth="1"/>
    <col min="13064" max="13064" width="7" style="570" customWidth="1"/>
    <col min="13065" max="13065" width="8.5703125" style="570" customWidth="1"/>
    <col min="13066" max="13067" width="4.5703125" style="570" customWidth="1"/>
    <col min="13068" max="13068" width="7.5703125" style="570" customWidth="1"/>
    <col min="13069" max="13069" width="8" style="570" customWidth="1"/>
    <col min="13070" max="13072" width="4.5703125" style="570" customWidth="1"/>
    <col min="13073" max="13073" width="7.140625" style="570" customWidth="1"/>
    <col min="13074" max="13074" width="7.42578125" style="570" customWidth="1"/>
    <col min="13075" max="13075" width="7.85546875" style="570" customWidth="1"/>
    <col min="13076" max="13076" width="4.5703125" style="570" customWidth="1"/>
    <col min="13077" max="13077" width="3.140625" style="570" customWidth="1"/>
    <col min="13078" max="13078" width="7.42578125" style="570" customWidth="1"/>
    <col min="13079" max="13079" width="8.140625" style="570" customWidth="1"/>
    <col min="13080" max="13080" width="4.5703125" style="570" customWidth="1"/>
    <col min="13081" max="13081" width="10.5703125" style="570" customWidth="1"/>
    <col min="13082" max="13082" width="2.5703125" style="570" customWidth="1"/>
    <col min="13083" max="13084" width="8.42578125" style="570" customWidth="1"/>
    <col min="13085" max="13087" width="4.5703125" style="570" customWidth="1"/>
    <col min="13088" max="13088" width="7.140625" style="570" customWidth="1"/>
    <col min="13089" max="13089" width="8.5703125" style="570" customWidth="1"/>
    <col min="13090" max="13093" width="4.5703125" style="570" customWidth="1"/>
    <col min="13094" max="13095" width="11.5703125" style="570"/>
    <col min="13096" max="13096" width="7.42578125" style="570" customWidth="1"/>
    <col min="13097" max="13097" width="6.5703125" style="570" customWidth="1"/>
    <col min="13098" max="13098" width="8.140625" style="570" customWidth="1"/>
    <col min="13099" max="13099" width="9.140625" style="570" customWidth="1"/>
    <col min="13100" max="13100" width="11.5703125" style="570"/>
    <col min="13101" max="13101" width="4.42578125" style="570" customWidth="1"/>
    <col min="13102" max="13102" width="4.85546875" style="570" customWidth="1"/>
    <col min="13103" max="13103" width="3.5703125" style="570" customWidth="1"/>
    <col min="13104" max="13104" width="4.42578125" style="570" customWidth="1"/>
    <col min="13105" max="13105" width="7.85546875" style="570" customWidth="1"/>
    <col min="13106" max="13106" width="3.42578125" style="570" customWidth="1"/>
    <col min="13107" max="13312" width="11.5703125" style="570"/>
    <col min="13313" max="13313" width="1.85546875" style="570" customWidth="1"/>
    <col min="13314" max="13317" width="4.5703125" style="570" customWidth="1"/>
    <col min="13318" max="13318" width="23.42578125" style="570" customWidth="1"/>
    <col min="13319" max="13319" width="13.42578125" style="570" customWidth="1"/>
    <col min="13320" max="13320" width="7" style="570" customWidth="1"/>
    <col min="13321" max="13321" width="8.5703125" style="570" customWidth="1"/>
    <col min="13322" max="13323" width="4.5703125" style="570" customWidth="1"/>
    <col min="13324" max="13324" width="7.5703125" style="570" customWidth="1"/>
    <col min="13325" max="13325" width="8" style="570" customWidth="1"/>
    <col min="13326" max="13328" width="4.5703125" style="570" customWidth="1"/>
    <col min="13329" max="13329" width="7.140625" style="570" customWidth="1"/>
    <col min="13330" max="13330" width="7.42578125" style="570" customWidth="1"/>
    <col min="13331" max="13331" width="7.85546875" style="570" customWidth="1"/>
    <col min="13332" max="13332" width="4.5703125" style="570" customWidth="1"/>
    <col min="13333" max="13333" width="3.140625" style="570" customWidth="1"/>
    <col min="13334" max="13334" width="7.42578125" style="570" customWidth="1"/>
    <col min="13335" max="13335" width="8.140625" style="570" customWidth="1"/>
    <col min="13336" max="13336" width="4.5703125" style="570" customWidth="1"/>
    <col min="13337" max="13337" width="10.5703125" style="570" customWidth="1"/>
    <col min="13338" max="13338" width="2.5703125" style="570" customWidth="1"/>
    <col min="13339" max="13340" width="8.42578125" style="570" customWidth="1"/>
    <col min="13341" max="13343" width="4.5703125" style="570" customWidth="1"/>
    <col min="13344" max="13344" width="7.140625" style="570" customWidth="1"/>
    <col min="13345" max="13345" width="8.5703125" style="570" customWidth="1"/>
    <col min="13346" max="13349" width="4.5703125" style="570" customWidth="1"/>
    <col min="13350" max="13351" width="11.5703125" style="570"/>
    <col min="13352" max="13352" width="7.42578125" style="570" customWidth="1"/>
    <col min="13353" max="13353" width="6.5703125" style="570" customWidth="1"/>
    <col min="13354" max="13354" width="8.140625" style="570" customWidth="1"/>
    <col min="13355" max="13355" width="9.140625" style="570" customWidth="1"/>
    <col min="13356" max="13356" width="11.5703125" style="570"/>
    <col min="13357" max="13357" width="4.42578125" style="570" customWidth="1"/>
    <col min="13358" max="13358" width="4.85546875" style="570" customWidth="1"/>
    <col min="13359" max="13359" width="3.5703125" style="570" customWidth="1"/>
    <col min="13360" max="13360" width="4.42578125" style="570" customWidth="1"/>
    <col min="13361" max="13361" width="7.85546875" style="570" customWidth="1"/>
    <col min="13362" max="13362" width="3.42578125" style="570" customWidth="1"/>
    <col min="13363" max="13568" width="11.5703125" style="570"/>
    <col min="13569" max="13569" width="1.85546875" style="570" customWidth="1"/>
    <col min="13570" max="13573" width="4.5703125" style="570" customWidth="1"/>
    <col min="13574" max="13574" width="23.42578125" style="570" customWidth="1"/>
    <col min="13575" max="13575" width="13.42578125" style="570" customWidth="1"/>
    <col min="13576" max="13576" width="7" style="570" customWidth="1"/>
    <col min="13577" max="13577" width="8.5703125" style="570" customWidth="1"/>
    <col min="13578" max="13579" width="4.5703125" style="570" customWidth="1"/>
    <col min="13580" max="13580" width="7.5703125" style="570" customWidth="1"/>
    <col min="13581" max="13581" width="8" style="570" customWidth="1"/>
    <col min="13582" max="13584" width="4.5703125" style="570" customWidth="1"/>
    <col min="13585" max="13585" width="7.140625" style="570" customWidth="1"/>
    <col min="13586" max="13586" width="7.42578125" style="570" customWidth="1"/>
    <col min="13587" max="13587" width="7.85546875" style="570" customWidth="1"/>
    <col min="13588" max="13588" width="4.5703125" style="570" customWidth="1"/>
    <col min="13589" max="13589" width="3.140625" style="570" customWidth="1"/>
    <col min="13590" max="13590" width="7.42578125" style="570" customWidth="1"/>
    <col min="13591" max="13591" width="8.140625" style="570" customWidth="1"/>
    <col min="13592" max="13592" width="4.5703125" style="570" customWidth="1"/>
    <col min="13593" max="13593" width="10.5703125" style="570" customWidth="1"/>
    <col min="13594" max="13594" width="2.5703125" style="570" customWidth="1"/>
    <col min="13595" max="13596" width="8.42578125" style="570" customWidth="1"/>
    <col min="13597" max="13599" width="4.5703125" style="570" customWidth="1"/>
    <col min="13600" max="13600" width="7.140625" style="570" customWidth="1"/>
    <col min="13601" max="13601" width="8.5703125" style="570" customWidth="1"/>
    <col min="13602" max="13605" width="4.5703125" style="570" customWidth="1"/>
    <col min="13606" max="13607" width="11.5703125" style="570"/>
    <col min="13608" max="13608" width="7.42578125" style="570" customWidth="1"/>
    <col min="13609" max="13609" width="6.5703125" style="570" customWidth="1"/>
    <col min="13610" max="13610" width="8.140625" style="570" customWidth="1"/>
    <col min="13611" max="13611" width="9.140625" style="570" customWidth="1"/>
    <col min="13612" max="13612" width="11.5703125" style="570"/>
    <col min="13613" max="13613" width="4.42578125" style="570" customWidth="1"/>
    <col min="13614" max="13614" width="4.85546875" style="570" customWidth="1"/>
    <col min="13615" max="13615" width="3.5703125" style="570" customWidth="1"/>
    <col min="13616" max="13616" width="4.42578125" style="570" customWidth="1"/>
    <col min="13617" max="13617" width="7.85546875" style="570" customWidth="1"/>
    <col min="13618" max="13618" width="3.42578125" style="570" customWidth="1"/>
    <col min="13619" max="13824" width="11.5703125" style="570"/>
    <col min="13825" max="13825" width="1.85546875" style="570" customWidth="1"/>
    <col min="13826" max="13829" width="4.5703125" style="570" customWidth="1"/>
    <col min="13830" max="13830" width="23.42578125" style="570" customWidth="1"/>
    <col min="13831" max="13831" width="13.42578125" style="570" customWidth="1"/>
    <col min="13832" max="13832" width="7" style="570" customWidth="1"/>
    <col min="13833" max="13833" width="8.5703125" style="570" customWidth="1"/>
    <col min="13834" max="13835" width="4.5703125" style="570" customWidth="1"/>
    <col min="13836" max="13836" width="7.5703125" style="570" customWidth="1"/>
    <col min="13837" max="13837" width="8" style="570" customWidth="1"/>
    <col min="13838" max="13840" width="4.5703125" style="570" customWidth="1"/>
    <col min="13841" max="13841" width="7.140625" style="570" customWidth="1"/>
    <col min="13842" max="13842" width="7.42578125" style="570" customWidth="1"/>
    <col min="13843" max="13843" width="7.85546875" style="570" customWidth="1"/>
    <col min="13844" max="13844" width="4.5703125" style="570" customWidth="1"/>
    <col min="13845" max="13845" width="3.140625" style="570" customWidth="1"/>
    <col min="13846" max="13846" width="7.42578125" style="570" customWidth="1"/>
    <col min="13847" max="13847" width="8.140625" style="570" customWidth="1"/>
    <col min="13848" max="13848" width="4.5703125" style="570" customWidth="1"/>
    <col min="13849" max="13849" width="10.5703125" style="570" customWidth="1"/>
    <col min="13850" max="13850" width="2.5703125" style="570" customWidth="1"/>
    <col min="13851" max="13852" width="8.42578125" style="570" customWidth="1"/>
    <col min="13853" max="13855" width="4.5703125" style="570" customWidth="1"/>
    <col min="13856" max="13856" width="7.140625" style="570" customWidth="1"/>
    <col min="13857" max="13857" width="8.5703125" style="570" customWidth="1"/>
    <col min="13858" max="13861" width="4.5703125" style="570" customWidth="1"/>
    <col min="13862" max="13863" width="11.5703125" style="570"/>
    <col min="13864" max="13864" width="7.42578125" style="570" customWidth="1"/>
    <col min="13865" max="13865" width="6.5703125" style="570" customWidth="1"/>
    <col min="13866" max="13866" width="8.140625" style="570" customWidth="1"/>
    <col min="13867" max="13867" width="9.140625" style="570" customWidth="1"/>
    <col min="13868" max="13868" width="11.5703125" style="570"/>
    <col min="13869" max="13869" width="4.42578125" style="570" customWidth="1"/>
    <col min="13870" max="13870" width="4.85546875" style="570" customWidth="1"/>
    <col min="13871" max="13871" width="3.5703125" style="570" customWidth="1"/>
    <col min="13872" max="13872" width="4.42578125" style="570" customWidth="1"/>
    <col min="13873" max="13873" width="7.85546875" style="570" customWidth="1"/>
    <col min="13874" max="13874" width="3.42578125" style="570" customWidth="1"/>
    <col min="13875" max="14080" width="11.5703125" style="570"/>
    <col min="14081" max="14081" width="1.85546875" style="570" customWidth="1"/>
    <col min="14082" max="14085" width="4.5703125" style="570" customWidth="1"/>
    <col min="14086" max="14086" width="23.42578125" style="570" customWidth="1"/>
    <col min="14087" max="14087" width="13.42578125" style="570" customWidth="1"/>
    <col min="14088" max="14088" width="7" style="570" customWidth="1"/>
    <col min="14089" max="14089" width="8.5703125" style="570" customWidth="1"/>
    <col min="14090" max="14091" width="4.5703125" style="570" customWidth="1"/>
    <col min="14092" max="14092" width="7.5703125" style="570" customWidth="1"/>
    <col min="14093" max="14093" width="8" style="570" customWidth="1"/>
    <col min="14094" max="14096" width="4.5703125" style="570" customWidth="1"/>
    <col min="14097" max="14097" width="7.140625" style="570" customWidth="1"/>
    <col min="14098" max="14098" width="7.42578125" style="570" customWidth="1"/>
    <col min="14099" max="14099" width="7.85546875" style="570" customWidth="1"/>
    <col min="14100" max="14100" width="4.5703125" style="570" customWidth="1"/>
    <col min="14101" max="14101" width="3.140625" style="570" customWidth="1"/>
    <col min="14102" max="14102" width="7.42578125" style="570" customWidth="1"/>
    <col min="14103" max="14103" width="8.140625" style="570" customWidth="1"/>
    <col min="14104" max="14104" width="4.5703125" style="570" customWidth="1"/>
    <col min="14105" max="14105" width="10.5703125" style="570" customWidth="1"/>
    <col min="14106" max="14106" width="2.5703125" style="570" customWidth="1"/>
    <col min="14107" max="14108" width="8.42578125" style="570" customWidth="1"/>
    <col min="14109" max="14111" width="4.5703125" style="570" customWidth="1"/>
    <col min="14112" max="14112" width="7.140625" style="570" customWidth="1"/>
    <col min="14113" max="14113" width="8.5703125" style="570" customWidth="1"/>
    <col min="14114" max="14117" width="4.5703125" style="570" customWidth="1"/>
    <col min="14118" max="14119" width="11.5703125" style="570"/>
    <col min="14120" max="14120" width="7.42578125" style="570" customWidth="1"/>
    <col min="14121" max="14121" width="6.5703125" style="570" customWidth="1"/>
    <col min="14122" max="14122" width="8.140625" style="570" customWidth="1"/>
    <col min="14123" max="14123" width="9.140625" style="570" customWidth="1"/>
    <col min="14124" max="14124" width="11.5703125" style="570"/>
    <col min="14125" max="14125" width="4.42578125" style="570" customWidth="1"/>
    <col min="14126" max="14126" width="4.85546875" style="570" customWidth="1"/>
    <col min="14127" max="14127" width="3.5703125" style="570" customWidth="1"/>
    <col min="14128" max="14128" width="4.42578125" style="570" customWidth="1"/>
    <col min="14129" max="14129" width="7.85546875" style="570" customWidth="1"/>
    <col min="14130" max="14130" width="3.42578125" style="570" customWidth="1"/>
    <col min="14131" max="14336" width="11.5703125" style="570"/>
    <col min="14337" max="14337" width="1.85546875" style="570" customWidth="1"/>
    <col min="14338" max="14341" width="4.5703125" style="570" customWidth="1"/>
    <col min="14342" max="14342" width="23.42578125" style="570" customWidth="1"/>
    <col min="14343" max="14343" width="13.42578125" style="570" customWidth="1"/>
    <col min="14344" max="14344" width="7" style="570" customWidth="1"/>
    <col min="14345" max="14345" width="8.5703125" style="570" customWidth="1"/>
    <col min="14346" max="14347" width="4.5703125" style="570" customWidth="1"/>
    <col min="14348" max="14348" width="7.5703125" style="570" customWidth="1"/>
    <col min="14349" max="14349" width="8" style="570" customWidth="1"/>
    <col min="14350" max="14352" width="4.5703125" style="570" customWidth="1"/>
    <col min="14353" max="14353" width="7.140625" style="570" customWidth="1"/>
    <col min="14354" max="14354" width="7.42578125" style="570" customWidth="1"/>
    <col min="14355" max="14355" width="7.85546875" style="570" customWidth="1"/>
    <col min="14356" max="14356" width="4.5703125" style="570" customWidth="1"/>
    <col min="14357" max="14357" width="3.140625" style="570" customWidth="1"/>
    <col min="14358" max="14358" width="7.42578125" style="570" customWidth="1"/>
    <col min="14359" max="14359" width="8.140625" style="570" customWidth="1"/>
    <col min="14360" max="14360" width="4.5703125" style="570" customWidth="1"/>
    <col min="14361" max="14361" width="10.5703125" style="570" customWidth="1"/>
    <col min="14362" max="14362" width="2.5703125" style="570" customWidth="1"/>
    <col min="14363" max="14364" width="8.42578125" style="570" customWidth="1"/>
    <col min="14365" max="14367" width="4.5703125" style="570" customWidth="1"/>
    <col min="14368" max="14368" width="7.140625" style="570" customWidth="1"/>
    <col min="14369" max="14369" width="8.5703125" style="570" customWidth="1"/>
    <col min="14370" max="14373" width="4.5703125" style="570" customWidth="1"/>
    <col min="14374" max="14375" width="11.5703125" style="570"/>
    <col min="14376" max="14376" width="7.42578125" style="570" customWidth="1"/>
    <col min="14377" max="14377" width="6.5703125" style="570" customWidth="1"/>
    <col min="14378" max="14378" width="8.140625" style="570" customWidth="1"/>
    <col min="14379" max="14379" width="9.140625" style="570" customWidth="1"/>
    <col min="14380" max="14380" width="11.5703125" style="570"/>
    <col min="14381" max="14381" width="4.42578125" style="570" customWidth="1"/>
    <col min="14382" max="14382" width="4.85546875" style="570" customWidth="1"/>
    <col min="14383" max="14383" width="3.5703125" style="570" customWidth="1"/>
    <col min="14384" max="14384" width="4.42578125" style="570" customWidth="1"/>
    <col min="14385" max="14385" width="7.85546875" style="570" customWidth="1"/>
    <col min="14386" max="14386" width="3.42578125" style="570" customWidth="1"/>
    <col min="14387" max="14592" width="11.5703125" style="570"/>
    <col min="14593" max="14593" width="1.85546875" style="570" customWidth="1"/>
    <col min="14594" max="14597" width="4.5703125" style="570" customWidth="1"/>
    <col min="14598" max="14598" width="23.42578125" style="570" customWidth="1"/>
    <col min="14599" max="14599" width="13.42578125" style="570" customWidth="1"/>
    <col min="14600" max="14600" width="7" style="570" customWidth="1"/>
    <col min="14601" max="14601" width="8.5703125" style="570" customWidth="1"/>
    <col min="14602" max="14603" width="4.5703125" style="570" customWidth="1"/>
    <col min="14604" max="14604" width="7.5703125" style="570" customWidth="1"/>
    <col min="14605" max="14605" width="8" style="570" customWidth="1"/>
    <col min="14606" max="14608" width="4.5703125" style="570" customWidth="1"/>
    <col min="14609" max="14609" width="7.140625" style="570" customWidth="1"/>
    <col min="14610" max="14610" width="7.42578125" style="570" customWidth="1"/>
    <col min="14611" max="14611" width="7.85546875" style="570" customWidth="1"/>
    <col min="14612" max="14612" width="4.5703125" style="570" customWidth="1"/>
    <col min="14613" max="14613" width="3.140625" style="570" customWidth="1"/>
    <col min="14614" max="14614" width="7.42578125" style="570" customWidth="1"/>
    <col min="14615" max="14615" width="8.140625" style="570" customWidth="1"/>
    <col min="14616" max="14616" width="4.5703125" style="570" customWidth="1"/>
    <col min="14617" max="14617" width="10.5703125" style="570" customWidth="1"/>
    <col min="14618" max="14618" width="2.5703125" style="570" customWidth="1"/>
    <col min="14619" max="14620" width="8.42578125" style="570" customWidth="1"/>
    <col min="14621" max="14623" width="4.5703125" style="570" customWidth="1"/>
    <col min="14624" max="14624" width="7.140625" style="570" customWidth="1"/>
    <col min="14625" max="14625" width="8.5703125" style="570" customWidth="1"/>
    <col min="14626" max="14629" width="4.5703125" style="570" customWidth="1"/>
    <col min="14630" max="14631" width="11.5703125" style="570"/>
    <col min="14632" max="14632" width="7.42578125" style="570" customWidth="1"/>
    <col min="14633" max="14633" width="6.5703125" style="570" customWidth="1"/>
    <col min="14634" max="14634" width="8.140625" style="570" customWidth="1"/>
    <col min="14635" max="14635" width="9.140625" style="570" customWidth="1"/>
    <col min="14636" max="14636" width="11.5703125" style="570"/>
    <col min="14637" max="14637" width="4.42578125" style="570" customWidth="1"/>
    <col min="14638" max="14638" width="4.85546875" style="570" customWidth="1"/>
    <col min="14639" max="14639" width="3.5703125" style="570" customWidth="1"/>
    <col min="14640" max="14640" width="4.42578125" style="570" customWidth="1"/>
    <col min="14641" max="14641" width="7.85546875" style="570" customWidth="1"/>
    <col min="14642" max="14642" width="3.42578125" style="570" customWidth="1"/>
    <col min="14643" max="14848" width="11.5703125" style="570"/>
    <col min="14849" max="14849" width="1.85546875" style="570" customWidth="1"/>
    <col min="14850" max="14853" width="4.5703125" style="570" customWidth="1"/>
    <col min="14854" max="14854" width="23.42578125" style="570" customWidth="1"/>
    <col min="14855" max="14855" width="13.42578125" style="570" customWidth="1"/>
    <col min="14856" max="14856" width="7" style="570" customWidth="1"/>
    <col min="14857" max="14857" width="8.5703125" style="570" customWidth="1"/>
    <col min="14858" max="14859" width="4.5703125" style="570" customWidth="1"/>
    <col min="14860" max="14860" width="7.5703125" style="570" customWidth="1"/>
    <col min="14861" max="14861" width="8" style="570" customWidth="1"/>
    <col min="14862" max="14864" width="4.5703125" style="570" customWidth="1"/>
    <col min="14865" max="14865" width="7.140625" style="570" customWidth="1"/>
    <col min="14866" max="14866" width="7.42578125" style="570" customWidth="1"/>
    <col min="14867" max="14867" width="7.85546875" style="570" customWidth="1"/>
    <col min="14868" max="14868" width="4.5703125" style="570" customWidth="1"/>
    <col min="14869" max="14869" width="3.140625" style="570" customWidth="1"/>
    <col min="14870" max="14870" width="7.42578125" style="570" customWidth="1"/>
    <col min="14871" max="14871" width="8.140625" style="570" customWidth="1"/>
    <col min="14872" max="14872" width="4.5703125" style="570" customWidth="1"/>
    <col min="14873" max="14873" width="10.5703125" style="570" customWidth="1"/>
    <col min="14874" max="14874" width="2.5703125" style="570" customWidth="1"/>
    <col min="14875" max="14876" width="8.42578125" style="570" customWidth="1"/>
    <col min="14877" max="14879" width="4.5703125" style="570" customWidth="1"/>
    <col min="14880" max="14880" width="7.140625" style="570" customWidth="1"/>
    <col min="14881" max="14881" width="8.5703125" style="570" customWidth="1"/>
    <col min="14882" max="14885" width="4.5703125" style="570" customWidth="1"/>
    <col min="14886" max="14887" width="11.5703125" style="570"/>
    <col min="14888" max="14888" width="7.42578125" style="570" customWidth="1"/>
    <col min="14889" max="14889" width="6.5703125" style="570" customWidth="1"/>
    <col min="14890" max="14890" width="8.140625" style="570" customWidth="1"/>
    <col min="14891" max="14891" width="9.140625" style="570" customWidth="1"/>
    <col min="14892" max="14892" width="11.5703125" style="570"/>
    <col min="14893" max="14893" width="4.42578125" style="570" customWidth="1"/>
    <col min="14894" max="14894" width="4.85546875" style="570" customWidth="1"/>
    <col min="14895" max="14895" width="3.5703125" style="570" customWidth="1"/>
    <col min="14896" max="14896" width="4.42578125" style="570" customWidth="1"/>
    <col min="14897" max="14897" width="7.85546875" style="570" customWidth="1"/>
    <col min="14898" max="14898" width="3.42578125" style="570" customWidth="1"/>
    <col min="14899" max="15104" width="11.5703125" style="570"/>
    <col min="15105" max="15105" width="1.85546875" style="570" customWidth="1"/>
    <col min="15106" max="15109" width="4.5703125" style="570" customWidth="1"/>
    <col min="15110" max="15110" width="23.42578125" style="570" customWidth="1"/>
    <col min="15111" max="15111" width="13.42578125" style="570" customWidth="1"/>
    <col min="15112" max="15112" width="7" style="570" customWidth="1"/>
    <col min="15113" max="15113" width="8.5703125" style="570" customWidth="1"/>
    <col min="15114" max="15115" width="4.5703125" style="570" customWidth="1"/>
    <col min="15116" max="15116" width="7.5703125" style="570" customWidth="1"/>
    <col min="15117" max="15117" width="8" style="570" customWidth="1"/>
    <col min="15118" max="15120" width="4.5703125" style="570" customWidth="1"/>
    <col min="15121" max="15121" width="7.140625" style="570" customWidth="1"/>
    <col min="15122" max="15122" width="7.42578125" style="570" customWidth="1"/>
    <col min="15123" max="15123" width="7.85546875" style="570" customWidth="1"/>
    <col min="15124" max="15124" width="4.5703125" style="570" customWidth="1"/>
    <col min="15125" max="15125" width="3.140625" style="570" customWidth="1"/>
    <col min="15126" max="15126" width="7.42578125" style="570" customWidth="1"/>
    <col min="15127" max="15127" width="8.140625" style="570" customWidth="1"/>
    <col min="15128" max="15128" width="4.5703125" style="570" customWidth="1"/>
    <col min="15129" max="15129" width="10.5703125" style="570" customWidth="1"/>
    <col min="15130" max="15130" width="2.5703125" style="570" customWidth="1"/>
    <col min="15131" max="15132" width="8.42578125" style="570" customWidth="1"/>
    <col min="15133" max="15135" width="4.5703125" style="570" customWidth="1"/>
    <col min="15136" max="15136" width="7.140625" style="570" customWidth="1"/>
    <col min="15137" max="15137" width="8.5703125" style="570" customWidth="1"/>
    <col min="15138" max="15141" width="4.5703125" style="570" customWidth="1"/>
    <col min="15142" max="15143" width="11.5703125" style="570"/>
    <col min="15144" max="15144" width="7.42578125" style="570" customWidth="1"/>
    <col min="15145" max="15145" width="6.5703125" style="570" customWidth="1"/>
    <col min="15146" max="15146" width="8.140625" style="570" customWidth="1"/>
    <col min="15147" max="15147" width="9.140625" style="570" customWidth="1"/>
    <col min="15148" max="15148" width="11.5703125" style="570"/>
    <col min="15149" max="15149" width="4.42578125" style="570" customWidth="1"/>
    <col min="15150" max="15150" width="4.85546875" style="570" customWidth="1"/>
    <col min="15151" max="15151" width="3.5703125" style="570" customWidth="1"/>
    <col min="15152" max="15152" width="4.42578125" style="570" customWidth="1"/>
    <col min="15153" max="15153" width="7.85546875" style="570" customWidth="1"/>
    <col min="15154" max="15154" width="3.42578125" style="570" customWidth="1"/>
    <col min="15155" max="15360" width="11.5703125" style="570"/>
    <col min="15361" max="15361" width="1.85546875" style="570" customWidth="1"/>
    <col min="15362" max="15365" width="4.5703125" style="570" customWidth="1"/>
    <col min="15366" max="15366" width="23.42578125" style="570" customWidth="1"/>
    <col min="15367" max="15367" width="13.42578125" style="570" customWidth="1"/>
    <col min="15368" max="15368" width="7" style="570" customWidth="1"/>
    <col min="15369" max="15369" width="8.5703125" style="570" customWidth="1"/>
    <col min="15370" max="15371" width="4.5703125" style="570" customWidth="1"/>
    <col min="15372" max="15372" width="7.5703125" style="570" customWidth="1"/>
    <col min="15373" max="15373" width="8" style="570" customWidth="1"/>
    <col min="15374" max="15376" width="4.5703125" style="570" customWidth="1"/>
    <col min="15377" max="15377" width="7.140625" style="570" customWidth="1"/>
    <col min="15378" max="15378" width="7.42578125" style="570" customWidth="1"/>
    <col min="15379" max="15379" width="7.85546875" style="570" customWidth="1"/>
    <col min="15380" max="15380" width="4.5703125" style="570" customWidth="1"/>
    <col min="15381" max="15381" width="3.140625" style="570" customWidth="1"/>
    <col min="15382" max="15382" width="7.42578125" style="570" customWidth="1"/>
    <col min="15383" max="15383" width="8.140625" style="570" customWidth="1"/>
    <col min="15384" max="15384" width="4.5703125" style="570" customWidth="1"/>
    <col min="15385" max="15385" width="10.5703125" style="570" customWidth="1"/>
    <col min="15386" max="15386" width="2.5703125" style="570" customWidth="1"/>
    <col min="15387" max="15388" width="8.42578125" style="570" customWidth="1"/>
    <col min="15389" max="15391" width="4.5703125" style="570" customWidth="1"/>
    <col min="15392" max="15392" width="7.140625" style="570" customWidth="1"/>
    <col min="15393" max="15393" width="8.5703125" style="570" customWidth="1"/>
    <col min="15394" max="15397" width="4.5703125" style="570" customWidth="1"/>
    <col min="15398" max="15399" width="11.5703125" style="570"/>
    <col min="15400" max="15400" width="7.42578125" style="570" customWidth="1"/>
    <col min="15401" max="15401" width="6.5703125" style="570" customWidth="1"/>
    <col min="15402" max="15402" width="8.140625" style="570" customWidth="1"/>
    <col min="15403" max="15403" width="9.140625" style="570" customWidth="1"/>
    <col min="15404" max="15404" width="11.5703125" style="570"/>
    <col min="15405" max="15405" width="4.42578125" style="570" customWidth="1"/>
    <col min="15406" max="15406" width="4.85546875" style="570" customWidth="1"/>
    <col min="15407" max="15407" width="3.5703125" style="570" customWidth="1"/>
    <col min="15408" max="15408" width="4.42578125" style="570" customWidth="1"/>
    <col min="15409" max="15409" width="7.85546875" style="570" customWidth="1"/>
    <col min="15410" max="15410" width="3.42578125" style="570" customWidth="1"/>
    <col min="15411" max="15616" width="11.5703125" style="570"/>
    <col min="15617" max="15617" width="1.85546875" style="570" customWidth="1"/>
    <col min="15618" max="15621" width="4.5703125" style="570" customWidth="1"/>
    <col min="15622" max="15622" width="23.42578125" style="570" customWidth="1"/>
    <col min="15623" max="15623" width="13.42578125" style="570" customWidth="1"/>
    <col min="15624" max="15624" width="7" style="570" customWidth="1"/>
    <col min="15625" max="15625" width="8.5703125" style="570" customWidth="1"/>
    <col min="15626" max="15627" width="4.5703125" style="570" customWidth="1"/>
    <col min="15628" max="15628" width="7.5703125" style="570" customWidth="1"/>
    <col min="15629" max="15629" width="8" style="570" customWidth="1"/>
    <col min="15630" max="15632" width="4.5703125" style="570" customWidth="1"/>
    <col min="15633" max="15633" width="7.140625" style="570" customWidth="1"/>
    <col min="15634" max="15634" width="7.42578125" style="570" customWidth="1"/>
    <col min="15635" max="15635" width="7.85546875" style="570" customWidth="1"/>
    <col min="15636" max="15636" width="4.5703125" style="570" customWidth="1"/>
    <col min="15637" max="15637" width="3.140625" style="570" customWidth="1"/>
    <col min="15638" max="15638" width="7.42578125" style="570" customWidth="1"/>
    <col min="15639" max="15639" width="8.140625" style="570" customWidth="1"/>
    <col min="15640" max="15640" width="4.5703125" style="570" customWidth="1"/>
    <col min="15641" max="15641" width="10.5703125" style="570" customWidth="1"/>
    <col min="15642" max="15642" width="2.5703125" style="570" customWidth="1"/>
    <col min="15643" max="15644" width="8.42578125" style="570" customWidth="1"/>
    <col min="15645" max="15647" width="4.5703125" style="570" customWidth="1"/>
    <col min="15648" max="15648" width="7.140625" style="570" customWidth="1"/>
    <col min="15649" max="15649" width="8.5703125" style="570" customWidth="1"/>
    <col min="15650" max="15653" width="4.5703125" style="570" customWidth="1"/>
    <col min="15654" max="15655" width="11.5703125" style="570"/>
    <col min="15656" max="15656" width="7.42578125" style="570" customWidth="1"/>
    <col min="15657" max="15657" width="6.5703125" style="570" customWidth="1"/>
    <col min="15658" max="15658" width="8.140625" style="570" customWidth="1"/>
    <col min="15659" max="15659" width="9.140625" style="570" customWidth="1"/>
    <col min="15660" max="15660" width="11.5703125" style="570"/>
    <col min="15661" max="15661" width="4.42578125" style="570" customWidth="1"/>
    <col min="15662" max="15662" width="4.85546875" style="570" customWidth="1"/>
    <col min="15663" max="15663" width="3.5703125" style="570" customWidth="1"/>
    <col min="15664" max="15664" width="4.42578125" style="570" customWidth="1"/>
    <col min="15665" max="15665" width="7.85546875" style="570" customWidth="1"/>
    <col min="15666" max="15666" width="3.42578125" style="570" customWidth="1"/>
    <col min="15667" max="15872" width="11.5703125" style="570"/>
    <col min="15873" max="15873" width="1.85546875" style="570" customWidth="1"/>
    <col min="15874" max="15877" width="4.5703125" style="570" customWidth="1"/>
    <col min="15878" max="15878" width="23.42578125" style="570" customWidth="1"/>
    <col min="15879" max="15879" width="13.42578125" style="570" customWidth="1"/>
    <col min="15880" max="15880" width="7" style="570" customWidth="1"/>
    <col min="15881" max="15881" width="8.5703125" style="570" customWidth="1"/>
    <col min="15882" max="15883" width="4.5703125" style="570" customWidth="1"/>
    <col min="15884" max="15884" width="7.5703125" style="570" customWidth="1"/>
    <col min="15885" max="15885" width="8" style="570" customWidth="1"/>
    <col min="15886" max="15888" width="4.5703125" style="570" customWidth="1"/>
    <col min="15889" max="15889" width="7.140625" style="570" customWidth="1"/>
    <col min="15890" max="15890" width="7.42578125" style="570" customWidth="1"/>
    <col min="15891" max="15891" width="7.85546875" style="570" customWidth="1"/>
    <col min="15892" max="15892" width="4.5703125" style="570" customWidth="1"/>
    <col min="15893" max="15893" width="3.140625" style="570" customWidth="1"/>
    <col min="15894" max="15894" width="7.42578125" style="570" customWidth="1"/>
    <col min="15895" max="15895" width="8.140625" style="570" customWidth="1"/>
    <col min="15896" max="15896" width="4.5703125" style="570" customWidth="1"/>
    <col min="15897" max="15897" width="10.5703125" style="570" customWidth="1"/>
    <col min="15898" max="15898" width="2.5703125" style="570" customWidth="1"/>
    <col min="15899" max="15900" width="8.42578125" style="570" customWidth="1"/>
    <col min="15901" max="15903" width="4.5703125" style="570" customWidth="1"/>
    <col min="15904" max="15904" width="7.140625" style="570" customWidth="1"/>
    <col min="15905" max="15905" width="8.5703125" style="570" customWidth="1"/>
    <col min="15906" max="15909" width="4.5703125" style="570" customWidth="1"/>
    <col min="15910" max="15911" width="11.5703125" style="570"/>
    <col min="15912" max="15912" width="7.42578125" style="570" customWidth="1"/>
    <col min="15913" max="15913" width="6.5703125" style="570" customWidth="1"/>
    <col min="15914" max="15914" width="8.140625" style="570" customWidth="1"/>
    <col min="15915" max="15915" width="9.140625" style="570" customWidth="1"/>
    <col min="15916" max="15916" width="11.5703125" style="570"/>
    <col min="15917" max="15917" width="4.42578125" style="570" customWidth="1"/>
    <col min="15918" max="15918" width="4.85546875" style="570" customWidth="1"/>
    <col min="15919" max="15919" width="3.5703125" style="570" customWidth="1"/>
    <col min="15920" max="15920" width="4.42578125" style="570" customWidth="1"/>
    <col min="15921" max="15921" width="7.85546875" style="570" customWidth="1"/>
    <col min="15922" max="15922" width="3.42578125" style="570" customWidth="1"/>
    <col min="15923" max="16128" width="11.5703125" style="570"/>
    <col min="16129" max="16129" width="1.85546875" style="570" customWidth="1"/>
    <col min="16130" max="16133" width="4.5703125" style="570" customWidth="1"/>
    <col min="16134" max="16134" width="23.42578125" style="570" customWidth="1"/>
    <col min="16135" max="16135" width="13.42578125" style="570" customWidth="1"/>
    <col min="16136" max="16136" width="7" style="570" customWidth="1"/>
    <col min="16137" max="16137" width="8.5703125" style="570" customWidth="1"/>
    <col min="16138" max="16139" width="4.5703125" style="570" customWidth="1"/>
    <col min="16140" max="16140" width="7.5703125" style="570" customWidth="1"/>
    <col min="16141" max="16141" width="8" style="570" customWidth="1"/>
    <col min="16142" max="16144" width="4.5703125" style="570" customWidth="1"/>
    <col min="16145" max="16145" width="7.140625" style="570" customWidth="1"/>
    <col min="16146" max="16146" width="7.42578125" style="570" customWidth="1"/>
    <col min="16147" max="16147" width="7.85546875" style="570" customWidth="1"/>
    <col min="16148" max="16148" width="4.5703125" style="570" customWidth="1"/>
    <col min="16149" max="16149" width="3.140625" style="570" customWidth="1"/>
    <col min="16150" max="16150" width="7.42578125" style="570" customWidth="1"/>
    <col min="16151" max="16151" width="8.140625" style="570" customWidth="1"/>
    <col min="16152" max="16152" width="4.5703125" style="570" customWidth="1"/>
    <col min="16153" max="16153" width="10.5703125" style="570" customWidth="1"/>
    <col min="16154" max="16154" width="2.5703125" style="570" customWidth="1"/>
    <col min="16155" max="16156" width="8.42578125" style="570" customWidth="1"/>
    <col min="16157" max="16159" width="4.5703125" style="570" customWidth="1"/>
    <col min="16160" max="16160" width="7.140625" style="570" customWidth="1"/>
    <col min="16161" max="16161" width="8.5703125" style="570" customWidth="1"/>
    <col min="16162" max="16165" width="4.5703125" style="570" customWidth="1"/>
    <col min="16166" max="16167" width="11.5703125" style="570"/>
    <col min="16168" max="16168" width="7.42578125" style="570" customWidth="1"/>
    <col min="16169" max="16169" width="6.5703125" style="570" customWidth="1"/>
    <col min="16170" max="16170" width="8.140625" style="570" customWidth="1"/>
    <col min="16171" max="16171" width="9.140625" style="570" customWidth="1"/>
    <col min="16172" max="16172" width="11.5703125" style="570"/>
    <col min="16173" max="16173" width="4.42578125" style="570" customWidth="1"/>
    <col min="16174" max="16174" width="4.85546875" style="570" customWidth="1"/>
    <col min="16175" max="16175" width="3.5703125" style="570" customWidth="1"/>
    <col min="16176" max="16176" width="4.42578125" style="570" customWidth="1"/>
    <col min="16177" max="16177" width="7.85546875" style="570" customWidth="1"/>
    <col min="16178" max="16178" width="3.42578125" style="570" customWidth="1"/>
    <col min="16179" max="16384" width="11.5703125" style="570"/>
  </cols>
  <sheetData>
    <row r="1" spans="2:51" ht="15" thickBot="1"/>
    <row r="2" spans="2:51" ht="15.75" thickBot="1">
      <c r="B2" s="1501" t="s">
        <v>1513</v>
      </c>
      <c r="C2" s="1502"/>
      <c r="D2" s="1502"/>
      <c r="E2" s="1502"/>
      <c r="F2" s="1503"/>
      <c r="G2" s="1564" t="s">
        <v>348</v>
      </c>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6"/>
      <c r="AF2" s="1558" t="s">
        <v>349</v>
      </c>
      <c r="AG2" s="1559"/>
      <c r="AH2" s="1559"/>
      <c r="AI2" s="1559"/>
      <c r="AJ2" s="1559"/>
      <c r="AK2" s="1559"/>
      <c r="AL2" s="1559"/>
      <c r="AM2" s="1559"/>
      <c r="AN2" s="1559"/>
      <c r="AO2" s="1559"/>
      <c r="AP2" s="1559"/>
      <c r="AQ2" s="1559"/>
      <c r="AR2" s="1559"/>
      <c r="AS2" s="1559"/>
      <c r="AT2" s="1559"/>
      <c r="AU2" s="1559"/>
      <c r="AV2" s="1567"/>
      <c r="AW2" s="571"/>
    </row>
    <row r="3" spans="2:51" ht="15.75" thickBot="1">
      <c r="B3" s="1548"/>
      <c r="C3" s="1549"/>
      <c r="D3" s="1549"/>
      <c r="E3" s="1549"/>
      <c r="F3" s="1550"/>
      <c r="G3" s="1561" t="s">
        <v>255</v>
      </c>
      <c r="H3" s="1561"/>
      <c r="I3" s="1561"/>
      <c r="J3" s="1561"/>
      <c r="K3" s="1561"/>
      <c r="L3" s="1561"/>
      <c r="M3" s="1561"/>
      <c r="N3" s="1561"/>
      <c r="O3" s="1561"/>
      <c r="P3" s="1561"/>
      <c r="Q3" s="1564" t="s">
        <v>350</v>
      </c>
      <c r="R3" s="1565"/>
      <c r="S3" s="1565"/>
      <c r="T3" s="1565"/>
      <c r="U3" s="1565"/>
      <c r="V3" s="1565"/>
      <c r="W3" s="1565"/>
      <c r="X3" s="1565"/>
      <c r="Y3" s="1565"/>
      <c r="Z3" s="1566"/>
      <c r="AA3" s="1558" t="s">
        <v>351</v>
      </c>
      <c r="AB3" s="1559"/>
      <c r="AC3" s="1559"/>
      <c r="AD3" s="1559"/>
      <c r="AE3" s="1567"/>
      <c r="AF3" s="1620" t="s">
        <v>352</v>
      </c>
      <c r="AG3" s="1621"/>
      <c r="AH3" s="1621"/>
      <c r="AI3" s="1621"/>
      <c r="AJ3" s="1621"/>
      <c r="AK3" s="1622"/>
      <c r="AL3" s="1558" t="s">
        <v>353</v>
      </c>
      <c r="AM3" s="1559"/>
      <c r="AN3" s="1559"/>
      <c r="AO3" s="1559"/>
      <c r="AP3" s="1567"/>
      <c r="AQ3" s="1558" t="s">
        <v>351</v>
      </c>
      <c r="AR3" s="1559"/>
      <c r="AS3" s="1559"/>
      <c r="AT3" s="1559"/>
      <c r="AU3" s="1559"/>
      <c r="AV3" s="1567"/>
      <c r="AW3" s="572"/>
    </row>
    <row r="4" spans="2:51" ht="15.75" thickBot="1">
      <c r="B4" s="1504"/>
      <c r="C4" s="1505"/>
      <c r="D4" s="1505"/>
      <c r="E4" s="1505"/>
      <c r="F4" s="1506"/>
      <c r="G4" s="1564" t="s">
        <v>352</v>
      </c>
      <c r="H4" s="1565"/>
      <c r="I4" s="1565"/>
      <c r="J4" s="1565"/>
      <c r="K4" s="1566"/>
      <c r="L4" s="1564" t="s">
        <v>353</v>
      </c>
      <c r="M4" s="1565"/>
      <c r="N4" s="1565"/>
      <c r="O4" s="1565"/>
      <c r="P4" s="1566"/>
      <c r="Q4" s="1564" t="s">
        <v>352</v>
      </c>
      <c r="R4" s="1565"/>
      <c r="S4" s="1565"/>
      <c r="T4" s="1565"/>
      <c r="U4" s="1566"/>
      <c r="V4" s="1564" t="s">
        <v>353</v>
      </c>
      <c r="W4" s="1565"/>
      <c r="X4" s="1565"/>
      <c r="Y4" s="1565"/>
      <c r="Z4" s="1566"/>
      <c r="AA4" s="1563"/>
      <c r="AB4" s="1563"/>
      <c r="AC4" s="1563"/>
      <c r="AD4" s="1563"/>
      <c r="AE4" s="1568"/>
      <c r="AF4" s="1623"/>
      <c r="AG4" s="1624"/>
      <c r="AH4" s="1624"/>
      <c r="AI4" s="1624"/>
      <c r="AJ4" s="1624"/>
      <c r="AK4" s="1625"/>
      <c r="AL4" s="1562"/>
      <c r="AM4" s="1563"/>
      <c r="AN4" s="1563"/>
      <c r="AO4" s="1563"/>
      <c r="AP4" s="1568"/>
      <c r="AQ4" s="1562"/>
      <c r="AR4" s="1563"/>
      <c r="AS4" s="1563"/>
      <c r="AT4" s="1563"/>
      <c r="AU4" s="1563"/>
      <c r="AV4" s="1568"/>
      <c r="AW4" s="573"/>
    </row>
    <row r="5" spans="2:51" ht="27" customHeight="1">
      <c r="B5" s="1634" t="s">
        <v>354</v>
      </c>
      <c r="C5" s="1635"/>
      <c r="D5" s="1635"/>
      <c r="E5" s="1635"/>
      <c r="F5" s="1635"/>
      <c r="G5" s="600">
        <v>1495</v>
      </c>
      <c r="H5" s="1614">
        <f>+'RREE '!S16+'RREE '!U16</f>
        <v>0</v>
      </c>
      <c r="I5" s="1615"/>
      <c r="J5" s="1615"/>
      <c r="K5" s="1616"/>
      <c r="L5" s="600">
        <v>1496</v>
      </c>
      <c r="M5" s="1614">
        <f>+'RREE '!T16+'RREE '!V16</f>
        <v>0</v>
      </c>
      <c r="N5" s="1615"/>
      <c r="O5" s="1615"/>
      <c r="P5" s="1616"/>
      <c r="Q5" s="600">
        <v>1497</v>
      </c>
      <c r="R5" s="1614">
        <f>+'RREE '!W16+'RREE '!Y16</f>
        <v>0</v>
      </c>
      <c r="S5" s="1615"/>
      <c r="T5" s="1615"/>
      <c r="U5" s="1616"/>
      <c r="V5" s="600">
        <v>1498</v>
      </c>
      <c r="W5" s="1614">
        <f>+'RREE '!X16+'RREE '!Z16</f>
        <v>0</v>
      </c>
      <c r="X5" s="1615"/>
      <c r="Y5" s="1615"/>
      <c r="Z5" s="1616"/>
      <c r="AA5" s="600">
        <v>1499</v>
      </c>
      <c r="AB5" s="1614">
        <f>+'RREE '!AA16</f>
        <v>0</v>
      </c>
      <c r="AC5" s="1615"/>
      <c r="AD5" s="1615"/>
      <c r="AE5" s="1616"/>
      <c r="AF5" s="600">
        <v>1501</v>
      </c>
      <c r="AG5" s="1617">
        <f>+'RREE '!AB16+'RREE '!AD16</f>
        <v>0</v>
      </c>
      <c r="AH5" s="1618"/>
      <c r="AI5" s="1618"/>
      <c r="AJ5" s="1618"/>
      <c r="AK5" s="1619"/>
      <c r="AL5" s="600">
        <v>1502</v>
      </c>
      <c r="AM5" s="1614">
        <f>+'RREE '!AC16+'RREE '!AE16</f>
        <v>0</v>
      </c>
      <c r="AN5" s="1615"/>
      <c r="AO5" s="1615"/>
      <c r="AP5" s="1616"/>
      <c r="AQ5" s="600">
        <v>1503</v>
      </c>
      <c r="AR5" s="1614">
        <f>+'RREE '!AF16</f>
        <v>0</v>
      </c>
      <c r="AS5" s="1615"/>
      <c r="AT5" s="1615"/>
      <c r="AU5" s="1615"/>
      <c r="AV5" s="1616"/>
      <c r="AW5" s="578" t="s">
        <v>10</v>
      </c>
      <c r="AY5" s="294" t="s">
        <v>1507</v>
      </c>
    </row>
    <row r="6" spans="2:51" ht="27" customHeight="1">
      <c r="B6" s="1626" t="s">
        <v>1508</v>
      </c>
      <c r="C6" s="1627"/>
      <c r="D6" s="1627"/>
      <c r="E6" s="1627"/>
      <c r="F6" s="1628"/>
      <c r="G6" s="586">
        <v>1655</v>
      </c>
      <c r="H6" s="1629"/>
      <c r="I6" s="1630"/>
      <c r="J6" s="1630"/>
      <c r="K6" s="1631"/>
      <c r="L6" s="586">
        <v>1656</v>
      </c>
      <c r="M6" s="1629"/>
      <c r="N6" s="1630"/>
      <c r="O6" s="1630"/>
      <c r="P6" s="1631"/>
      <c r="Q6" s="586">
        <v>1504</v>
      </c>
      <c r="R6" s="1629"/>
      <c r="S6" s="1630"/>
      <c r="T6" s="1630"/>
      <c r="U6" s="1631"/>
      <c r="V6" s="586">
        <v>1505</v>
      </c>
      <c r="W6" s="1629"/>
      <c r="X6" s="1630"/>
      <c r="Y6" s="1630"/>
      <c r="Z6" s="1631"/>
      <c r="AA6" s="582"/>
      <c r="AB6" s="601"/>
      <c r="AC6" s="602"/>
      <c r="AD6" s="602"/>
      <c r="AE6" s="603"/>
      <c r="AF6" s="604"/>
      <c r="AG6" s="605"/>
      <c r="AH6" s="606"/>
      <c r="AI6" s="606"/>
      <c r="AJ6" s="606"/>
      <c r="AK6" s="607"/>
      <c r="AL6" s="604"/>
      <c r="AM6" s="605"/>
      <c r="AN6" s="606"/>
      <c r="AO6" s="606"/>
      <c r="AP6" s="607"/>
      <c r="AQ6" s="608"/>
      <c r="AR6" s="609"/>
      <c r="AS6" s="610"/>
      <c r="AT6" s="610"/>
      <c r="AU6" s="610"/>
      <c r="AV6" s="611"/>
      <c r="AW6" s="612" t="s">
        <v>420</v>
      </c>
      <c r="AY6" s="294" t="s">
        <v>1507</v>
      </c>
    </row>
    <row r="7" spans="2:51" ht="27" customHeight="1">
      <c r="B7" s="1573" t="s">
        <v>1509</v>
      </c>
      <c r="C7" s="1574"/>
      <c r="D7" s="1574"/>
      <c r="E7" s="1574"/>
      <c r="F7" s="1632"/>
      <c r="G7" s="604"/>
      <c r="H7" s="613"/>
      <c r="I7" s="614"/>
      <c r="J7" s="614"/>
      <c r="K7" s="615"/>
      <c r="L7" s="604"/>
      <c r="M7" s="601"/>
      <c r="N7" s="606"/>
      <c r="O7" s="606"/>
      <c r="P7" s="606"/>
      <c r="Q7" s="604"/>
      <c r="R7" s="613"/>
      <c r="S7" s="614"/>
      <c r="T7" s="614"/>
      <c r="U7" s="615"/>
      <c r="V7" s="604"/>
      <c r="W7" s="605"/>
      <c r="X7" s="606"/>
      <c r="Y7" s="606"/>
      <c r="Z7" s="607"/>
      <c r="AA7" s="604"/>
      <c r="AB7" s="605"/>
      <c r="AC7" s="606"/>
      <c r="AD7" s="606"/>
      <c r="AE7" s="607"/>
      <c r="AF7" s="586">
        <v>1506</v>
      </c>
      <c r="AG7" s="1633"/>
      <c r="AH7" s="1633"/>
      <c r="AI7" s="1633"/>
      <c r="AJ7" s="1633"/>
      <c r="AK7" s="1633"/>
      <c r="AL7" s="586">
        <v>1507</v>
      </c>
      <c r="AM7" s="1577"/>
      <c r="AN7" s="1577"/>
      <c r="AO7" s="1577"/>
      <c r="AP7" s="1577"/>
      <c r="AQ7" s="604"/>
      <c r="AR7" s="616"/>
      <c r="AS7" s="617"/>
      <c r="AT7" s="617"/>
      <c r="AU7" s="617"/>
      <c r="AV7" s="618"/>
      <c r="AW7" s="583" t="s">
        <v>420</v>
      </c>
    </row>
    <row r="8" spans="2:51" ht="27" customHeight="1">
      <c r="B8" s="1573" t="s">
        <v>355</v>
      </c>
      <c r="C8" s="1574"/>
      <c r="D8" s="1574"/>
      <c r="E8" s="1574"/>
      <c r="F8" s="1632"/>
      <c r="G8" s="586">
        <v>1590</v>
      </c>
      <c r="H8" s="1577"/>
      <c r="I8" s="1577"/>
      <c r="J8" s="1577"/>
      <c r="K8" s="1577"/>
      <c r="L8" s="580">
        <v>1436</v>
      </c>
      <c r="M8" s="1577"/>
      <c r="N8" s="1577"/>
      <c r="O8" s="1577"/>
      <c r="P8" s="1577"/>
      <c r="Q8" s="586">
        <v>1437</v>
      </c>
      <c r="R8" s="1577"/>
      <c r="S8" s="1577"/>
      <c r="T8" s="1577"/>
      <c r="U8" s="1577"/>
      <c r="V8" s="586">
        <v>1438</v>
      </c>
      <c r="W8" s="1577"/>
      <c r="X8" s="1577"/>
      <c r="Y8" s="1577"/>
      <c r="Z8" s="1577"/>
      <c r="AA8" s="586">
        <v>1439</v>
      </c>
      <c r="AB8" s="1577"/>
      <c r="AC8" s="1577"/>
      <c r="AD8" s="1577"/>
      <c r="AE8" s="1577"/>
      <c r="AF8" s="586">
        <v>1441</v>
      </c>
      <c r="AG8" s="1633"/>
      <c r="AH8" s="1633"/>
      <c r="AI8" s="1633"/>
      <c r="AJ8" s="1633"/>
      <c r="AK8" s="1633"/>
      <c r="AL8" s="586">
        <v>1442</v>
      </c>
      <c r="AM8" s="1577"/>
      <c r="AN8" s="1577"/>
      <c r="AO8" s="1577"/>
      <c r="AP8" s="1577"/>
      <c r="AQ8" s="586">
        <v>1443</v>
      </c>
      <c r="AR8" s="1577"/>
      <c r="AS8" s="1577"/>
      <c r="AT8" s="1577"/>
      <c r="AU8" s="1577"/>
      <c r="AV8" s="1577"/>
      <c r="AW8" s="587" t="s">
        <v>10</v>
      </c>
    </row>
    <row r="9" spans="2:51" ht="27" customHeight="1">
      <c r="B9" s="1573" t="s">
        <v>356</v>
      </c>
      <c r="C9" s="1574"/>
      <c r="D9" s="1574"/>
      <c r="E9" s="1574"/>
      <c r="F9" s="1632"/>
      <c r="G9" s="580">
        <v>1444</v>
      </c>
      <c r="H9" s="1577"/>
      <c r="I9" s="1577"/>
      <c r="J9" s="1577"/>
      <c r="K9" s="1577"/>
      <c r="L9" s="580">
        <v>1447</v>
      </c>
      <c r="M9" s="1577"/>
      <c r="N9" s="1577"/>
      <c r="O9" s="1577"/>
      <c r="P9" s="1577"/>
      <c r="Q9" s="586">
        <v>1448</v>
      </c>
      <c r="R9" s="1577"/>
      <c r="S9" s="1577"/>
      <c r="T9" s="1577"/>
      <c r="U9" s="1577"/>
      <c r="V9" s="586">
        <v>1449</v>
      </c>
      <c r="W9" s="1577"/>
      <c r="X9" s="1577"/>
      <c r="Y9" s="1577"/>
      <c r="Z9" s="1577"/>
      <c r="AA9" s="580">
        <v>1508</v>
      </c>
      <c r="AB9" s="1577"/>
      <c r="AC9" s="1577"/>
      <c r="AD9" s="1577"/>
      <c r="AE9" s="1577"/>
      <c r="AF9" s="586">
        <v>1509</v>
      </c>
      <c r="AG9" s="1633"/>
      <c r="AH9" s="1633"/>
      <c r="AI9" s="1633"/>
      <c r="AJ9" s="1633"/>
      <c r="AK9" s="1633"/>
      <c r="AL9" s="586">
        <v>1510</v>
      </c>
      <c r="AM9" s="1577"/>
      <c r="AN9" s="1577"/>
      <c r="AO9" s="1577"/>
      <c r="AP9" s="1577"/>
      <c r="AQ9" s="586">
        <v>1511</v>
      </c>
      <c r="AR9" s="1577"/>
      <c r="AS9" s="1577"/>
      <c r="AT9" s="1577"/>
      <c r="AU9" s="1577"/>
      <c r="AV9" s="1577"/>
      <c r="AW9" s="583" t="s">
        <v>420</v>
      </c>
    </row>
    <row r="10" spans="2:51" ht="27" customHeight="1">
      <c r="B10" s="1573" t="s">
        <v>1514</v>
      </c>
      <c r="C10" s="1574"/>
      <c r="D10" s="1574"/>
      <c r="E10" s="1574"/>
      <c r="F10" s="1632"/>
      <c r="G10" s="580">
        <v>1512</v>
      </c>
      <c r="H10" s="1577"/>
      <c r="I10" s="1577"/>
      <c r="J10" s="1577"/>
      <c r="K10" s="1577"/>
      <c r="L10" s="580">
        <v>1513</v>
      </c>
      <c r="M10" s="1577"/>
      <c r="N10" s="1577"/>
      <c r="O10" s="1577"/>
      <c r="P10" s="1577"/>
      <c r="Q10" s="604"/>
      <c r="R10" s="605"/>
      <c r="S10" s="606"/>
      <c r="T10" s="606"/>
      <c r="U10" s="607"/>
      <c r="V10" s="604"/>
      <c r="W10" s="605"/>
      <c r="X10" s="606"/>
      <c r="Y10" s="606"/>
      <c r="Z10" s="607"/>
      <c r="AA10" s="580">
        <v>1514</v>
      </c>
      <c r="AB10" s="1577"/>
      <c r="AC10" s="1577"/>
      <c r="AD10" s="1577"/>
      <c r="AE10" s="1577"/>
      <c r="AF10" s="604"/>
      <c r="AG10" s="605"/>
      <c r="AH10" s="606"/>
      <c r="AI10" s="606"/>
      <c r="AJ10" s="606"/>
      <c r="AK10" s="607"/>
      <c r="AL10" s="604"/>
      <c r="AM10" s="605"/>
      <c r="AN10" s="606"/>
      <c r="AO10" s="606"/>
      <c r="AP10" s="607"/>
      <c r="AQ10" s="604"/>
      <c r="AR10" s="616"/>
      <c r="AS10" s="617"/>
      <c r="AT10" s="617"/>
      <c r="AU10" s="617"/>
      <c r="AV10" s="618"/>
      <c r="AW10" s="587" t="s">
        <v>10</v>
      </c>
    </row>
    <row r="11" spans="2:51" ht="27" customHeight="1">
      <c r="B11" s="1573" t="s">
        <v>1515</v>
      </c>
      <c r="C11" s="1574"/>
      <c r="D11" s="1574"/>
      <c r="E11" s="1574"/>
      <c r="F11" s="1632"/>
      <c r="G11" s="580">
        <v>1515</v>
      </c>
      <c r="H11" s="1577"/>
      <c r="I11" s="1577"/>
      <c r="J11" s="1577"/>
      <c r="K11" s="1577"/>
      <c r="L11" s="580">
        <v>1516</v>
      </c>
      <c r="M11" s="1577"/>
      <c r="N11" s="1577"/>
      <c r="O11" s="1577"/>
      <c r="P11" s="1577"/>
      <c r="Q11" s="586">
        <v>1517</v>
      </c>
      <c r="R11" s="1577"/>
      <c r="S11" s="1577"/>
      <c r="T11" s="1577"/>
      <c r="U11" s="1577"/>
      <c r="V11" s="586">
        <v>1518</v>
      </c>
      <c r="W11" s="1577" t="e">
        <f>+'RREE '!X23+'RREE '!X25</f>
        <v>#REF!</v>
      </c>
      <c r="X11" s="1577"/>
      <c r="Y11" s="1577"/>
      <c r="Z11" s="1577"/>
      <c r="AA11" s="580">
        <v>1519</v>
      </c>
      <c r="AB11" s="1577"/>
      <c r="AC11" s="1577"/>
      <c r="AD11" s="1577"/>
      <c r="AE11" s="1577"/>
      <c r="AF11" s="586">
        <v>1520</v>
      </c>
      <c r="AG11" s="1633"/>
      <c r="AH11" s="1633"/>
      <c r="AI11" s="1633"/>
      <c r="AJ11" s="1633"/>
      <c r="AK11" s="1633"/>
      <c r="AL11" s="586">
        <v>1521</v>
      </c>
      <c r="AM11" s="1577" t="e">
        <f>+'RREE '!AC24</f>
        <v>#REF!</v>
      </c>
      <c r="AN11" s="1577"/>
      <c r="AO11" s="1577"/>
      <c r="AP11" s="1577"/>
      <c r="AQ11" s="586">
        <v>1522</v>
      </c>
      <c r="AR11" s="1577"/>
      <c r="AS11" s="1577"/>
      <c r="AT11" s="1577"/>
      <c r="AU11" s="1577"/>
      <c r="AV11" s="1577"/>
      <c r="AW11" s="587" t="s">
        <v>10</v>
      </c>
    </row>
    <row r="12" spans="2:51" ht="27" customHeight="1">
      <c r="B12" s="1590" t="s">
        <v>344</v>
      </c>
      <c r="C12" s="1591"/>
      <c r="D12" s="1591"/>
      <c r="E12" s="1591"/>
      <c r="F12" s="1636"/>
      <c r="G12" s="580">
        <v>1523</v>
      </c>
      <c r="H12" s="1577"/>
      <c r="I12" s="1577"/>
      <c r="J12" s="1577"/>
      <c r="K12" s="1577"/>
      <c r="L12" s="580">
        <v>1524</v>
      </c>
      <c r="M12" s="1577"/>
      <c r="N12" s="1577"/>
      <c r="O12" s="1577"/>
      <c r="P12" s="1577"/>
      <c r="Q12" s="586">
        <v>1525</v>
      </c>
      <c r="R12" s="1577"/>
      <c r="S12" s="1577"/>
      <c r="T12" s="1577"/>
      <c r="U12" s="1577"/>
      <c r="V12" s="586">
        <v>1526</v>
      </c>
      <c r="W12" s="1577"/>
      <c r="X12" s="1577"/>
      <c r="Y12" s="1577"/>
      <c r="Z12" s="1577"/>
      <c r="AA12" s="580">
        <v>1527</v>
      </c>
      <c r="AB12" s="1577"/>
      <c r="AC12" s="1577"/>
      <c r="AD12" s="1577"/>
      <c r="AE12" s="1577"/>
      <c r="AF12" s="586">
        <v>1528</v>
      </c>
      <c r="AG12" s="1633"/>
      <c r="AH12" s="1633"/>
      <c r="AI12" s="1633"/>
      <c r="AJ12" s="1633"/>
      <c r="AK12" s="1633"/>
      <c r="AL12" s="586">
        <v>1529</v>
      </c>
      <c r="AM12" s="1577"/>
      <c r="AN12" s="1577"/>
      <c r="AO12" s="1577"/>
      <c r="AP12" s="1577"/>
      <c r="AQ12" s="586">
        <v>1530</v>
      </c>
      <c r="AR12" s="1577"/>
      <c r="AS12" s="1577"/>
      <c r="AT12" s="1577"/>
      <c r="AU12" s="1577"/>
      <c r="AV12" s="1577"/>
      <c r="AW12" s="587" t="s">
        <v>10</v>
      </c>
    </row>
    <row r="13" spans="2:51" ht="27" customHeight="1">
      <c r="B13" s="1590" t="s">
        <v>345</v>
      </c>
      <c r="C13" s="1591"/>
      <c r="D13" s="1591"/>
      <c r="E13" s="1591"/>
      <c r="F13" s="1636"/>
      <c r="G13" s="580">
        <v>1531</v>
      </c>
      <c r="H13" s="1577"/>
      <c r="I13" s="1577"/>
      <c r="J13" s="1577"/>
      <c r="K13" s="1577"/>
      <c r="L13" s="580">
        <v>1532</v>
      </c>
      <c r="M13" s="1577"/>
      <c r="N13" s="1577"/>
      <c r="O13" s="1577"/>
      <c r="P13" s="1577"/>
      <c r="Q13" s="586">
        <v>1533</v>
      </c>
      <c r="R13" s="1577"/>
      <c r="S13" s="1577"/>
      <c r="T13" s="1577"/>
      <c r="U13" s="1577"/>
      <c r="V13" s="586">
        <v>1534</v>
      </c>
      <c r="W13" s="1577"/>
      <c r="X13" s="1577"/>
      <c r="Y13" s="1577"/>
      <c r="Z13" s="1577"/>
      <c r="AA13" s="580">
        <v>1535</v>
      </c>
      <c r="AB13" s="1577"/>
      <c r="AC13" s="1577"/>
      <c r="AD13" s="1577"/>
      <c r="AE13" s="1577"/>
      <c r="AF13" s="586">
        <v>1536</v>
      </c>
      <c r="AG13" s="1633"/>
      <c r="AH13" s="1633"/>
      <c r="AI13" s="1633"/>
      <c r="AJ13" s="1633"/>
      <c r="AK13" s="1633"/>
      <c r="AL13" s="586">
        <v>1537</v>
      </c>
      <c r="AM13" s="1577"/>
      <c r="AN13" s="1577"/>
      <c r="AO13" s="1577"/>
      <c r="AP13" s="1577"/>
      <c r="AQ13" s="586">
        <v>1538</v>
      </c>
      <c r="AR13" s="1577"/>
      <c r="AS13" s="1577"/>
      <c r="AT13" s="1577"/>
      <c r="AU13" s="1577"/>
      <c r="AV13" s="1577"/>
      <c r="AW13" s="583" t="s">
        <v>420</v>
      </c>
    </row>
    <row r="14" spans="2:51" ht="27" customHeight="1">
      <c r="B14" s="1573" t="s">
        <v>1516</v>
      </c>
      <c r="C14" s="1574"/>
      <c r="D14" s="1574"/>
      <c r="E14" s="1574"/>
      <c r="F14" s="1632"/>
      <c r="G14" s="580">
        <v>1539</v>
      </c>
      <c r="H14" s="1577"/>
      <c r="I14" s="1577"/>
      <c r="J14" s="1577"/>
      <c r="K14" s="1577"/>
      <c r="L14" s="580">
        <v>1540</v>
      </c>
      <c r="M14" s="1577"/>
      <c r="N14" s="1577"/>
      <c r="O14" s="1577"/>
      <c r="P14" s="1577"/>
      <c r="Q14" s="586">
        <v>1541</v>
      </c>
      <c r="R14" s="1577"/>
      <c r="S14" s="1577"/>
      <c r="T14" s="1577"/>
      <c r="U14" s="1577"/>
      <c r="V14" s="586">
        <v>1542</v>
      </c>
      <c r="W14" s="1577">
        <f>-'RREE '!X100</f>
        <v>0</v>
      </c>
      <c r="X14" s="1577"/>
      <c r="Y14" s="1577"/>
      <c r="Z14" s="1577"/>
      <c r="AA14" s="580">
        <v>1543</v>
      </c>
      <c r="AB14" s="1577"/>
      <c r="AC14" s="1577"/>
      <c r="AD14" s="1577"/>
      <c r="AE14" s="1577"/>
      <c r="AF14" s="586">
        <v>1544</v>
      </c>
      <c r="AG14" s="1633"/>
      <c r="AH14" s="1633"/>
      <c r="AI14" s="1633"/>
      <c r="AJ14" s="1633"/>
      <c r="AK14" s="1633"/>
      <c r="AL14" s="586">
        <v>1547</v>
      </c>
      <c r="AM14" s="1577" t="e">
        <f>-'RREE '!AC100</f>
        <v>#REF!</v>
      </c>
      <c r="AN14" s="1577"/>
      <c r="AO14" s="1577"/>
      <c r="AP14" s="1577"/>
      <c r="AQ14" s="586">
        <v>1548</v>
      </c>
      <c r="AR14" s="1577"/>
      <c r="AS14" s="1577"/>
      <c r="AT14" s="1577"/>
      <c r="AU14" s="1577"/>
      <c r="AV14" s="1577"/>
      <c r="AW14" s="583" t="s">
        <v>420</v>
      </c>
    </row>
    <row r="15" spans="2:51" ht="45.6" customHeight="1">
      <c r="B15" s="1573" t="s">
        <v>1517</v>
      </c>
      <c r="C15" s="1574"/>
      <c r="D15" s="1574"/>
      <c r="E15" s="1574"/>
      <c r="F15" s="1632"/>
      <c r="G15" s="580">
        <v>1549</v>
      </c>
      <c r="H15" s="1577"/>
      <c r="I15" s="1577"/>
      <c r="J15" s="1577"/>
      <c r="K15" s="1577"/>
      <c r="L15" s="580">
        <v>1550</v>
      </c>
      <c r="M15" s="1577"/>
      <c r="N15" s="1577"/>
      <c r="O15" s="1577"/>
      <c r="P15" s="1577"/>
      <c r="Q15" s="586">
        <v>1551</v>
      </c>
      <c r="R15" s="1577"/>
      <c r="S15" s="1577"/>
      <c r="T15" s="1577"/>
      <c r="U15" s="1577"/>
      <c r="V15" s="586">
        <v>1552</v>
      </c>
      <c r="W15" s="1577"/>
      <c r="X15" s="1577"/>
      <c r="Y15" s="1577"/>
      <c r="Z15" s="1577"/>
      <c r="AA15" s="580">
        <v>1553</v>
      </c>
      <c r="AB15" s="1577"/>
      <c r="AC15" s="1577"/>
      <c r="AD15" s="1577"/>
      <c r="AE15" s="1577"/>
      <c r="AF15" s="586">
        <v>1554</v>
      </c>
      <c r="AG15" s="1633"/>
      <c r="AH15" s="1633"/>
      <c r="AI15" s="1633"/>
      <c r="AJ15" s="1633"/>
      <c r="AK15" s="1633"/>
      <c r="AL15" s="586">
        <v>1555</v>
      </c>
      <c r="AM15" s="1577"/>
      <c r="AN15" s="1577"/>
      <c r="AO15" s="1577"/>
      <c r="AP15" s="1577"/>
      <c r="AQ15" s="586">
        <v>1556</v>
      </c>
      <c r="AR15" s="1577"/>
      <c r="AS15" s="1577"/>
      <c r="AT15" s="1577"/>
      <c r="AU15" s="1577"/>
      <c r="AV15" s="1577"/>
      <c r="AW15" s="583" t="s">
        <v>420</v>
      </c>
    </row>
    <row r="16" spans="2:51" ht="47.1" customHeight="1">
      <c r="B16" s="1573" t="s">
        <v>357</v>
      </c>
      <c r="C16" s="1574"/>
      <c r="D16" s="1574"/>
      <c r="E16" s="1574"/>
      <c r="F16" s="1632"/>
      <c r="G16" s="580">
        <v>1557</v>
      </c>
      <c r="H16" s="1577"/>
      <c r="I16" s="1577"/>
      <c r="J16" s="1577"/>
      <c r="K16" s="1577"/>
      <c r="L16" s="580">
        <v>1558</v>
      </c>
      <c r="M16" s="1577">
        <f>-'RREE '!V110-'RREE '!V111</f>
        <v>0</v>
      </c>
      <c r="N16" s="1577"/>
      <c r="O16" s="1577"/>
      <c r="P16" s="1577"/>
      <c r="Q16" s="604"/>
      <c r="R16" s="619"/>
      <c r="S16" s="620"/>
      <c r="T16" s="620"/>
      <c r="U16" s="621"/>
      <c r="V16" s="604"/>
      <c r="W16" s="619"/>
      <c r="X16" s="620"/>
      <c r="Y16" s="620"/>
      <c r="Z16" s="621"/>
      <c r="AA16" s="580">
        <v>1559</v>
      </c>
      <c r="AB16" s="1577"/>
      <c r="AC16" s="1577"/>
      <c r="AD16" s="1577"/>
      <c r="AE16" s="1577"/>
      <c r="AF16" s="586">
        <v>1560</v>
      </c>
      <c r="AG16" s="1633"/>
      <c r="AH16" s="1633"/>
      <c r="AI16" s="1633"/>
      <c r="AJ16" s="1633"/>
      <c r="AK16" s="1633"/>
      <c r="AL16" s="586">
        <v>1561</v>
      </c>
      <c r="AM16" s="1577"/>
      <c r="AN16" s="1577"/>
      <c r="AO16" s="1577"/>
      <c r="AP16" s="1577"/>
      <c r="AQ16" s="586">
        <v>1562</v>
      </c>
      <c r="AR16" s="1577"/>
      <c r="AS16" s="1577"/>
      <c r="AT16" s="1577"/>
      <c r="AU16" s="1577"/>
      <c r="AV16" s="1577"/>
      <c r="AW16" s="583" t="s">
        <v>420</v>
      </c>
    </row>
    <row r="17" spans="2:49" s="592" customFormat="1" ht="38.1" customHeight="1">
      <c r="B17" s="1609" t="s">
        <v>346</v>
      </c>
      <c r="C17" s="1610"/>
      <c r="D17" s="1610"/>
      <c r="E17" s="1610"/>
      <c r="F17" s="1641"/>
      <c r="G17" s="589">
        <v>1563</v>
      </c>
      <c r="H17" s="1613">
        <f>+H5-H6+H8-H9+H10+H11+H12-H13-H14-H15-H16</f>
        <v>0</v>
      </c>
      <c r="I17" s="1613"/>
      <c r="J17" s="1613"/>
      <c r="K17" s="1613"/>
      <c r="L17" s="589">
        <v>1564</v>
      </c>
      <c r="M17" s="1613"/>
      <c r="N17" s="1613"/>
      <c r="O17" s="1613"/>
      <c r="P17" s="1613"/>
      <c r="Q17" s="589">
        <v>1565</v>
      </c>
      <c r="R17" s="1613">
        <f>+R5-R6+R8-R9+R11+R12-R13-R14-R15</f>
        <v>0</v>
      </c>
      <c r="S17" s="1613"/>
      <c r="T17" s="1613"/>
      <c r="U17" s="1613"/>
      <c r="V17" s="589">
        <v>1566</v>
      </c>
      <c r="W17" s="1613" t="e">
        <f>+W5-W6+W8-W9+W11+W12-W13-W14-W15</f>
        <v>#REF!</v>
      </c>
      <c r="X17" s="1613"/>
      <c r="Y17" s="1613"/>
      <c r="Z17" s="1613"/>
      <c r="AA17" s="589">
        <v>1567</v>
      </c>
      <c r="AB17" s="1613">
        <f>+AB5+AB8-AB9+AB10+AB11+AB12-AB13-AB14-AB15-AB16</f>
        <v>0</v>
      </c>
      <c r="AC17" s="1613"/>
      <c r="AD17" s="1613"/>
      <c r="AE17" s="1613"/>
      <c r="AF17" s="590">
        <v>1568</v>
      </c>
      <c r="AG17" s="1642">
        <f>+AG5+AG8-AG7-AG9+AG11+AG12-AG13-AG14-AG15-AG16</f>
        <v>0</v>
      </c>
      <c r="AH17" s="1642"/>
      <c r="AI17" s="1642"/>
      <c r="AJ17" s="1642"/>
      <c r="AK17" s="1642"/>
      <c r="AL17" s="590">
        <v>1569</v>
      </c>
      <c r="AM17" s="1613" t="e">
        <f>+AM5-AM7+AM8-AM9+AM11+AM12-AM13-AM14-AM15-AM16</f>
        <v>#REF!</v>
      </c>
      <c r="AN17" s="1613"/>
      <c r="AO17" s="1613"/>
      <c r="AP17" s="1613"/>
      <c r="AQ17" s="590">
        <v>1570</v>
      </c>
      <c r="AR17" s="1613">
        <f>+AR5</f>
        <v>0</v>
      </c>
      <c r="AS17" s="1613"/>
      <c r="AT17" s="1613"/>
      <c r="AU17" s="1613"/>
      <c r="AV17" s="1613"/>
      <c r="AW17" s="591" t="s">
        <v>31</v>
      </c>
    </row>
    <row r="18" spans="2:49" s="592" customFormat="1" ht="41.1" customHeight="1" thickBot="1">
      <c r="B18" s="1637" t="s">
        <v>1518</v>
      </c>
      <c r="C18" s="1638"/>
      <c r="D18" s="1638"/>
      <c r="E18" s="1638"/>
      <c r="F18" s="1639"/>
      <c r="G18" s="597">
        <v>1368</v>
      </c>
      <c r="H18" s="1593"/>
      <c r="I18" s="1594"/>
      <c r="J18" s="1594"/>
      <c r="K18" s="1640"/>
      <c r="L18" s="597">
        <v>1371</v>
      </c>
      <c r="M18" s="1593">
        <f>+M16</f>
        <v>0</v>
      </c>
      <c r="N18" s="1594"/>
      <c r="O18" s="1594"/>
      <c r="P18" s="1640"/>
      <c r="Q18" s="597">
        <v>1571</v>
      </c>
      <c r="R18" s="1593"/>
      <c r="S18" s="1594"/>
      <c r="T18" s="1594"/>
      <c r="U18" s="1640"/>
      <c r="V18" s="597">
        <v>1572</v>
      </c>
      <c r="W18" s="1593"/>
      <c r="X18" s="1594"/>
      <c r="Y18" s="1594"/>
      <c r="Z18" s="1640"/>
      <c r="AA18" s="622"/>
      <c r="AB18" s="623"/>
      <c r="AC18" s="624"/>
      <c r="AD18" s="624"/>
      <c r="AE18" s="624"/>
      <c r="AF18" s="622"/>
      <c r="AG18" s="625"/>
      <c r="AH18" s="624"/>
      <c r="AI18" s="624"/>
      <c r="AJ18" s="624"/>
      <c r="AK18" s="626"/>
      <c r="AL18" s="622"/>
      <c r="AM18" s="622"/>
      <c r="AN18" s="627"/>
      <c r="AO18" s="627"/>
      <c r="AP18" s="628"/>
      <c r="AQ18" s="622"/>
      <c r="AR18" s="622"/>
      <c r="AS18" s="627"/>
      <c r="AT18" s="627"/>
      <c r="AU18" s="627"/>
      <c r="AV18" s="628"/>
      <c r="AW18" s="629" t="s">
        <v>31</v>
      </c>
    </row>
  </sheetData>
  <mergeCells count="118">
    <mergeCell ref="B18:F18"/>
    <mergeCell ref="H18:K18"/>
    <mergeCell ref="M18:P18"/>
    <mergeCell ref="R18:U18"/>
    <mergeCell ref="W18:Z18"/>
    <mergeCell ref="AR16:AV16"/>
    <mergeCell ref="B17:F17"/>
    <mergeCell ref="H17:K17"/>
    <mergeCell ref="M17:P17"/>
    <mergeCell ref="R17:U17"/>
    <mergeCell ref="W17:Z17"/>
    <mergeCell ref="AB17:AE17"/>
    <mergeCell ref="AG17:AK17"/>
    <mergeCell ref="AM17:AP17"/>
    <mergeCell ref="AR17:AV17"/>
    <mergeCell ref="B16:F16"/>
    <mergeCell ref="H16:K16"/>
    <mergeCell ref="M16:P16"/>
    <mergeCell ref="AB16:AE16"/>
    <mergeCell ref="AG16:AK16"/>
    <mergeCell ref="AM16:AP16"/>
    <mergeCell ref="B15:F15"/>
    <mergeCell ref="H15:K15"/>
    <mergeCell ref="M15:P15"/>
    <mergeCell ref="R15:U15"/>
    <mergeCell ref="W15:Z15"/>
    <mergeCell ref="AB15:AE15"/>
    <mergeCell ref="AG15:AK15"/>
    <mergeCell ref="AM15:AP15"/>
    <mergeCell ref="AR15:AV15"/>
    <mergeCell ref="B14:F14"/>
    <mergeCell ref="H14:K14"/>
    <mergeCell ref="M14:P14"/>
    <mergeCell ref="R14:U14"/>
    <mergeCell ref="W14:Z14"/>
    <mergeCell ref="AB14:AE14"/>
    <mergeCell ref="AG14:AK14"/>
    <mergeCell ref="AM14:AP14"/>
    <mergeCell ref="AR14:AV14"/>
    <mergeCell ref="B13:F13"/>
    <mergeCell ref="H13:K13"/>
    <mergeCell ref="M13:P13"/>
    <mergeCell ref="R13:U13"/>
    <mergeCell ref="W13:Z13"/>
    <mergeCell ref="AB13:AE13"/>
    <mergeCell ref="AG13:AK13"/>
    <mergeCell ref="AM13:AP13"/>
    <mergeCell ref="AR13:AV13"/>
    <mergeCell ref="AG11:AK11"/>
    <mergeCell ref="AM11:AP11"/>
    <mergeCell ref="AR11:AV11"/>
    <mergeCell ref="B12:F12"/>
    <mergeCell ref="H12:K12"/>
    <mergeCell ref="M12:P12"/>
    <mergeCell ref="R12:U12"/>
    <mergeCell ref="W12:Z12"/>
    <mergeCell ref="AB12:AE12"/>
    <mergeCell ref="AG12:AK12"/>
    <mergeCell ref="AM12:AP12"/>
    <mergeCell ref="AR12:AV12"/>
    <mergeCell ref="B10:F10"/>
    <mergeCell ref="H10:K10"/>
    <mergeCell ref="M10:P10"/>
    <mergeCell ref="AB10:AE10"/>
    <mergeCell ref="B11:F11"/>
    <mergeCell ref="H11:K11"/>
    <mergeCell ref="M11:P11"/>
    <mergeCell ref="R11:U11"/>
    <mergeCell ref="W11:Z11"/>
    <mergeCell ref="AB11:AE11"/>
    <mergeCell ref="B9:F9"/>
    <mergeCell ref="H9:K9"/>
    <mergeCell ref="M9:P9"/>
    <mergeCell ref="R9:U9"/>
    <mergeCell ref="W9:Z9"/>
    <mergeCell ref="AB9:AE9"/>
    <mergeCell ref="AG9:AK9"/>
    <mergeCell ref="AM9:AP9"/>
    <mergeCell ref="AR9:AV9"/>
    <mergeCell ref="B8:F8"/>
    <mergeCell ref="H8:K8"/>
    <mergeCell ref="M8:P8"/>
    <mergeCell ref="R8:U8"/>
    <mergeCell ref="W8:Z8"/>
    <mergeCell ref="AB8:AE8"/>
    <mergeCell ref="AG8:AK8"/>
    <mergeCell ref="AM8:AP8"/>
    <mergeCell ref="AR8:AV8"/>
    <mergeCell ref="B6:F6"/>
    <mergeCell ref="H6:K6"/>
    <mergeCell ref="M6:P6"/>
    <mergeCell ref="R6:U6"/>
    <mergeCell ref="W6:Z6"/>
    <mergeCell ref="B7:F7"/>
    <mergeCell ref="AG7:AK7"/>
    <mergeCell ref="AM7:AP7"/>
    <mergeCell ref="B5:F5"/>
    <mergeCell ref="H5:K5"/>
    <mergeCell ref="M5:P5"/>
    <mergeCell ref="R5:U5"/>
    <mergeCell ref="W5:Z5"/>
    <mergeCell ref="B2:F4"/>
    <mergeCell ref="G2:AE2"/>
    <mergeCell ref="AB5:AE5"/>
    <mergeCell ref="AG5:AK5"/>
    <mergeCell ref="AF2:AV2"/>
    <mergeCell ref="G3:P3"/>
    <mergeCell ref="Q3:Z3"/>
    <mergeCell ref="AA3:AE4"/>
    <mergeCell ref="AF3:AK4"/>
    <mergeCell ref="AL3:AP4"/>
    <mergeCell ref="AQ3:AV4"/>
    <mergeCell ref="G4:K4"/>
    <mergeCell ref="L4:P4"/>
    <mergeCell ref="Q4:U4"/>
    <mergeCell ref="V4:Z4"/>
    <mergeCell ref="AM5:AP5"/>
    <mergeCell ref="AR5:AV5"/>
  </mergeCells>
  <hyperlinks>
    <hyperlink ref="B2:F4" location="'Indice F22'!A1" display="'Indice F22'!A1"/>
  </hyperlinks>
  <pageMargins left="0.23622047244094491" right="0.23622047244094491" top="0.74803149606299213" bottom="0.74803149606299213" header="0.31496062992125984" footer="0.31496062992125984"/>
  <pageSetup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85"/>
  <sheetViews>
    <sheetView showGridLines="0" topLeftCell="A4" zoomScaleNormal="100" workbookViewId="0">
      <selection activeCell="J28" sqref="J28:T28"/>
    </sheetView>
  </sheetViews>
  <sheetFormatPr baseColWidth="10" defaultColWidth="11.5703125" defaultRowHeight="14.25"/>
  <cols>
    <col min="1" max="1" width="1.85546875" style="60" customWidth="1"/>
    <col min="2" max="7" width="4.5703125" style="60" customWidth="1"/>
    <col min="8" max="8" width="7.85546875" style="60" customWidth="1"/>
    <col min="9" max="9" width="6.140625" style="60" customWidth="1"/>
    <col min="10" max="11" width="4.5703125" style="60" customWidth="1"/>
    <col min="12" max="12" width="8.5703125" style="60" customWidth="1"/>
    <col min="13" max="13" width="7.85546875" style="60" customWidth="1"/>
    <col min="14" max="14" width="4.5703125" style="60" customWidth="1"/>
    <col min="15" max="15" width="5.85546875" style="60" customWidth="1"/>
    <col min="16" max="17" width="4.5703125" style="60" customWidth="1"/>
    <col min="18" max="18" width="9.5703125" style="60" customWidth="1"/>
    <col min="19" max="19" width="7.85546875" style="60" customWidth="1"/>
    <col min="20" max="20" width="4.5703125" style="60" customWidth="1"/>
    <col min="21" max="21" width="7.85546875" style="60" customWidth="1"/>
    <col min="22" max="22" width="9.5703125" style="60" customWidth="1"/>
    <col min="23" max="23" width="4.5703125" style="60" customWidth="1"/>
    <col min="24" max="24" width="6" style="60" customWidth="1"/>
    <col min="25" max="25" width="7.42578125" style="60" customWidth="1"/>
    <col min="26" max="26" width="6.85546875" style="60" customWidth="1"/>
    <col min="27" max="30" width="4.5703125" style="60" customWidth="1"/>
    <col min="31" max="31" width="8" style="60" customWidth="1"/>
    <col min="32" max="42" width="4.5703125" style="60" customWidth="1"/>
    <col min="43" max="256" width="11.5703125" style="60"/>
    <col min="257" max="257" width="1.85546875" style="60" customWidth="1"/>
    <col min="258" max="263" width="4.5703125" style="60" customWidth="1"/>
    <col min="264" max="264" width="7.85546875" style="60" customWidth="1"/>
    <col min="265" max="265" width="6.140625" style="60" customWidth="1"/>
    <col min="266" max="267" width="4.5703125" style="60" customWidth="1"/>
    <col min="268" max="268" width="8.5703125" style="60" customWidth="1"/>
    <col min="269" max="269" width="7.85546875" style="60" customWidth="1"/>
    <col min="270" max="270" width="4.5703125" style="60" customWidth="1"/>
    <col min="271" max="271" width="5.85546875" style="60" customWidth="1"/>
    <col min="272" max="273" width="4.5703125" style="60" customWidth="1"/>
    <col min="274" max="274" width="9.5703125" style="60" customWidth="1"/>
    <col min="275" max="275" width="7.85546875" style="60" customWidth="1"/>
    <col min="276" max="276" width="4.5703125" style="60" customWidth="1"/>
    <col min="277" max="277" width="7.85546875" style="60" customWidth="1"/>
    <col min="278" max="278" width="9.5703125" style="60" customWidth="1"/>
    <col min="279" max="279" width="4.5703125" style="60" customWidth="1"/>
    <col min="280" max="280" width="6" style="60" customWidth="1"/>
    <col min="281" max="281" width="7.42578125" style="60" customWidth="1"/>
    <col min="282" max="282" width="6.85546875" style="60" customWidth="1"/>
    <col min="283" max="286" width="4.5703125" style="60" customWidth="1"/>
    <col min="287" max="287" width="8" style="60" customWidth="1"/>
    <col min="288" max="298" width="4.5703125" style="60" customWidth="1"/>
    <col min="299" max="512" width="11.5703125" style="60"/>
    <col min="513" max="513" width="1.85546875" style="60" customWidth="1"/>
    <col min="514" max="519" width="4.5703125" style="60" customWidth="1"/>
    <col min="520" max="520" width="7.85546875" style="60" customWidth="1"/>
    <col min="521" max="521" width="6.140625" style="60" customWidth="1"/>
    <col min="522" max="523" width="4.5703125" style="60" customWidth="1"/>
    <col min="524" max="524" width="8.5703125" style="60" customWidth="1"/>
    <col min="525" max="525" width="7.85546875" style="60" customWidth="1"/>
    <col min="526" max="526" width="4.5703125" style="60" customWidth="1"/>
    <col min="527" max="527" width="5.85546875" style="60" customWidth="1"/>
    <col min="528" max="529" width="4.5703125" style="60" customWidth="1"/>
    <col min="530" max="530" width="9.5703125" style="60" customWidth="1"/>
    <col min="531" max="531" width="7.85546875" style="60" customWidth="1"/>
    <col min="532" max="532" width="4.5703125" style="60" customWidth="1"/>
    <col min="533" max="533" width="7.85546875" style="60" customWidth="1"/>
    <col min="534" max="534" width="9.5703125" style="60" customWidth="1"/>
    <col min="535" max="535" width="4.5703125" style="60" customWidth="1"/>
    <col min="536" max="536" width="6" style="60" customWidth="1"/>
    <col min="537" max="537" width="7.42578125" style="60" customWidth="1"/>
    <col min="538" max="538" width="6.85546875" style="60" customWidth="1"/>
    <col min="539" max="542" width="4.5703125" style="60" customWidth="1"/>
    <col min="543" max="543" width="8" style="60" customWidth="1"/>
    <col min="544" max="554" width="4.5703125" style="60" customWidth="1"/>
    <col min="555" max="768" width="11.5703125" style="60"/>
    <col min="769" max="769" width="1.85546875" style="60" customWidth="1"/>
    <col min="770" max="775" width="4.5703125" style="60" customWidth="1"/>
    <col min="776" max="776" width="7.85546875" style="60" customWidth="1"/>
    <col min="777" max="777" width="6.140625" style="60" customWidth="1"/>
    <col min="778" max="779" width="4.5703125" style="60" customWidth="1"/>
    <col min="780" max="780" width="8.5703125" style="60" customWidth="1"/>
    <col min="781" max="781" width="7.85546875" style="60" customWidth="1"/>
    <col min="782" max="782" width="4.5703125" style="60" customWidth="1"/>
    <col min="783" max="783" width="5.85546875" style="60" customWidth="1"/>
    <col min="784" max="785" width="4.5703125" style="60" customWidth="1"/>
    <col min="786" max="786" width="9.5703125" style="60" customWidth="1"/>
    <col min="787" max="787" width="7.85546875" style="60" customWidth="1"/>
    <col min="788" max="788" width="4.5703125" style="60" customWidth="1"/>
    <col min="789" max="789" width="7.85546875" style="60" customWidth="1"/>
    <col min="790" max="790" width="9.5703125" style="60" customWidth="1"/>
    <col min="791" max="791" width="4.5703125" style="60" customWidth="1"/>
    <col min="792" max="792" width="6" style="60" customWidth="1"/>
    <col min="793" max="793" width="7.42578125" style="60" customWidth="1"/>
    <col min="794" max="794" width="6.85546875" style="60" customWidth="1"/>
    <col min="795" max="798" width="4.5703125" style="60" customWidth="1"/>
    <col min="799" max="799" width="8" style="60" customWidth="1"/>
    <col min="800" max="810" width="4.5703125" style="60" customWidth="1"/>
    <col min="811" max="1024" width="11.5703125" style="60"/>
    <col min="1025" max="1025" width="1.85546875" style="60" customWidth="1"/>
    <col min="1026" max="1031" width="4.5703125" style="60" customWidth="1"/>
    <col min="1032" max="1032" width="7.85546875" style="60" customWidth="1"/>
    <col min="1033" max="1033" width="6.140625" style="60" customWidth="1"/>
    <col min="1034" max="1035" width="4.5703125" style="60" customWidth="1"/>
    <col min="1036" max="1036" width="8.5703125" style="60" customWidth="1"/>
    <col min="1037" max="1037" width="7.85546875" style="60" customWidth="1"/>
    <col min="1038" max="1038" width="4.5703125" style="60" customWidth="1"/>
    <col min="1039" max="1039" width="5.85546875" style="60" customWidth="1"/>
    <col min="1040" max="1041" width="4.5703125" style="60" customWidth="1"/>
    <col min="1042" max="1042" width="9.5703125" style="60" customWidth="1"/>
    <col min="1043" max="1043" width="7.85546875" style="60" customWidth="1"/>
    <col min="1044" max="1044" width="4.5703125" style="60" customWidth="1"/>
    <col min="1045" max="1045" width="7.85546875" style="60" customWidth="1"/>
    <col min="1046" max="1046" width="9.5703125" style="60" customWidth="1"/>
    <col min="1047" max="1047" width="4.5703125" style="60" customWidth="1"/>
    <col min="1048" max="1048" width="6" style="60" customWidth="1"/>
    <col min="1049" max="1049" width="7.42578125" style="60" customWidth="1"/>
    <col min="1050" max="1050" width="6.85546875" style="60" customWidth="1"/>
    <col min="1051" max="1054" width="4.5703125" style="60" customWidth="1"/>
    <col min="1055" max="1055" width="8" style="60" customWidth="1"/>
    <col min="1056" max="1066" width="4.5703125" style="60" customWidth="1"/>
    <col min="1067" max="1280" width="11.5703125" style="60"/>
    <col min="1281" max="1281" width="1.85546875" style="60" customWidth="1"/>
    <col min="1282" max="1287" width="4.5703125" style="60" customWidth="1"/>
    <col min="1288" max="1288" width="7.85546875" style="60" customWidth="1"/>
    <col min="1289" max="1289" width="6.140625" style="60" customWidth="1"/>
    <col min="1290" max="1291" width="4.5703125" style="60" customWidth="1"/>
    <col min="1292" max="1292" width="8.5703125" style="60" customWidth="1"/>
    <col min="1293" max="1293" width="7.85546875" style="60" customWidth="1"/>
    <col min="1294" max="1294" width="4.5703125" style="60" customWidth="1"/>
    <col min="1295" max="1295" width="5.85546875" style="60" customWidth="1"/>
    <col min="1296" max="1297" width="4.5703125" style="60" customWidth="1"/>
    <col min="1298" max="1298" width="9.5703125" style="60" customWidth="1"/>
    <col min="1299" max="1299" width="7.85546875" style="60" customWidth="1"/>
    <col min="1300" max="1300" width="4.5703125" style="60" customWidth="1"/>
    <col min="1301" max="1301" width="7.85546875" style="60" customWidth="1"/>
    <col min="1302" max="1302" width="9.5703125" style="60" customWidth="1"/>
    <col min="1303" max="1303" width="4.5703125" style="60" customWidth="1"/>
    <col min="1304" max="1304" width="6" style="60" customWidth="1"/>
    <col min="1305" max="1305" width="7.42578125" style="60" customWidth="1"/>
    <col min="1306" max="1306" width="6.85546875" style="60" customWidth="1"/>
    <col min="1307" max="1310" width="4.5703125" style="60" customWidth="1"/>
    <col min="1311" max="1311" width="8" style="60" customWidth="1"/>
    <col min="1312" max="1322" width="4.5703125" style="60" customWidth="1"/>
    <col min="1323" max="1536" width="11.5703125" style="60"/>
    <col min="1537" max="1537" width="1.85546875" style="60" customWidth="1"/>
    <col min="1538" max="1543" width="4.5703125" style="60" customWidth="1"/>
    <col min="1544" max="1544" width="7.85546875" style="60" customWidth="1"/>
    <col min="1545" max="1545" width="6.140625" style="60" customWidth="1"/>
    <col min="1546" max="1547" width="4.5703125" style="60" customWidth="1"/>
    <col min="1548" max="1548" width="8.5703125" style="60" customWidth="1"/>
    <col min="1549" max="1549" width="7.85546875" style="60" customWidth="1"/>
    <col min="1550" max="1550" width="4.5703125" style="60" customWidth="1"/>
    <col min="1551" max="1551" width="5.85546875" style="60" customWidth="1"/>
    <col min="1552" max="1553" width="4.5703125" style="60" customWidth="1"/>
    <col min="1554" max="1554" width="9.5703125" style="60" customWidth="1"/>
    <col min="1555" max="1555" width="7.85546875" style="60" customWidth="1"/>
    <col min="1556" max="1556" width="4.5703125" style="60" customWidth="1"/>
    <col min="1557" max="1557" width="7.85546875" style="60" customWidth="1"/>
    <col min="1558" max="1558" width="9.5703125" style="60" customWidth="1"/>
    <col min="1559" max="1559" width="4.5703125" style="60" customWidth="1"/>
    <col min="1560" max="1560" width="6" style="60" customWidth="1"/>
    <col min="1561" max="1561" width="7.42578125" style="60" customWidth="1"/>
    <col min="1562" max="1562" width="6.85546875" style="60" customWidth="1"/>
    <col min="1563" max="1566" width="4.5703125" style="60" customWidth="1"/>
    <col min="1567" max="1567" width="8" style="60" customWidth="1"/>
    <col min="1568" max="1578" width="4.5703125" style="60" customWidth="1"/>
    <col min="1579" max="1792" width="11.5703125" style="60"/>
    <col min="1793" max="1793" width="1.85546875" style="60" customWidth="1"/>
    <col min="1794" max="1799" width="4.5703125" style="60" customWidth="1"/>
    <col min="1800" max="1800" width="7.85546875" style="60" customWidth="1"/>
    <col min="1801" max="1801" width="6.140625" style="60" customWidth="1"/>
    <col min="1802" max="1803" width="4.5703125" style="60" customWidth="1"/>
    <col min="1804" max="1804" width="8.5703125" style="60" customWidth="1"/>
    <col min="1805" max="1805" width="7.85546875" style="60" customWidth="1"/>
    <col min="1806" max="1806" width="4.5703125" style="60" customWidth="1"/>
    <col min="1807" max="1807" width="5.85546875" style="60" customWidth="1"/>
    <col min="1808" max="1809" width="4.5703125" style="60" customWidth="1"/>
    <col min="1810" max="1810" width="9.5703125" style="60" customWidth="1"/>
    <col min="1811" max="1811" width="7.85546875" style="60" customWidth="1"/>
    <col min="1812" max="1812" width="4.5703125" style="60" customWidth="1"/>
    <col min="1813" max="1813" width="7.85546875" style="60" customWidth="1"/>
    <col min="1814" max="1814" width="9.5703125" style="60" customWidth="1"/>
    <col min="1815" max="1815" width="4.5703125" style="60" customWidth="1"/>
    <col min="1816" max="1816" width="6" style="60" customWidth="1"/>
    <col min="1817" max="1817" width="7.42578125" style="60" customWidth="1"/>
    <col min="1818" max="1818" width="6.85546875" style="60" customWidth="1"/>
    <col min="1819" max="1822" width="4.5703125" style="60" customWidth="1"/>
    <col min="1823" max="1823" width="8" style="60" customWidth="1"/>
    <col min="1824" max="1834" width="4.5703125" style="60" customWidth="1"/>
    <col min="1835" max="2048" width="11.5703125" style="60"/>
    <col min="2049" max="2049" width="1.85546875" style="60" customWidth="1"/>
    <col min="2050" max="2055" width="4.5703125" style="60" customWidth="1"/>
    <col min="2056" max="2056" width="7.85546875" style="60" customWidth="1"/>
    <col min="2057" max="2057" width="6.140625" style="60" customWidth="1"/>
    <col min="2058" max="2059" width="4.5703125" style="60" customWidth="1"/>
    <col min="2060" max="2060" width="8.5703125" style="60" customWidth="1"/>
    <col min="2061" max="2061" width="7.85546875" style="60" customWidth="1"/>
    <col min="2062" max="2062" width="4.5703125" style="60" customWidth="1"/>
    <col min="2063" max="2063" width="5.85546875" style="60" customWidth="1"/>
    <col min="2064" max="2065" width="4.5703125" style="60" customWidth="1"/>
    <col min="2066" max="2066" width="9.5703125" style="60" customWidth="1"/>
    <col min="2067" max="2067" width="7.85546875" style="60" customWidth="1"/>
    <col min="2068" max="2068" width="4.5703125" style="60" customWidth="1"/>
    <col min="2069" max="2069" width="7.85546875" style="60" customWidth="1"/>
    <col min="2070" max="2070" width="9.5703125" style="60" customWidth="1"/>
    <col min="2071" max="2071" width="4.5703125" style="60" customWidth="1"/>
    <col min="2072" max="2072" width="6" style="60" customWidth="1"/>
    <col min="2073" max="2073" width="7.42578125" style="60" customWidth="1"/>
    <col min="2074" max="2074" width="6.85546875" style="60" customWidth="1"/>
    <col min="2075" max="2078" width="4.5703125" style="60" customWidth="1"/>
    <col min="2079" max="2079" width="8" style="60" customWidth="1"/>
    <col min="2080" max="2090" width="4.5703125" style="60" customWidth="1"/>
    <col min="2091" max="2304" width="11.5703125" style="60"/>
    <col min="2305" max="2305" width="1.85546875" style="60" customWidth="1"/>
    <col min="2306" max="2311" width="4.5703125" style="60" customWidth="1"/>
    <col min="2312" max="2312" width="7.85546875" style="60" customWidth="1"/>
    <col min="2313" max="2313" width="6.140625" style="60" customWidth="1"/>
    <col min="2314" max="2315" width="4.5703125" style="60" customWidth="1"/>
    <col min="2316" max="2316" width="8.5703125" style="60" customWidth="1"/>
    <col min="2317" max="2317" width="7.85546875" style="60" customWidth="1"/>
    <col min="2318" max="2318" width="4.5703125" style="60" customWidth="1"/>
    <col min="2319" max="2319" width="5.85546875" style="60" customWidth="1"/>
    <col min="2320" max="2321" width="4.5703125" style="60" customWidth="1"/>
    <col min="2322" max="2322" width="9.5703125" style="60" customWidth="1"/>
    <col min="2323" max="2323" width="7.85546875" style="60" customWidth="1"/>
    <col min="2324" max="2324" width="4.5703125" style="60" customWidth="1"/>
    <col min="2325" max="2325" width="7.85546875" style="60" customWidth="1"/>
    <col min="2326" max="2326" width="9.5703125" style="60" customWidth="1"/>
    <col min="2327" max="2327" width="4.5703125" style="60" customWidth="1"/>
    <col min="2328" max="2328" width="6" style="60" customWidth="1"/>
    <col min="2329" max="2329" width="7.42578125" style="60" customWidth="1"/>
    <col min="2330" max="2330" width="6.85546875" style="60" customWidth="1"/>
    <col min="2331" max="2334" width="4.5703125" style="60" customWidth="1"/>
    <col min="2335" max="2335" width="8" style="60" customWidth="1"/>
    <col min="2336" max="2346" width="4.5703125" style="60" customWidth="1"/>
    <col min="2347" max="2560" width="11.5703125" style="60"/>
    <col min="2561" max="2561" width="1.85546875" style="60" customWidth="1"/>
    <col min="2562" max="2567" width="4.5703125" style="60" customWidth="1"/>
    <col min="2568" max="2568" width="7.85546875" style="60" customWidth="1"/>
    <col min="2569" max="2569" width="6.140625" style="60" customWidth="1"/>
    <col min="2570" max="2571" width="4.5703125" style="60" customWidth="1"/>
    <col min="2572" max="2572" width="8.5703125" style="60" customWidth="1"/>
    <col min="2573" max="2573" width="7.85546875" style="60" customWidth="1"/>
    <col min="2574" max="2574" width="4.5703125" style="60" customWidth="1"/>
    <col min="2575" max="2575" width="5.85546875" style="60" customWidth="1"/>
    <col min="2576" max="2577" width="4.5703125" style="60" customWidth="1"/>
    <col min="2578" max="2578" width="9.5703125" style="60" customWidth="1"/>
    <col min="2579" max="2579" width="7.85546875" style="60" customWidth="1"/>
    <col min="2580" max="2580" width="4.5703125" style="60" customWidth="1"/>
    <col min="2581" max="2581" width="7.85546875" style="60" customWidth="1"/>
    <col min="2582" max="2582" width="9.5703125" style="60" customWidth="1"/>
    <col min="2583" max="2583" width="4.5703125" style="60" customWidth="1"/>
    <col min="2584" max="2584" width="6" style="60" customWidth="1"/>
    <col min="2585" max="2585" width="7.42578125" style="60" customWidth="1"/>
    <col min="2586" max="2586" width="6.85546875" style="60" customWidth="1"/>
    <col min="2587" max="2590" width="4.5703125" style="60" customWidth="1"/>
    <col min="2591" max="2591" width="8" style="60" customWidth="1"/>
    <col min="2592" max="2602" width="4.5703125" style="60" customWidth="1"/>
    <col min="2603" max="2816" width="11.5703125" style="60"/>
    <col min="2817" max="2817" width="1.85546875" style="60" customWidth="1"/>
    <col min="2818" max="2823" width="4.5703125" style="60" customWidth="1"/>
    <col min="2824" max="2824" width="7.85546875" style="60" customWidth="1"/>
    <col min="2825" max="2825" width="6.140625" style="60" customWidth="1"/>
    <col min="2826" max="2827" width="4.5703125" style="60" customWidth="1"/>
    <col min="2828" max="2828" width="8.5703125" style="60" customWidth="1"/>
    <col min="2829" max="2829" width="7.85546875" style="60" customWidth="1"/>
    <col min="2830" max="2830" width="4.5703125" style="60" customWidth="1"/>
    <col min="2831" max="2831" width="5.85546875" style="60" customWidth="1"/>
    <col min="2832" max="2833" width="4.5703125" style="60" customWidth="1"/>
    <col min="2834" max="2834" width="9.5703125" style="60" customWidth="1"/>
    <col min="2835" max="2835" width="7.85546875" style="60" customWidth="1"/>
    <col min="2836" max="2836" width="4.5703125" style="60" customWidth="1"/>
    <col min="2837" max="2837" width="7.85546875" style="60" customWidth="1"/>
    <col min="2838" max="2838" width="9.5703125" style="60" customWidth="1"/>
    <col min="2839" max="2839" width="4.5703125" style="60" customWidth="1"/>
    <col min="2840" max="2840" width="6" style="60" customWidth="1"/>
    <col min="2841" max="2841" width="7.42578125" style="60" customWidth="1"/>
    <col min="2842" max="2842" width="6.85546875" style="60" customWidth="1"/>
    <col min="2843" max="2846" width="4.5703125" style="60" customWidth="1"/>
    <col min="2847" max="2847" width="8" style="60" customWidth="1"/>
    <col min="2848" max="2858" width="4.5703125" style="60" customWidth="1"/>
    <col min="2859" max="3072" width="11.5703125" style="60"/>
    <col min="3073" max="3073" width="1.85546875" style="60" customWidth="1"/>
    <col min="3074" max="3079" width="4.5703125" style="60" customWidth="1"/>
    <col min="3080" max="3080" width="7.85546875" style="60" customWidth="1"/>
    <col min="3081" max="3081" width="6.140625" style="60" customWidth="1"/>
    <col min="3082" max="3083" width="4.5703125" style="60" customWidth="1"/>
    <col min="3084" max="3084" width="8.5703125" style="60" customWidth="1"/>
    <col min="3085" max="3085" width="7.85546875" style="60" customWidth="1"/>
    <col min="3086" max="3086" width="4.5703125" style="60" customWidth="1"/>
    <col min="3087" max="3087" width="5.85546875" style="60" customWidth="1"/>
    <col min="3088" max="3089" width="4.5703125" style="60" customWidth="1"/>
    <col min="3090" max="3090" width="9.5703125" style="60" customWidth="1"/>
    <col min="3091" max="3091" width="7.85546875" style="60" customWidth="1"/>
    <col min="3092" max="3092" width="4.5703125" style="60" customWidth="1"/>
    <col min="3093" max="3093" width="7.85546875" style="60" customWidth="1"/>
    <col min="3094" max="3094" width="9.5703125" style="60" customWidth="1"/>
    <col min="3095" max="3095" width="4.5703125" style="60" customWidth="1"/>
    <col min="3096" max="3096" width="6" style="60" customWidth="1"/>
    <col min="3097" max="3097" width="7.42578125" style="60" customWidth="1"/>
    <col min="3098" max="3098" width="6.85546875" style="60" customWidth="1"/>
    <col min="3099" max="3102" width="4.5703125" style="60" customWidth="1"/>
    <col min="3103" max="3103" width="8" style="60" customWidth="1"/>
    <col min="3104" max="3114" width="4.5703125" style="60" customWidth="1"/>
    <col min="3115" max="3328" width="11.5703125" style="60"/>
    <col min="3329" max="3329" width="1.85546875" style="60" customWidth="1"/>
    <col min="3330" max="3335" width="4.5703125" style="60" customWidth="1"/>
    <col min="3336" max="3336" width="7.85546875" style="60" customWidth="1"/>
    <col min="3337" max="3337" width="6.140625" style="60" customWidth="1"/>
    <col min="3338" max="3339" width="4.5703125" style="60" customWidth="1"/>
    <col min="3340" max="3340" width="8.5703125" style="60" customWidth="1"/>
    <col min="3341" max="3341" width="7.85546875" style="60" customWidth="1"/>
    <col min="3342" max="3342" width="4.5703125" style="60" customWidth="1"/>
    <col min="3343" max="3343" width="5.85546875" style="60" customWidth="1"/>
    <col min="3344" max="3345" width="4.5703125" style="60" customWidth="1"/>
    <col min="3346" max="3346" width="9.5703125" style="60" customWidth="1"/>
    <col min="3347" max="3347" width="7.85546875" style="60" customWidth="1"/>
    <col min="3348" max="3348" width="4.5703125" style="60" customWidth="1"/>
    <col min="3349" max="3349" width="7.85546875" style="60" customWidth="1"/>
    <col min="3350" max="3350" width="9.5703125" style="60" customWidth="1"/>
    <col min="3351" max="3351" width="4.5703125" style="60" customWidth="1"/>
    <col min="3352" max="3352" width="6" style="60" customWidth="1"/>
    <col min="3353" max="3353" width="7.42578125" style="60" customWidth="1"/>
    <col min="3354" max="3354" width="6.85546875" style="60" customWidth="1"/>
    <col min="3355" max="3358" width="4.5703125" style="60" customWidth="1"/>
    <col min="3359" max="3359" width="8" style="60" customWidth="1"/>
    <col min="3360" max="3370" width="4.5703125" style="60" customWidth="1"/>
    <col min="3371" max="3584" width="11.5703125" style="60"/>
    <col min="3585" max="3585" width="1.85546875" style="60" customWidth="1"/>
    <col min="3586" max="3591" width="4.5703125" style="60" customWidth="1"/>
    <col min="3592" max="3592" width="7.85546875" style="60" customWidth="1"/>
    <col min="3593" max="3593" width="6.140625" style="60" customWidth="1"/>
    <col min="3594" max="3595" width="4.5703125" style="60" customWidth="1"/>
    <col min="3596" max="3596" width="8.5703125" style="60" customWidth="1"/>
    <col min="3597" max="3597" width="7.85546875" style="60" customWidth="1"/>
    <col min="3598" max="3598" width="4.5703125" style="60" customWidth="1"/>
    <col min="3599" max="3599" width="5.85546875" style="60" customWidth="1"/>
    <col min="3600" max="3601" width="4.5703125" style="60" customWidth="1"/>
    <col min="3602" max="3602" width="9.5703125" style="60" customWidth="1"/>
    <col min="3603" max="3603" width="7.85546875" style="60" customWidth="1"/>
    <col min="3604" max="3604" width="4.5703125" style="60" customWidth="1"/>
    <col min="3605" max="3605" width="7.85546875" style="60" customWidth="1"/>
    <col min="3606" max="3606" width="9.5703125" style="60" customWidth="1"/>
    <col min="3607" max="3607" width="4.5703125" style="60" customWidth="1"/>
    <col min="3608" max="3608" width="6" style="60" customWidth="1"/>
    <col min="3609" max="3609" width="7.42578125" style="60" customWidth="1"/>
    <col min="3610" max="3610" width="6.85546875" style="60" customWidth="1"/>
    <col min="3611" max="3614" width="4.5703125" style="60" customWidth="1"/>
    <col min="3615" max="3615" width="8" style="60" customWidth="1"/>
    <col min="3616" max="3626" width="4.5703125" style="60" customWidth="1"/>
    <col min="3627" max="3840" width="11.5703125" style="60"/>
    <col min="3841" max="3841" width="1.85546875" style="60" customWidth="1"/>
    <col min="3842" max="3847" width="4.5703125" style="60" customWidth="1"/>
    <col min="3848" max="3848" width="7.85546875" style="60" customWidth="1"/>
    <col min="3849" max="3849" width="6.140625" style="60" customWidth="1"/>
    <col min="3850" max="3851" width="4.5703125" style="60" customWidth="1"/>
    <col min="3852" max="3852" width="8.5703125" style="60" customWidth="1"/>
    <col min="3853" max="3853" width="7.85546875" style="60" customWidth="1"/>
    <col min="3854" max="3854" width="4.5703125" style="60" customWidth="1"/>
    <col min="3855" max="3855" width="5.85546875" style="60" customWidth="1"/>
    <col min="3856" max="3857" width="4.5703125" style="60" customWidth="1"/>
    <col min="3858" max="3858" width="9.5703125" style="60" customWidth="1"/>
    <col min="3859" max="3859" width="7.85546875" style="60" customWidth="1"/>
    <col min="3860" max="3860" width="4.5703125" style="60" customWidth="1"/>
    <col min="3861" max="3861" width="7.85546875" style="60" customWidth="1"/>
    <col min="3862" max="3862" width="9.5703125" style="60" customWidth="1"/>
    <col min="3863" max="3863" width="4.5703125" style="60" customWidth="1"/>
    <col min="3864" max="3864" width="6" style="60" customWidth="1"/>
    <col min="3865" max="3865" width="7.42578125" style="60" customWidth="1"/>
    <col min="3866" max="3866" width="6.85546875" style="60" customWidth="1"/>
    <col min="3867" max="3870" width="4.5703125" style="60" customWidth="1"/>
    <col min="3871" max="3871" width="8" style="60" customWidth="1"/>
    <col min="3872" max="3882" width="4.5703125" style="60" customWidth="1"/>
    <col min="3883" max="4096" width="11.5703125" style="60"/>
    <col min="4097" max="4097" width="1.85546875" style="60" customWidth="1"/>
    <col min="4098" max="4103" width="4.5703125" style="60" customWidth="1"/>
    <col min="4104" max="4104" width="7.85546875" style="60" customWidth="1"/>
    <col min="4105" max="4105" width="6.140625" style="60" customWidth="1"/>
    <col min="4106" max="4107" width="4.5703125" style="60" customWidth="1"/>
    <col min="4108" max="4108" width="8.5703125" style="60" customWidth="1"/>
    <col min="4109" max="4109" width="7.85546875" style="60" customWidth="1"/>
    <col min="4110" max="4110" width="4.5703125" style="60" customWidth="1"/>
    <col min="4111" max="4111" width="5.85546875" style="60" customWidth="1"/>
    <col min="4112" max="4113" width="4.5703125" style="60" customWidth="1"/>
    <col min="4114" max="4114" width="9.5703125" style="60" customWidth="1"/>
    <col min="4115" max="4115" width="7.85546875" style="60" customWidth="1"/>
    <col min="4116" max="4116" width="4.5703125" style="60" customWidth="1"/>
    <col min="4117" max="4117" width="7.85546875" style="60" customWidth="1"/>
    <col min="4118" max="4118" width="9.5703125" style="60" customWidth="1"/>
    <col min="4119" max="4119" width="4.5703125" style="60" customWidth="1"/>
    <col min="4120" max="4120" width="6" style="60" customWidth="1"/>
    <col min="4121" max="4121" width="7.42578125" style="60" customWidth="1"/>
    <col min="4122" max="4122" width="6.85546875" style="60" customWidth="1"/>
    <col min="4123" max="4126" width="4.5703125" style="60" customWidth="1"/>
    <col min="4127" max="4127" width="8" style="60" customWidth="1"/>
    <col min="4128" max="4138" width="4.5703125" style="60" customWidth="1"/>
    <col min="4139" max="4352" width="11.5703125" style="60"/>
    <col min="4353" max="4353" width="1.85546875" style="60" customWidth="1"/>
    <col min="4354" max="4359" width="4.5703125" style="60" customWidth="1"/>
    <col min="4360" max="4360" width="7.85546875" style="60" customWidth="1"/>
    <col min="4361" max="4361" width="6.140625" style="60" customWidth="1"/>
    <col min="4362" max="4363" width="4.5703125" style="60" customWidth="1"/>
    <col min="4364" max="4364" width="8.5703125" style="60" customWidth="1"/>
    <col min="4365" max="4365" width="7.85546875" style="60" customWidth="1"/>
    <col min="4366" max="4366" width="4.5703125" style="60" customWidth="1"/>
    <col min="4367" max="4367" width="5.85546875" style="60" customWidth="1"/>
    <col min="4368" max="4369" width="4.5703125" style="60" customWidth="1"/>
    <col min="4370" max="4370" width="9.5703125" style="60" customWidth="1"/>
    <col min="4371" max="4371" width="7.85546875" style="60" customWidth="1"/>
    <col min="4372" max="4372" width="4.5703125" style="60" customWidth="1"/>
    <col min="4373" max="4373" width="7.85546875" style="60" customWidth="1"/>
    <col min="4374" max="4374" width="9.5703125" style="60" customWidth="1"/>
    <col min="4375" max="4375" width="4.5703125" style="60" customWidth="1"/>
    <col min="4376" max="4376" width="6" style="60" customWidth="1"/>
    <col min="4377" max="4377" width="7.42578125" style="60" customWidth="1"/>
    <col min="4378" max="4378" width="6.85546875" style="60" customWidth="1"/>
    <col min="4379" max="4382" width="4.5703125" style="60" customWidth="1"/>
    <col min="4383" max="4383" width="8" style="60" customWidth="1"/>
    <col min="4384" max="4394" width="4.5703125" style="60" customWidth="1"/>
    <col min="4395" max="4608" width="11.5703125" style="60"/>
    <col min="4609" max="4609" width="1.85546875" style="60" customWidth="1"/>
    <col min="4610" max="4615" width="4.5703125" style="60" customWidth="1"/>
    <col min="4616" max="4616" width="7.85546875" style="60" customWidth="1"/>
    <col min="4617" max="4617" width="6.140625" style="60" customWidth="1"/>
    <col min="4618" max="4619" width="4.5703125" style="60" customWidth="1"/>
    <col min="4620" max="4620" width="8.5703125" style="60" customWidth="1"/>
    <col min="4621" max="4621" width="7.85546875" style="60" customWidth="1"/>
    <col min="4622" max="4622" width="4.5703125" style="60" customWidth="1"/>
    <col min="4623" max="4623" width="5.85546875" style="60" customWidth="1"/>
    <col min="4624" max="4625" width="4.5703125" style="60" customWidth="1"/>
    <col min="4626" max="4626" width="9.5703125" style="60" customWidth="1"/>
    <col min="4627" max="4627" width="7.85546875" style="60" customWidth="1"/>
    <col min="4628" max="4628" width="4.5703125" style="60" customWidth="1"/>
    <col min="4629" max="4629" width="7.85546875" style="60" customWidth="1"/>
    <col min="4630" max="4630" width="9.5703125" style="60" customWidth="1"/>
    <col min="4631" max="4631" width="4.5703125" style="60" customWidth="1"/>
    <col min="4632" max="4632" width="6" style="60" customWidth="1"/>
    <col min="4633" max="4633" width="7.42578125" style="60" customWidth="1"/>
    <col min="4634" max="4634" width="6.85546875" style="60" customWidth="1"/>
    <col min="4635" max="4638" width="4.5703125" style="60" customWidth="1"/>
    <col min="4639" max="4639" width="8" style="60" customWidth="1"/>
    <col min="4640" max="4650" width="4.5703125" style="60" customWidth="1"/>
    <col min="4651" max="4864" width="11.5703125" style="60"/>
    <col min="4865" max="4865" width="1.85546875" style="60" customWidth="1"/>
    <col min="4866" max="4871" width="4.5703125" style="60" customWidth="1"/>
    <col min="4872" max="4872" width="7.85546875" style="60" customWidth="1"/>
    <col min="4873" max="4873" width="6.140625" style="60" customWidth="1"/>
    <col min="4874" max="4875" width="4.5703125" style="60" customWidth="1"/>
    <col min="4876" max="4876" width="8.5703125" style="60" customWidth="1"/>
    <col min="4877" max="4877" width="7.85546875" style="60" customWidth="1"/>
    <col min="4878" max="4878" width="4.5703125" style="60" customWidth="1"/>
    <col min="4879" max="4879" width="5.85546875" style="60" customWidth="1"/>
    <col min="4880" max="4881" width="4.5703125" style="60" customWidth="1"/>
    <col min="4882" max="4882" width="9.5703125" style="60" customWidth="1"/>
    <col min="4883" max="4883" width="7.85546875" style="60" customWidth="1"/>
    <col min="4884" max="4884" width="4.5703125" style="60" customWidth="1"/>
    <col min="4885" max="4885" width="7.85546875" style="60" customWidth="1"/>
    <col min="4886" max="4886" width="9.5703125" style="60" customWidth="1"/>
    <col min="4887" max="4887" width="4.5703125" style="60" customWidth="1"/>
    <col min="4888" max="4888" width="6" style="60" customWidth="1"/>
    <col min="4889" max="4889" width="7.42578125" style="60" customWidth="1"/>
    <col min="4890" max="4890" width="6.85546875" style="60" customWidth="1"/>
    <col min="4891" max="4894" width="4.5703125" style="60" customWidth="1"/>
    <col min="4895" max="4895" width="8" style="60" customWidth="1"/>
    <col min="4896" max="4906" width="4.5703125" style="60" customWidth="1"/>
    <col min="4907" max="5120" width="11.5703125" style="60"/>
    <col min="5121" max="5121" width="1.85546875" style="60" customWidth="1"/>
    <col min="5122" max="5127" width="4.5703125" style="60" customWidth="1"/>
    <col min="5128" max="5128" width="7.85546875" style="60" customWidth="1"/>
    <col min="5129" max="5129" width="6.140625" style="60" customWidth="1"/>
    <col min="5130" max="5131" width="4.5703125" style="60" customWidth="1"/>
    <col min="5132" max="5132" width="8.5703125" style="60" customWidth="1"/>
    <col min="5133" max="5133" width="7.85546875" style="60" customWidth="1"/>
    <col min="5134" max="5134" width="4.5703125" style="60" customWidth="1"/>
    <col min="5135" max="5135" width="5.85546875" style="60" customWidth="1"/>
    <col min="5136" max="5137" width="4.5703125" style="60" customWidth="1"/>
    <col min="5138" max="5138" width="9.5703125" style="60" customWidth="1"/>
    <col min="5139" max="5139" width="7.85546875" style="60" customWidth="1"/>
    <col min="5140" max="5140" width="4.5703125" style="60" customWidth="1"/>
    <col min="5141" max="5141" width="7.85546875" style="60" customWidth="1"/>
    <col min="5142" max="5142" width="9.5703125" style="60" customWidth="1"/>
    <col min="5143" max="5143" width="4.5703125" style="60" customWidth="1"/>
    <col min="5144" max="5144" width="6" style="60" customWidth="1"/>
    <col min="5145" max="5145" width="7.42578125" style="60" customWidth="1"/>
    <col min="5146" max="5146" width="6.85546875" style="60" customWidth="1"/>
    <col min="5147" max="5150" width="4.5703125" style="60" customWidth="1"/>
    <col min="5151" max="5151" width="8" style="60" customWidth="1"/>
    <col min="5152" max="5162" width="4.5703125" style="60" customWidth="1"/>
    <col min="5163" max="5376" width="11.5703125" style="60"/>
    <col min="5377" max="5377" width="1.85546875" style="60" customWidth="1"/>
    <col min="5378" max="5383" width="4.5703125" style="60" customWidth="1"/>
    <col min="5384" max="5384" width="7.85546875" style="60" customWidth="1"/>
    <col min="5385" max="5385" width="6.140625" style="60" customWidth="1"/>
    <col min="5386" max="5387" width="4.5703125" style="60" customWidth="1"/>
    <col min="5388" max="5388" width="8.5703125" style="60" customWidth="1"/>
    <col min="5389" max="5389" width="7.85546875" style="60" customWidth="1"/>
    <col min="5390" max="5390" width="4.5703125" style="60" customWidth="1"/>
    <col min="5391" max="5391" width="5.85546875" style="60" customWidth="1"/>
    <col min="5392" max="5393" width="4.5703125" style="60" customWidth="1"/>
    <col min="5394" max="5394" width="9.5703125" style="60" customWidth="1"/>
    <col min="5395" max="5395" width="7.85546875" style="60" customWidth="1"/>
    <col min="5396" max="5396" width="4.5703125" style="60" customWidth="1"/>
    <col min="5397" max="5397" width="7.85546875" style="60" customWidth="1"/>
    <col min="5398" max="5398" width="9.5703125" style="60" customWidth="1"/>
    <col min="5399" max="5399" width="4.5703125" style="60" customWidth="1"/>
    <col min="5400" max="5400" width="6" style="60" customWidth="1"/>
    <col min="5401" max="5401" width="7.42578125" style="60" customWidth="1"/>
    <col min="5402" max="5402" width="6.85546875" style="60" customWidth="1"/>
    <col min="5403" max="5406" width="4.5703125" style="60" customWidth="1"/>
    <col min="5407" max="5407" width="8" style="60" customWidth="1"/>
    <col min="5408" max="5418" width="4.5703125" style="60" customWidth="1"/>
    <col min="5419" max="5632" width="11.5703125" style="60"/>
    <col min="5633" max="5633" width="1.85546875" style="60" customWidth="1"/>
    <col min="5634" max="5639" width="4.5703125" style="60" customWidth="1"/>
    <col min="5640" max="5640" width="7.85546875" style="60" customWidth="1"/>
    <col min="5641" max="5641" width="6.140625" style="60" customWidth="1"/>
    <col min="5642" max="5643" width="4.5703125" style="60" customWidth="1"/>
    <col min="5644" max="5644" width="8.5703125" style="60" customWidth="1"/>
    <col min="5645" max="5645" width="7.85546875" style="60" customWidth="1"/>
    <col min="5646" max="5646" width="4.5703125" style="60" customWidth="1"/>
    <col min="5647" max="5647" width="5.85546875" style="60" customWidth="1"/>
    <col min="5648" max="5649" width="4.5703125" style="60" customWidth="1"/>
    <col min="5650" max="5650" width="9.5703125" style="60" customWidth="1"/>
    <col min="5651" max="5651" width="7.85546875" style="60" customWidth="1"/>
    <col min="5652" max="5652" width="4.5703125" style="60" customWidth="1"/>
    <col min="5653" max="5653" width="7.85546875" style="60" customWidth="1"/>
    <col min="5654" max="5654" width="9.5703125" style="60" customWidth="1"/>
    <col min="5655" max="5655" width="4.5703125" style="60" customWidth="1"/>
    <col min="5656" max="5656" width="6" style="60" customWidth="1"/>
    <col min="5657" max="5657" width="7.42578125" style="60" customWidth="1"/>
    <col min="5658" max="5658" width="6.85546875" style="60" customWidth="1"/>
    <col min="5659" max="5662" width="4.5703125" style="60" customWidth="1"/>
    <col min="5663" max="5663" width="8" style="60" customWidth="1"/>
    <col min="5664" max="5674" width="4.5703125" style="60" customWidth="1"/>
    <col min="5675" max="5888" width="11.5703125" style="60"/>
    <col min="5889" max="5889" width="1.85546875" style="60" customWidth="1"/>
    <col min="5890" max="5895" width="4.5703125" style="60" customWidth="1"/>
    <col min="5896" max="5896" width="7.85546875" style="60" customWidth="1"/>
    <col min="5897" max="5897" width="6.140625" style="60" customWidth="1"/>
    <col min="5898" max="5899" width="4.5703125" style="60" customWidth="1"/>
    <col min="5900" max="5900" width="8.5703125" style="60" customWidth="1"/>
    <col min="5901" max="5901" width="7.85546875" style="60" customWidth="1"/>
    <col min="5902" max="5902" width="4.5703125" style="60" customWidth="1"/>
    <col min="5903" max="5903" width="5.85546875" style="60" customWidth="1"/>
    <col min="5904" max="5905" width="4.5703125" style="60" customWidth="1"/>
    <col min="5906" max="5906" width="9.5703125" style="60" customWidth="1"/>
    <col min="5907" max="5907" width="7.85546875" style="60" customWidth="1"/>
    <col min="5908" max="5908" width="4.5703125" style="60" customWidth="1"/>
    <col min="5909" max="5909" width="7.85546875" style="60" customWidth="1"/>
    <col min="5910" max="5910" width="9.5703125" style="60" customWidth="1"/>
    <col min="5911" max="5911" width="4.5703125" style="60" customWidth="1"/>
    <col min="5912" max="5912" width="6" style="60" customWidth="1"/>
    <col min="5913" max="5913" width="7.42578125" style="60" customWidth="1"/>
    <col min="5914" max="5914" width="6.85546875" style="60" customWidth="1"/>
    <col min="5915" max="5918" width="4.5703125" style="60" customWidth="1"/>
    <col min="5919" max="5919" width="8" style="60" customWidth="1"/>
    <col min="5920" max="5930" width="4.5703125" style="60" customWidth="1"/>
    <col min="5931" max="6144" width="11.5703125" style="60"/>
    <col min="6145" max="6145" width="1.85546875" style="60" customWidth="1"/>
    <col min="6146" max="6151" width="4.5703125" style="60" customWidth="1"/>
    <col min="6152" max="6152" width="7.85546875" style="60" customWidth="1"/>
    <col min="6153" max="6153" width="6.140625" style="60" customWidth="1"/>
    <col min="6154" max="6155" width="4.5703125" style="60" customWidth="1"/>
    <col min="6156" max="6156" width="8.5703125" style="60" customWidth="1"/>
    <col min="6157" max="6157" width="7.85546875" style="60" customWidth="1"/>
    <col min="6158" max="6158" width="4.5703125" style="60" customWidth="1"/>
    <col min="6159" max="6159" width="5.85546875" style="60" customWidth="1"/>
    <col min="6160" max="6161" width="4.5703125" style="60" customWidth="1"/>
    <col min="6162" max="6162" width="9.5703125" style="60" customWidth="1"/>
    <col min="6163" max="6163" width="7.85546875" style="60" customWidth="1"/>
    <col min="6164" max="6164" width="4.5703125" style="60" customWidth="1"/>
    <col min="6165" max="6165" width="7.85546875" style="60" customWidth="1"/>
    <col min="6166" max="6166" width="9.5703125" style="60" customWidth="1"/>
    <col min="6167" max="6167" width="4.5703125" style="60" customWidth="1"/>
    <col min="6168" max="6168" width="6" style="60" customWidth="1"/>
    <col min="6169" max="6169" width="7.42578125" style="60" customWidth="1"/>
    <col min="6170" max="6170" width="6.85546875" style="60" customWidth="1"/>
    <col min="6171" max="6174" width="4.5703125" style="60" customWidth="1"/>
    <col min="6175" max="6175" width="8" style="60" customWidth="1"/>
    <col min="6176" max="6186" width="4.5703125" style="60" customWidth="1"/>
    <col min="6187" max="6400" width="11.5703125" style="60"/>
    <col min="6401" max="6401" width="1.85546875" style="60" customWidth="1"/>
    <col min="6402" max="6407" width="4.5703125" style="60" customWidth="1"/>
    <col min="6408" max="6408" width="7.85546875" style="60" customWidth="1"/>
    <col min="6409" max="6409" width="6.140625" style="60" customWidth="1"/>
    <col min="6410" max="6411" width="4.5703125" style="60" customWidth="1"/>
    <col min="6412" max="6412" width="8.5703125" style="60" customWidth="1"/>
    <col min="6413" max="6413" width="7.85546875" style="60" customWidth="1"/>
    <col min="6414" max="6414" width="4.5703125" style="60" customWidth="1"/>
    <col min="6415" max="6415" width="5.85546875" style="60" customWidth="1"/>
    <col min="6416" max="6417" width="4.5703125" style="60" customWidth="1"/>
    <col min="6418" max="6418" width="9.5703125" style="60" customWidth="1"/>
    <col min="6419" max="6419" width="7.85546875" style="60" customWidth="1"/>
    <col min="6420" max="6420" width="4.5703125" style="60" customWidth="1"/>
    <col min="6421" max="6421" width="7.85546875" style="60" customWidth="1"/>
    <col min="6422" max="6422" width="9.5703125" style="60" customWidth="1"/>
    <col min="6423" max="6423" width="4.5703125" style="60" customWidth="1"/>
    <col min="6424" max="6424" width="6" style="60" customWidth="1"/>
    <col min="6425" max="6425" width="7.42578125" style="60" customWidth="1"/>
    <col min="6426" max="6426" width="6.85546875" style="60" customWidth="1"/>
    <col min="6427" max="6430" width="4.5703125" style="60" customWidth="1"/>
    <col min="6431" max="6431" width="8" style="60" customWidth="1"/>
    <col min="6432" max="6442" width="4.5703125" style="60" customWidth="1"/>
    <col min="6443" max="6656" width="11.5703125" style="60"/>
    <col min="6657" max="6657" width="1.85546875" style="60" customWidth="1"/>
    <col min="6658" max="6663" width="4.5703125" style="60" customWidth="1"/>
    <col min="6664" max="6664" width="7.85546875" style="60" customWidth="1"/>
    <col min="6665" max="6665" width="6.140625" style="60" customWidth="1"/>
    <col min="6666" max="6667" width="4.5703125" style="60" customWidth="1"/>
    <col min="6668" max="6668" width="8.5703125" style="60" customWidth="1"/>
    <col min="6669" max="6669" width="7.85546875" style="60" customWidth="1"/>
    <col min="6670" max="6670" width="4.5703125" style="60" customWidth="1"/>
    <col min="6671" max="6671" width="5.85546875" style="60" customWidth="1"/>
    <col min="6672" max="6673" width="4.5703125" style="60" customWidth="1"/>
    <col min="6674" max="6674" width="9.5703125" style="60" customWidth="1"/>
    <col min="6675" max="6675" width="7.85546875" style="60" customWidth="1"/>
    <col min="6676" max="6676" width="4.5703125" style="60" customWidth="1"/>
    <col min="6677" max="6677" width="7.85546875" style="60" customWidth="1"/>
    <col min="6678" max="6678" width="9.5703125" style="60" customWidth="1"/>
    <col min="6679" max="6679" width="4.5703125" style="60" customWidth="1"/>
    <col min="6680" max="6680" width="6" style="60" customWidth="1"/>
    <col min="6681" max="6681" width="7.42578125" style="60" customWidth="1"/>
    <col min="6682" max="6682" width="6.85546875" style="60" customWidth="1"/>
    <col min="6683" max="6686" width="4.5703125" style="60" customWidth="1"/>
    <col min="6687" max="6687" width="8" style="60" customWidth="1"/>
    <col min="6688" max="6698" width="4.5703125" style="60" customWidth="1"/>
    <col min="6699" max="6912" width="11.5703125" style="60"/>
    <col min="6913" max="6913" width="1.85546875" style="60" customWidth="1"/>
    <col min="6914" max="6919" width="4.5703125" style="60" customWidth="1"/>
    <col min="6920" max="6920" width="7.85546875" style="60" customWidth="1"/>
    <col min="6921" max="6921" width="6.140625" style="60" customWidth="1"/>
    <col min="6922" max="6923" width="4.5703125" style="60" customWidth="1"/>
    <col min="6924" max="6924" width="8.5703125" style="60" customWidth="1"/>
    <col min="6925" max="6925" width="7.85546875" style="60" customWidth="1"/>
    <col min="6926" max="6926" width="4.5703125" style="60" customWidth="1"/>
    <col min="6927" max="6927" width="5.85546875" style="60" customWidth="1"/>
    <col min="6928" max="6929" width="4.5703125" style="60" customWidth="1"/>
    <col min="6930" max="6930" width="9.5703125" style="60" customWidth="1"/>
    <col min="6931" max="6931" width="7.85546875" style="60" customWidth="1"/>
    <col min="6932" max="6932" width="4.5703125" style="60" customWidth="1"/>
    <col min="6933" max="6933" width="7.85546875" style="60" customWidth="1"/>
    <col min="6934" max="6934" width="9.5703125" style="60" customWidth="1"/>
    <col min="6935" max="6935" width="4.5703125" style="60" customWidth="1"/>
    <col min="6936" max="6936" width="6" style="60" customWidth="1"/>
    <col min="6937" max="6937" width="7.42578125" style="60" customWidth="1"/>
    <col min="6938" max="6938" width="6.85546875" style="60" customWidth="1"/>
    <col min="6939" max="6942" width="4.5703125" style="60" customWidth="1"/>
    <col min="6943" max="6943" width="8" style="60" customWidth="1"/>
    <col min="6944" max="6954" width="4.5703125" style="60" customWidth="1"/>
    <col min="6955" max="7168" width="11.5703125" style="60"/>
    <col min="7169" max="7169" width="1.85546875" style="60" customWidth="1"/>
    <col min="7170" max="7175" width="4.5703125" style="60" customWidth="1"/>
    <col min="7176" max="7176" width="7.85546875" style="60" customWidth="1"/>
    <col min="7177" max="7177" width="6.140625" style="60" customWidth="1"/>
    <col min="7178" max="7179" width="4.5703125" style="60" customWidth="1"/>
    <col min="7180" max="7180" width="8.5703125" style="60" customWidth="1"/>
    <col min="7181" max="7181" width="7.85546875" style="60" customWidth="1"/>
    <col min="7182" max="7182" width="4.5703125" style="60" customWidth="1"/>
    <col min="7183" max="7183" width="5.85546875" style="60" customWidth="1"/>
    <col min="7184" max="7185" width="4.5703125" style="60" customWidth="1"/>
    <col min="7186" max="7186" width="9.5703125" style="60" customWidth="1"/>
    <col min="7187" max="7187" width="7.85546875" style="60" customWidth="1"/>
    <col min="7188" max="7188" width="4.5703125" style="60" customWidth="1"/>
    <col min="7189" max="7189" width="7.85546875" style="60" customWidth="1"/>
    <col min="7190" max="7190" width="9.5703125" style="60" customWidth="1"/>
    <col min="7191" max="7191" width="4.5703125" style="60" customWidth="1"/>
    <col min="7192" max="7192" width="6" style="60" customWidth="1"/>
    <col min="7193" max="7193" width="7.42578125" style="60" customWidth="1"/>
    <col min="7194" max="7194" width="6.85546875" style="60" customWidth="1"/>
    <col min="7195" max="7198" width="4.5703125" style="60" customWidth="1"/>
    <col min="7199" max="7199" width="8" style="60" customWidth="1"/>
    <col min="7200" max="7210" width="4.5703125" style="60" customWidth="1"/>
    <col min="7211" max="7424" width="11.5703125" style="60"/>
    <col min="7425" max="7425" width="1.85546875" style="60" customWidth="1"/>
    <col min="7426" max="7431" width="4.5703125" style="60" customWidth="1"/>
    <col min="7432" max="7432" width="7.85546875" style="60" customWidth="1"/>
    <col min="7433" max="7433" width="6.140625" style="60" customWidth="1"/>
    <col min="7434" max="7435" width="4.5703125" style="60" customWidth="1"/>
    <col min="7436" max="7436" width="8.5703125" style="60" customWidth="1"/>
    <col min="7437" max="7437" width="7.85546875" style="60" customWidth="1"/>
    <col min="7438" max="7438" width="4.5703125" style="60" customWidth="1"/>
    <col min="7439" max="7439" width="5.85546875" style="60" customWidth="1"/>
    <col min="7440" max="7441" width="4.5703125" style="60" customWidth="1"/>
    <col min="7442" max="7442" width="9.5703125" style="60" customWidth="1"/>
    <col min="7443" max="7443" width="7.85546875" style="60" customWidth="1"/>
    <col min="7444" max="7444" width="4.5703125" style="60" customWidth="1"/>
    <col min="7445" max="7445" width="7.85546875" style="60" customWidth="1"/>
    <col min="7446" max="7446" width="9.5703125" style="60" customWidth="1"/>
    <col min="7447" max="7447" width="4.5703125" style="60" customWidth="1"/>
    <col min="7448" max="7448" width="6" style="60" customWidth="1"/>
    <col min="7449" max="7449" width="7.42578125" style="60" customWidth="1"/>
    <col min="7450" max="7450" width="6.85546875" style="60" customWidth="1"/>
    <col min="7451" max="7454" width="4.5703125" style="60" customWidth="1"/>
    <col min="7455" max="7455" width="8" style="60" customWidth="1"/>
    <col min="7456" max="7466" width="4.5703125" style="60" customWidth="1"/>
    <col min="7467" max="7680" width="11.5703125" style="60"/>
    <col min="7681" max="7681" width="1.85546875" style="60" customWidth="1"/>
    <col min="7682" max="7687" width="4.5703125" style="60" customWidth="1"/>
    <col min="7688" max="7688" width="7.85546875" style="60" customWidth="1"/>
    <col min="7689" max="7689" width="6.140625" style="60" customWidth="1"/>
    <col min="7690" max="7691" width="4.5703125" style="60" customWidth="1"/>
    <col min="7692" max="7692" width="8.5703125" style="60" customWidth="1"/>
    <col min="7693" max="7693" width="7.85546875" style="60" customWidth="1"/>
    <col min="7694" max="7694" width="4.5703125" style="60" customWidth="1"/>
    <col min="7695" max="7695" width="5.85546875" style="60" customWidth="1"/>
    <col min="7696" max="7697" width="4.5703125" style="60" customWidth="1"/>
    <col min="7698" max="7698" width="9.5703125" style="60" customWidth="1"/>
    <col min="7699" max="7699" width="7.85546875" style="60" customWidth="1"/>
    <col min="7700" max="7700" width="4.5703125" style="60" customWidth="1"/>
    <col min="7701" max="7701" width="7.85546875" style="60" customWidth="1"/>
    <col min="7702" max="7702" width="9.5703125" style="60" customWidth="1"/>
    <col min="7703" max="7703" width="4.5703125" style="60" customWidth="1"/>
    <col min="7704" max="7704" width="6" style="60" customWidth="1"/>
    <col min="7705" max="7705" width="7.42578125" style="60" customWidth="1"/>
    <col min="7706" max="7706" width="6.85546875" style="60" customWidth="1"/>
    <col min="7707" max="7710" width="4.5703125" style="60" customWidth="1"/>
    <col min="7711" max="7711" width="8" style="60" customWidth="1"/>
    <col min="7712" max="7722" width="4.5703125" style="60" customWidth="1"/>
    <col min="7723" max="7936" width="11.5703125" style="60"/>
    <col min="7937" max="7937" width="1.85546875" style="60" customWidth="1"/>
    <col min="7938" max="7943" width="4.5703125" style="60" customWidth="1"/>
    <col min="7944" max="7944" width="7.85546875" style="60" customWidth="1"/>
    <col min="7945" max="7945" width="6.140625" style="60" customWidth="1"/>
    <col min="7946" max="7947" width="4.5703125" style="60" customWidth="1"/>
    <col min="7948" max="7948" width="8.5703125" style="60" customWidth="1"/>
    <col min="7949" max="7949" width="7.85546875" style="60" customWidth="1"/>
    <col min="7950" max="7950" width="4.5703125" style="60" customWidth="1"/>
    <col min="7951" max="7951" width="5.85546875" style="60" customWidth="1"/>
    <col min="7952" max="7953" width="4.5703125" style="60" customWidth="1"/>
    <col min="7954" max="7954" width="9.5703125" style="60" customWidth="1"/>
    <col min="7955" max="7955" width="7.85546875" style="60" customWidth="1"/>
    <col min="7956" max="7956" width="4.5703125" style="60" customWidth="1"/>
    <col min="7957" max="7957" width="7.85546875" style="60" customWidth="1"/>
    <col min="7958" max="7958" width="9.5703125" style="60" customWidth="1"/>
    <col min="7959" max="7959" width="4.5703125" style="60" customWidth="1"/>
    <col min="7960" max="7960" width="6" style="60" customWidth="1"/>
    <col min="7961" max="7961" width="7.42578125" style="60" customWidth="1"/>
    <col min="7962" max="7962" width="6.85546875" style="60" customWidth="1"/>
    <col min="7963" max="7966" width="4.5703125" style="60" customWidth="1"/>
    <col min="7967" max="7967" width="8" style="60" customWidth="1"/>
    <col min="7968" max="7978" width="4.5703125" style="60" customWidth="1"/>
    <col min="7979" max="8192" width="11.5703125" style="60"/>
    <col min="8193" max="8193" width="1.85546875" style="60" customWidth="1"/>
    <col min="8194" max="8199" width="4.5703125" style="60" customWidth="1"/>
    <col min="8200" max="8200" width="7.85546875" style="60" customWidth="1"/>
    <col min="8201" max="8201" width="6.140625" style="60" customWidth="1"/>
    <col min="8202" max="8203" width="4.5703125" style="60" customWidth="1"/>
    <col min="8204" max="8204" width="8.5703125" style="60" customWidth="1"/>
    <col min="8205" max="8205" width="7.85546875" style="60" customWidth="1"/>
    <col min="8206" max="8206" width="4.5703125" style="60" customWidth="1"/>
    <col min="8207" max="8207" width="5.85546875" style="60" customWidth="1"/>
    <col min="8208" max="8209" width="4.5703125" style="60" customWidth="1"/>
    <col min="8210" max="8210" width="9.5703125" style="60" customWidth="1"/>
    <col min="8211" max="8211" width="7.85546875" style="60" customWidth="1"/>
    <col min="8212" max="8212" width="4.5703125" style="60" customWidth="1"/>
    <col min="8213" max="8213" width="7.85546875" style="60" customWidth="1"/>
    <col min="8214" max="8214" width="9.5703125" style="60" customWidth="1"/>
    <col min="8215" max="8215" width="4.5703125" style="60" customWidth="1"/>
    <col min="8216" max="8216" width="6" style="60" customWidth="1"/>
    <col min="8217" max="8217" width="7.42578125" style="60" customWidth="1"/>
    <col min="8218" max="8218" width="6.85546875" style="60" customWidth="1"/>
    <col min="8219" max="8222" width="4.5703125" style="60" customWidth="1"/>
    <col min="8223" max="8223" width="8" style="60" customWidth="1"/>
    <col min="8224" max="8234" width="4.5703125" style="60" customWidth="1"/>
    <col min="8235" max="8448" width="11.5703125" style="60"/>
    <col min="8449" max="8449" width="1.85546875" style="60" customWidth="1"/>
    <col min="8450" max="8455" width="4.5703125" style="60" customWidth="1"/>
    <col min="8456" max="8456" width="7.85546875" style="60" customWidth="1"/>
    <col min="8457" max="8457" width="6.140625" style="60" customWidth="1"/>
    <col min="8458" max="8459" width="4.5703125" style="60" customWidth="1"/>
    <col min="8460" max="8460" width="8.5703125" style="60" customWidth="1"/>
    <col min="8461" max="8461" width="7.85546875" style="60" customWidth="1"/>
    <col min="8462" max="8462" width="4.5703125" style="60" customWidth="1"/>
    <col min="8463" max="8463" width="5.85546875" style="60" customWidth="1"/>
    <col min="8464" max="8465" width="4.5703125" style="60" customWidth="1"/>
    <col min="8466" max="8466" width="9.5703125" style="60" customWidth="1"/>
    <col min="8467" max="8467" width="7.85546875" style="60" customWidth="1"/>
    <col min="8468" max="8468" width="4.5703125" style="60" customWidth="1"/>
    <col min="8469" max="8469" width="7.85546875" style="60" customWidth="1"/>
    <col min="8470" max="8470" width="9.5703125" style="60" customWidth="1"/>
    <col min="8471" max="8471" width="4.5703125" style="60" customWidth="1"/>
    <col min="8472" max="8472" width="6" style="60" customWidth="1"/>
    <col min="8473" max="8473" width="7.42578125" style="60" customWidth="1"/>
    <col min="8474" max="8474" width="6.85546875" style="60" customWidth="1"/>
    <col min="8475" max="8478" width="4.5703125" style="60" customWidth="1"/>
    <col min="8479" max="8479" width="8" style="60" customWidth="1"/>
    <col min="8480" max="8490" width="4.5703125" style="60" customWidth="1"/>
    <col min="8491" max="8704" width="11.5703125" style="60"/>
    <col min="8705" max="8705" width="1.85546875" style="60" customWidth="1"/>
    <col min="8706" max="8711" width="4.5703125" style="60" customWidth="1"/>
    <col min="8712" max="8712" width="7.85546875" style="60" customWidth="1"/>
    <col min="8713" max="8713" width="6.140625" style="60" customWidth="1"/>
    <col min="8714" max="8715" width="4.5703125" style="60" customWidth="1"/>
    <col min="8716" max="8716" width="8.5703125" style="60" customWidth="1"/>
    <col min="8717" max="8717" width="7.85546875" style="60" customWidth="1"/>
    <col min="8718" max="8718" width="4.5703125" style="60" customWidth="1"/>
    <col min="8719" max="8719" width="5.85546875" style="60" customWidth="1"/>
    <col min="8720" max="8721" width="4.5703125" style="60" customWidth="1"/>
    <col min="8722" max="8722" width="9.5703125" style="60" customWidth="1"/>
    <col min="8723" max="8723" width="7.85546875" style="60" customWidth="1"/>
    <col min="8724" max="8724" width="4.5703125" style="60" customWidth="1"/>
    <col min="8725" max="8725" width="7.85546875" style="60" customWidth="1"/>
    <col min="8726" max="8726" width="9.5703125" style="60" customWidth="1"/>
    <col min="8727" max="8727" width="4.5703125" style="60" customWidth="1"/>
    <col min="8728" max="8728" width="6" style="60" customWidth="1"/>
    <col min="8729" max="8729" width="7.42578125" style="60" customWidth="1"/>
    <col min="8730" max="8730" width="6.85546875" style="60" customWidth="1"/>
    <col min="8731" max="8734" width="4.5703125" style="60" customWidth="1"/>
    <col min="8735" max="8735" width="8" style="60" customWidth="1"/>
    <col min="8736" max="8746" width="4.5703125" style="60" customWidth="1"/>
    <col min="8747" max="8960" width="11.5703125" style="60"/>
    <col min="8961" max="8961" width="1.85546875" style="60" customWidth="1"/>
    <col min="8962" max="8967" width="4.5703125" style="60" customWidth="1"/>
    <col min="8968" max="8968" width="7.85546875" style="60" customWidth="1"/>
    <col min="8969" max="8969" width="6.140625" style="60" customWidth="1"/>
    <col min="8970" max="8971" width="4.5703125" style="60" customWidth="1"/>
    <col min="8972" max="8972" width="8.5703125" style="60" customWidth="1"/>
    <col min="8973" max="8973" width="7.85546875" style="60" customWidth="1"/>
    <col min="8974" max="8974" width="4.5703125" style="60" customWidth="1"/>
    <col min="8975" max="8975" width="5.85546875" style="60" customWidth="1"/>
    <col min="8976" max="8977" width="4.5703125" style="60" customWidth="1"/>
    <col min="8978" max="8978" width="9.5703125" style="60" customWidth="1"/>
    <col min="8979" max="8979" width="7.85546875" style="60" customWidth="1"/>
    <col min="8980" max="8980" width="4.5703125" style="60" customWidth="1"/>
    <col min="8981" max="8981" width="7.85546875" style="60" customWidth="1"/>
    <col min="8982" max="8982" width="9.5703125" style="60" customWidth="1"/>
    <col min="8983" max="8983" width="4.5703125" style="60" customWidth="1"/>
    <col min="8984" max="8984" width="6" style="60" customWidth="1"/>
    <col min="8985" max="8985" width="7.42578125" style="60" customWidth="1"/>
    <col min="8986" max="8986" width="6.85546875" style="60" customWidth="1"/>
    <col min="8987" max="8990" width="4.5703125" style="60" customWidth="1"/>
    <col min="8991" max="8991" width="8" style="60" customWidth="1"/>
    <col min="8992" max="9002" width="4.5703125" style="60" customWidth="1"/>
    <col min="9003" max="9216" width="11.5703125" style="60"/>
    <col min="9217" max="9217" width="1.85546875" style="60" customWidth="1"/>
    <col min="9218" max="9223" width="4.5703125" style="60" customWidth="1"/>
    <col min="9224" max="9224" width="7.85546875" style="60" customWidth="1"/>
    <col min="9225" max="9225" width="6.140625" style="60" customWidth="1"/>
    <col min="9226" max="9227" width="4.5703125" style="60" customWidth="1"/>
    <col min="9228" max="9228" width="8.5703125" style="60" customWidth="1"/>
    <col min="9229" max="9229" width="7.85546875" style="60" customWidth="1"/>
    <col min="9230" max="9230" width="4.5703125" style="60" customWidth="1"/>
    <col min="9231" max="9231" width="5.85546875" style="60" customWidth="1"/>
    <col min="9232" max="9233" width="4.5703125" style="60" customWidth="1"/>
    <col min="9234" max="9234" width="9.5703125" style="60" customWidth="1"/>
    <col min="9235" max="9235" width="7.85546875" style="60" customWidth="1"/>
    <col min="9236" max="9236" width="4.5703125" style="60" customWidth="1"/>
    <col min="9237" max="9237" width="7.85546875" style="60" customWidth="1"/>
    <col min="9238" max="9238" width="9.5703125" style="60" customWidth="1"/>
    <col min="9239" max="9239" width="4.5703125" style="60" customWidth="1"/>
    <col min="9240" max="9240" width="6" style="60" customWidth="1"/>
    <col min="9241" max="9241" width="7.42578125" style="60" customWidth="1"/>
    <col min="9242" max="9242" width="6.85546875" style="60" customWidth="1"/>
    <col min="9243" max="9246" width="4.5703125" style="60" customWidth="1"/>
    <col min="9247" max="9247" width="8" style="60" customWidth="1"/>
    <col min="9248" max="9258" width="4.5703125" style="60" customWidth="1"/>
    <col min="9259" max="9472" width="11.5703125" style="60"/>
    <col min="9473" max="9473" width="1.85546875" style="60" customWidth="1"/>
    <col min="9474" max="9479" width="4.5703125" style="60" customWidth="1"/>
    <col min="9480" max="9480" width="7.85546875" style="60" customWidth="1"/>
    <col min="9481" max="9481" width="6.140625" style="60" customWidth="1"/>
    <col min="9482" max="9483" width="4.5703125" style="60" customWidth="1"/>
    <col min="9484" max="9484" width="8.5703125" style="60" customWidth="1"/>
    <col min="9485" max="9485" width="7.85546875" style="60" customWidth="1"/>
    <col min="9486" max="9486" width="4.5703125" style="60" customWidth="1"/>
    <col min="9487" max="9487" width="5.85546875" style="60" customWidth="1"/>
    <col min="9488" max="9489" width="4.5703125" style="60" customWidth="1"/>
    <col min="9490" max="9490" width="9.5703125" style="60" customWidth="1"/>
    <col min="9491" max="9491" width="7.85546875" style="60" customWidth="1"/>
    <col min="9492" max="9492" width="4.5703125" style="60" customWidth="1"/>
    <col min="9493" max="9493" width="7.85546875" style="60" customWidth="1"/>
    <col min="9494" max="9494" width="9.5703125" style="60" customWidth="1"/>
    <col min="9495" max="9495" width="4.5703125" style="60" customWidth="1"/>
    <col min="9496" max="9496" width="6" style="60" customWidth="1"/>
    <col min="9497" max="9497" width="7.42578125" style="60" customWidth="1"/>
    <col min="9498" max="9498" width="6.85546875" style="60" customWidth="1"/>
    <col min="9499" max="9502" width="4.5703125" style="60" customWidth="1"/>
    <col min="9503" max="9503" width="8" style="60" customWidth="1"/>
    <col min="9504" max="9514" width="4.5703125" style="60" customWidth="1"/>
    <col min="9515" max="9728" width="11.5703125" style="60"/>
    <col min="9729" max="9729" width="1.85546875" style="60" customWidth="1"/>
    <col min="9730" max="9735" width="4.5703125" style="60" customWidth="1"/>
    <col min="9736" max="9736" width="7.85546875" style="60" customWidth="1"/>
    <col min="9737" max="9737" width="6.140625" style="60" customWidth="1"/>
    <col min="9738" max="9739" width="4.5703125" style="60" customWidth="1"/>
    <col min="9740" max="9740" width="8.5703125" style="60" customWidth="1"/>
    <col min="9741" max="9741" width="7.85546875" style="60" customWidth="1"/>
    <col min="9742" max="9742" width="4.5703125" style="60" customWidth="1"/>
    <col min="9743" max="9743" width="5.85546875" style="60" customWidth="1"/>
    <col min="9744" max="9745" width="4.5703125" style="60" customWidth="1"/>
    <col min="9746" max="9746" width="9.5703125" style="60" customWidth="1"/>
    <col min="9747" max="9747" width="7.85546875" style="60" customWidth="1"/>
    <col min="9748" max="9748" width="4.5703125" style="60" customWidth="1"/>
    <col min="9749" max="9749" width="7.85546875" style="60" customWidth="1"/>
    <col min="9750" max="9750" width="9.5703125" style="60" customWidth="1"/>
    <col min="9751" max="9751" width="4.5703125" style="60" customWidth="1"/>
    <col min="9752" max="9752" width="6" style="60" customWidth="1"/>
    <col min="9753" max="9753" width="7.42578125" style="60" customWidth="1"/>
    <col min="9754" max="9754" width="6.85546875" style="60" customWidth="1"/>
    <col min="9755" max="9758" width="4.5703125" style="60" customWidth="1"/>
    <col min="9759" max="9759" width="8" style="60" customWidth="1"/>
    <col min="9760" max="9770" width="4.5703125" style="60" customWidth="1"/>
    <col min="9771" max="9984" width="11.5703125" style="60"/>
    <col min="9985" max="9985" width="1.85546875" style="60" customWidth="1"/>
    <col min="9986" max="9991" width="4.5703125" style="60" customWidth="1"/>
    <col min="9992" max="9992" width="7.85546875" style="60" customWidth="1"/>
    <col min="9993" max="9993" width="6.140625" style="60" customWidth="1"/>
    <col min="9994" max="9995" width="4.5703125" style="60" customWidth="1"/>
    <col min="9996" max="9996" width="8.5703125" style="60" customWidth="1"/>
    <col min="9997" max="9997" width="7.85546875" style="60" customWidth="1"/>
    <col min="9998" max="9998" width="4.5703125" style="60" customWidth="1"/>
    <col min="9999" max="9999" width="5.85546875" style="60" customWidth="1"/>
    <col min="10000" max="10001" width="4.5703125" style="60" customWidth="1"/>
    <col min="10002" max="10002" width="9.5703125" style="60" customWidth="1"/>
    <col min="10003" max="10003" width="7.85546875" style="60" customWidth="1"/>
    <col min="10004" max="10004" width="4.5703125" style="60" customWidth="1"/>
    <col min="10005" max="10005" width="7.85546875" style="60" customWidth="1"/>
    <col min="10006" max="10006" width="9.5703125" style="60" customWidth="1"/>
    <col min="10007" max="10007" width="4.5703125" style="60" customWidth="1"/>
    <col min="10008" max="10008" width="6" style="60" customWidth="1"/>
    <col min="10009" max="10009" width="7.42578125" style="60" customWidth="1"/>
    <col min="10010" max="10010" width="6.85546875" style="60" customWidth="1"/>
    <col min="10011" max="10014" width="4.5703125" style="60" customWidth="1"/>
    <col min="10015" max="10015" width="8" style="60" customWidth="1"/>
    <col min="10016" max="10026" width="4.5703125" style="60" customWidth="1"/>
    <col min="10027" max="10240" width="11.5703125" style="60"/>
    <col min="10241" max="10241" width="1.85546875" style="60" customWidth="1"/>
    <col min="10242" max="10247" width="4.5703125" style="60" customWidth="1"/>
    <col min="10248" max="10248" width="7.85546875" style="60" customWidth="1"/>
    <col min="10249" max="10249" width="6.140625" style="60" customWidth="1"/>
    <col min="10250" max="10251" width="4.5703125" style="60" customWidth="1"/>
    <col min="10252" max="10252" width="8.5703125" style="60" customWidth="1"/>
    <col min="10253" max="10253" width="7.85546875" style="60" customWidth="1"/>
    <col min="10254" max="10254" width="4.5703125" style="60" customWidth="1"/>
    <col min="10255" max="10255" width="5.85546875" style="60" customWidth="1"/>
    <col min="10256" max="10257" width="4.5703125" style="60" customWidth="1"/>
    <col min="10258" max="10258" width="9.5703125" style="60" customWidth="1"/>
    <col min="10259" max="10259" width="7.85546875" style="60" customWidth="1"/>
    <col min="10260" max="10260" width="4.5703125" style="60" customWidth="1"/>
    <col min="10261" max="10261" width="7.85546875" style="60" customWidth="1"/>
    <col min="10262" max="10262" width="9.5703125" style="60" customWidth="1"/>
    <col min="10263" max="10263" width="4.5703125" style="60" customWidth="1"/>
    <col min="10264" max="10264" width="6" style="60" customWidth="1"/>
    <col min="10265" max="10265" width="7.42578125" style="60" customWidth="1"/>
    <col min="10266" max="10266" width="6.85546875" style="60" customWidth="1"/>
    <col min="10267" max="10270" width="4.5703125" style="60" customWidth="1"/>
    <col min="10271" max="10271" width="8" style="60" customWidth="1"/>
    <col min="10272" max="10282" width="4.5703125" style="60" customWidth="1"/>
    <col min="10283" max="10496" width="11.5703125" style="60"/>
    <col min="10497" max="10497" width="1.85546875" style="60" customWidth="1"/>
    <col min="10498" max="10503" width="4.5703125" style="60" customWidth="1"/>
    <col min="10504" max="10504" width="7.85546875" style="60" customWidth="1"/>
    <col min="10505" max="10505" width="6.140625" style="60" customWidth="1"/>
    <col min="10506" max="10507" width="4.5703125" style="60" customWidth="1"/>
    <col min="10508" max="10508" width="8.5703125" style="60" customWidth="1"/>
    <col min="10509" max="10509" width="7.85546875" style="60" customWidth="1"/>
    <col min="10510" max="10510" width="4.5703125" style="60" customWidth="1"/>
    <col min="10511" max="10511" width="5.85546875" style="60" customWidth="1"/>
    <col min="10512" max="10513" width="4.5703125" style="60" customWidth="1"/>
    <col min="10514" max="10514" width="9.5703125" style="60" customWidth="1"/>
    <col min="10515" max="10515" width="7.85546875" style="60" customWidth="1"/>
    <col min="10516" max="10516" width="4.5703125" style="60" customWidth="1"/>
    <col min="10517" max="10517" width="7.85546875" style="60" customWidth="1"/>
    <col min="10518" max="10518" width="9.5703125" style="60" customWidth="1"/>
    <col min="10519" max="10519" width="4.5703125" style="60" customWidth="1"/>
    <col min="10520" max="10520" width="6" style="60" customWidth="1"/>
    <col min="10521" max="10521" width="7.42578125" style="60" customWidth="1"/>
    <col min="10522" max="10522" width="6.85546875" style="60" customWidth="1"/>
    <col min="10523" max="10526" width="4.5703125" style="60" customWidth="1"/>
    <col min="10527" max="10527" width="8" style="60" customWidth="1"/>
    <col min="10528" max="10538" width="4.5703125" style="60" customWidth="1"/>
    <col min="10539" max="10752" width="11.5703125" style="60"/>
    <col min="10753" max="10753" width="1.85546875" style="60" customWidth="1"/>
    <col min="10754" max="10759" width="4.5703125" style="60" customWidth="1"/>
    <col min="10760" max="10760" width="7.85546875" style="60" customWidth="1"/>
    <col min="10761" max="10761" width="6.140625" style="60" customWidth="1"/>
    <col min="10762" max="10763" width="4.5703125" style="60" customWidth="1"/>
    <col min="10764" max="10764" width="8.5703125" style="60" customWidth="1"/>
    <col min="10765" max="10765" width="7.85546875" style="60" customWidth="1"/>
    <col min="10766" max="10766" width="4.5703125" style="60" customWidth="1"/>
    <col min="10767" max="10767" width="5.85546875" style="60" customWidth="1"/>
    <col min="10768" max="10769" width="4.5703125" style="60" customWidth="1"/>
    <col min="10770" max="10770" width="9.5703125" style="60" customWidth="1"/>
    <col min="10771" max="10771" width="7.85546875" style="60" customWidth="1"/>
    <col min="10772" max="10772" width="4.5703125" style="60" customWidth="1"/>
    <col min="10773" max="10773" width="7.85546875" style="60" customWidth="1"/>
    <col min="10774" max="10774" width="9.5703125" style="60" customWidth="1"/>
    <col min="10775" max="10775" width="4.5703125" style="60" customWidth="1"/>
    <col min="10776" max="10776" width="6" style="60" customWidth="1"/>
    <col min="10777" max="10777" width="7.42578125" style="60" customWidth="1"/>
    <col min="10778" max="10778" width="6.85546875" style="60" customWidth="1"/>
    <col min="10779" max="10782" width="4.5703125" style="60" customWidth="1"/>
    <col min="10783" max="10783" width="8" style="60" customWidth="1"/>
    <col min="10784" max="10794" width="4.5703125" style="60" customWidth="1"/>
    <col min="10795" max="11008" width="11.5703125" style="60"/>
    <col min="11009" max="11009" width="1.85546875" style="60" customWidth="1"/>
    <col min="11010" max="11015" width="4.5703125" style="60" customWidth="1"/>
    <col min="11016" max="11016" width="7.85546875" style="60" customWidth="1"/>
    <col min="11017" max="11017" width="6.140625" style="60" customWidth="1"/>
    <col min="11018" max="11019" width="4.5703125" style="60" customWidth="1"/>
    <col min="11020" max="11020" width="8.5703125" style="60" customWidth="1"/>
    <col min="11021" max="11021" width="7.85546875" style="60" customWidth="1"/>
    <col min="11022" max="11022" width="4.5703125" style="60" customWidth="1"/>
    <col min="11023" max="11023" width="5.85546875" style="60" customWidth="1"/>
    <col min="11024" max="11025" width="4.5703125" style="60" customWidth="1"/>
    <col min="11026" max="11026" width="9.5703125" style="60" customWidth="1"/>
    <col min="11027" max="11027" width="7.85546875" style="60" customWidth="1"/>
    <col min="11028" max="11028" width="4.5703125" style="60" customWidth="1"/>
    <col min="11029" max="11029" width="7.85546875" style="60" customWidth="1"/>
    <col min="11030" max="11030" width="9.5703125" style="60" customWidth="1"/>
    <col min="11031" max="11031" width="4.5703125" style="60" customWidth="1"/>
    <col min="11032" max="11032" width="6" style="60" customWidth="1"/>
    <col min="11033" max="11033" width="7.42578125" style="60" customWidth="1"/>
    <col min="11034" max="11034" width="6.85546875" style="60" customWidth="1"/>
    <col min="11035" max="11038" width="4.5703125" style="60" customWidth="1"/>
    <col min="11039" max="11039" width="8" style="60" customWidth="1"/>
    <col min="11040" max="11050" width="4.5703125" style="60" customWidth="1"/>
    <col min="11051" max="11264" width="11.5703125" style="60"/>
    <col min="11265" max="11265" width="1.85546875" style="60" customWidth="1"/>
    <col min="11266" max="11271" width="4.5703125" style="60" customWidth="1"/>
    <col min="11272" max="11272" width="7.85546875" style="60" customWidth="1"/>
    <col min="11273" max="11273" width="6.140625" style="60" customWidth="1"/>
    <col min="11274" max="11275" width="4.5703125" style="60" customWidth="1"/>
    <col min="11276" max="11276" width="8.5703125" style="60" customWidth="1"/>
    <col min="11277" max="11277" width="7.85546875" style="60" customWidth="1"/>
    <col min="11278" max="11278" width="4.5703125" style="60" customWidth="1"/>
    <col min="11279" max="11279" width="5.85546875" style="60" customWidth="1"/>
    <col min="11280" max="11281" width="4.5703125" style="60" customWidth="1"/>
    <col min="11282" max="11282" width="9.5703125" style="60" customWidth="1"/>
    <col min="11283" max="11283" width="7.85546875" style="60" customWidth="1"/>
    <col min="11284" max="11284" width="4.5703125" style="60" customWidth="1"/>
    <col min="11285" max="11285" width="7.85546875" style="60" customWidth="1"/>
    <col min="11286" max="11286" width="9.5703125" style="60" customWidth="1"/>
    <col min="11287" max="11287" width="4.5703125" style="60" customWidth="1"/>
    <col min="11288" max="11288" width="6" style="60" customWidth="1"/>
    <col min="11289" max="11289" width="7.42578125" style="60" customWidth="1"/>
    <col min="11290" max="11290" width="6.85546875" style="60" customWidth="1"/>
    <col min="11291" max="11294" width="4.5703125" style="60" customWidth="1"/>
    <col min="11295" max="11295" width="8" style="60" customWidth="1"/>
    <col min="11296" max="11306" width="4.5703125" style="60" customWidth="1"/>
    <col min="11307" max="11520" width="11.5703125" style="60"/>
    <col min="11521" max="11521" width="1.85546875" style="60" customWidth="1"/>
    <col min="11522" max="11527" width="4.5703125" style="60" customWidth="1"/>
    <col min="11528" max="11528" width="7.85546875" style="60" customWidth="1"/>
    <col min="11529" max="11529" width="6.140625" style="60" customWidth="1"/>
    <col min="11530" max="11531" width="4.5703125" style="60" customWidth="1"/>
    <col min="11532" max="11532" width="8.5703125" style="60" customWidth="1"/>
    <col min="11533" max="11533" width="7.85546875" style="60" customWidth="1"/>
    <col min="11534" max="11534" width="4.5703125" style="60" customWidth="1"/>
    <col min="11535" max="11535" width="5.85546875" style="60" customWidth="1"/>
    <col min="11536" max="11537" width="4.5703125" style="60" customWidth="1"/>
    <col min="11538" max="11538" width="9.5703125" style="60" customWidth="1"/>
    <col min="11539" max="11539" width="7.85546875" style="60" customWidth="1"/>
    <col min="11540" max="11540" width="4.5703125" style="60" customWidth="1"/>
    <col min="11541" max="11541" width="7.85546875" style="60" customWidth="1"/>
    <col min="11542" max="11542" width="9.5703125" style="60" customWidth="1"/>
    <col min="11543" max="11543" width="4.5703125" style="60" customWidth="1"/>
    <col min="11544" max="11544" width="6" style="60" customWidth="1"/>
    <col min="11545" max="11545" width="7.42578125" style="60" customWidth="1"/>
    <col min="11546" max="11546" width="6.85546875" style="60" customWidth="1"/>
    <col min="11547" max="11550" width="4.5703125" style="60" customWidth="1"/>
    <col min="11551" max="11551" width="8" style="60" customWidth="1"/>
    <col min="11552" max="11562" width="4.5703125" style="60" customWidth="1"/>
    <col min="11563" max="11776" width="11.5703125" style="60"/>
    <col min="11777" max="11777" width="1.85546875" style="60" customWidth="1"/>
    <col min="11778" max="11783" width="4.5703125" style="60" customWidth="1"/>
    <col min="11784" max="11784" width="7.85546875" style="60" customWidth="1"/>
    <col min="11785" max="11785" width="6.140625" style="60" customWidth="1"/>
    <col min="11786" max="11787" width="4.5703125" style="60" customWidth="1"/>
    <col min="11788" max="11788" width="8.5703125" style="60" customWidth="1"/>
    <col min="11789" max="11789" width="7.85546875" style="60" customWidth="1"/>
    <col min="11790" max="11790" width="4.5703125" style="60" customWidth="1"/>
    <col min="11791" max="11791" width="5.85546875" style="60" customWidth="1"/>
    <col min="11792" max="11793" width="4.5703125" style="60" customWidth="1"/>
    <col min="11794" max="11794" width="9.5703125" style="60" customWidth="1"/>
    <col min="11795" max="11795" width="7.85546875" style="60" customWidth="1"/>
    <col min="11796" max="11796" width="4.5703125" style="60" customWidth="1"/>
    <col min="11797" max="11797" width="7.85546875" style="60" customWidth="1"/>
    <col min="11798" max="11798" width="9.5703125" style="60" customWidth="1"/>
    <col min="11799" max="11799" width="4.5703125" style="60" customWidth="1"/>
    <col min="11800" max="11800" width="6" style="60" customWidth="1"/>
    <col min="11801" max="11801" width="7.42578125" style="60" customWidth="1"/>
    <col min="11802" max="11802" width="6.85546875" style="60" customWidth="1"/>
    <col min="11803" max="11806" width="4.5703125" style="60" customWidth="1"/>
    <col min="11807" max="11807" width="8" style="60" customWidth="1"/>
    <col min="11808" max="11818" width="4.5703125" style="60" customWidth="1"/>
    <col min="11819" max="12032" width="11.5703125" style="60"/>
    <col min="12033" max="12033" width="1.85546875" style="60" customWidth="1"/>
    <col min="12034" max="12039" width="4.5703125" style="60" customWidth="1"/>
    <col min="12040" max="12040" width="7.85546875" style="60" customWidth="1"/>
    <col min="12041" max="12041" width="6.140625" style="60" customWidth="1"/>
    <col min="12042" max="12043" width="4.5703125" style="60" customWidth="1"/>
    <col min="12044" max="12044" width="8.5703125" style="60" customWidth="1"/>
    <col min="12045" max="12045" width="7.85546875" style="60" customWidth="1"/>
    <col min="12046" max="12046" width="4.5703125" style="60" customWidth="1"/>
    <col min="12047" max="12047" width="5.85546875" style="60" customWidth="1"/>
    <col min="12048" max="12049" width="4.5703125" style="60" customWidth="1"/>
    <col min="12050" max="12050" width="9.5703125" style="60" customWidth="1"/>
    <col min="12051" max="12051" width="7.85546875" style="60" customWidth="1"/>
    <col min="12052" max="12052" width="4.5703125" style="60" customWidth="1"/>
    <col min="12053" max="12053" width="7.85546875" style="60" customWidth="1"/>
    <col min="12054" max="12054" width="9.5703125" style="60" customWidth="1"/>
    <col min="12055" max="12055" width="4.5703125" style="60" customWidth="1"/>
    <col min="12056" max="12056" width="6" style="60" customWidth="1"/>
    <col min="12057" max="12057" width="7.42578125" style="60" customWidth="1"/>
    <col min="12058" max="12058" width="6.85546875" style="60" customWidth="1"/>
    <col min="12059" max="12062" width="4.5703125" style="60" customWidth="1"/>
    <col min="12063" max="12063" width="8" style="60" customWidth="1"/>
    <col min="12064" max="12074" width="4.5703125" style="60" customWidth="1"/>
    <col min="12075" max="12288" width="11.5703125" style="60"/>
    <col min="12289" max="12289" width="1.85546875" style="60" customWidth="1"/>
    <col min="12290" max="12295" width="4.5703125" style="60" customWidth="1"/>
    <col min="12296" max="12296" width="7.85546875" style="60" customWidth="1"/>
    <col min="12297" max="12297" width="6.140625" style="60" customWidth="1"/>
    <col min="12298" max="12299" width="4.5703125" style="60" customWidth="1"/>
    <col min="12300" max="12300" width="8.5703125" style="60" customWidth="1"/>
    <col min="12301" max="12301" width="7.85546875" style="60" customWidth="1"/>
    <col min="12302" max="12302" width="4.5703125" style="60" customWidth="1"/>
    <col min="12303" max="12303" width="5.85546875" style="60" customWidth="1"/>
    <col min="12304" max="12305" width="4.5703125" style="60" customWidth="1"/>
    <col min="12306" max="12306" width="9.5703125" style="60" customWidth="1"/>
    <col min="12307" max="12307" width="7.85546875" style="60" customWidth="1"/>
    <col min="12308" max="12308" width="4.5703125" style="60" customWidth="1"/>
    <col min="12309" max="12309" width="7.85546875" style="60" customWidth="1"/>
    <col min="12310" max="12310" width="9.5703125" style="60" customWidth="1"/>
    <col min="12311" max="12311" width="4.5703125" style="60" customWidth="1"/>
    <col min="12312" max="12312" width="6" style="60" customWidth="1"/>
    <col min="12313" max="12313" width="7.42578125" style="60" customWidth="1"/>
    <col min="12314" max="12314" width="6.85546875" style="60" customWidth="1"/>
    <col min="12315" max="12318" width="4.5703125" style="60" customWidth="1"/>
    <col min="12319" max="12319" width="8" style="60" customWidth="1"/>
    <col min="12320" max="12330" width="4.5703125" style="60" customWidth="1"/>
    <col min="12331" max="12544" width="11.5703125" style="60"/>
    <col min="12545" max="12545" width="1.85546875" style="60" customWidth="1"/>
    <col min="12546" max="12551" width="4.5703125" style="60" customWidth="1"/>
    <col min="12552" max="12552" width="7.85546875" style="60" customWidth="1"/>
    <col min="12553" max="12553" width="6.140625" style="60" customWidth="1"/>
    <col min="12554" max="12555" width="4.5703125" style="60" customWidth="1"/>
    <col min="12556" max="12556" width="8.5703125" style="60" customWidth="1"/>
    <col min="12557" max="12557" width="7.85546875" style="60" customWidth="1"/>
    <col min="12558" max="12558" width="4.5703125" style="60" customWidth="1"/>
    <col min="12559" max="12559" width="5.85546875" style="60" customWidth="1"/>
    <col min="12560" max="12561" width="4.5703125" style="60" customWidth="1"/>
    <col min="12562" max="12562" width="9.5703125" style="60" customWidth="1"/>
    <col min="12563" max="12563" width="7.85546875" style="60" customWidth="1"/>
    <col min="12564" max="12564" width="4.5703125" style="60" customWidth="1"/>
    <col min="12565" max="12565" width="7.85546875" style="60" customWidth="1"/>
    <col min="12566" max="12566" width="9.5703125" style="60" customWidth="1"/>
    <col min="12567" max="12567" width="4.5703125" style="60" customWidth="1"/>
    <col min="12568" max="12568" width="6" style="60" customWidth="1"/>
    <col min="12569" max="12569" width="7.42578125" style="60" customWidth="1"/>
    <col min="12570" max="12570" width="6.85546875" style="60" customWidth="1"/>
    <col min="12571" max="12574" width="4.5703125" style="60" customWidth="1"/>
    <col min="12575" max="12575" width="8" style="60" customWidth="1"/>
    <col min="12576" max="12586" width="4.5703125" style="60" customWidth="1"/>
    <col min="12587" max="12800" width="11.5703125" style="60"/>
    <col min="12801" max="12801" width="1.85546875" style="60" customWidth="1"/>
    <col min="12802" max="12807" width="4.5703125" style="60" customWidth="1"/>
    <col min="12808" max="12808" width="7.85546875" style="60" customWidth="1"/>
    <col min="12809" max="12809" width="6.140625" style="60" customWidth="1"/>
    <col min="12810" max="12811" width="4.5703125" style="60" customWidth="1"/>
    <col min="12812" max="12812" width="8.5703125" style="60" customWidth="1"/>
    <col min="12813" max="12813" width="7.85546875" style="60" customWidth="1"/>
    <col min="12814" max="12814" width="4.5703125" style="60" customWidth="1"/>
    <col min="12815" max="12815" width="5.85546875" style="60" customWidth="1"/>
    <col min="12816" max="12817" width="4.5703125" style="60" customWidth="1"/>
    <col min="12818" max="12818" width="9.5703125" style="60" customWidth="1"/>
    <col min="12819" max="12819" width="7.85546875" style="60" customWidth="1"/>
    <col min="12820" max="12820" width="4.5703125" style="60" customWidth="1"/>
    <col min="12821" max="12821" width="7.85546875" style="60" customWidth="1"/>
    <col min="12822" max="12822" width="9.5703125" style="60" customWidth="1"/>
    <col min="12823" max="12823" width="4.5703125" style="60" customWidth="1"/>
    <col min="12824" max="12824" width="6" style="60" customWidth="1"/>
    <col min="12825" max="12825" width="7.42578125" style="60" customWidth="1"/>
    <col min="12826" max="12826" width="6.85546875" style="60" customWidth="1"/>
    <col min="12827" max="12830" width="4.5703125" style="60" customWidth="1"/>
    <col min="12831" max="12831" width="8" style="60" customWidth="1"/>
    <col min="12832" max="12842" width="4.5703125" style="60" customWidth="1"/>
    <col min="12843" max="13056" width="11.5703125" style="60"/>
    <col min="13057" max="13057" width="1.85546875" style="60" customWidth="1"/>
    <col min="13058" max="13063" width="4.5703125" style="60" customWidth="1"/>
    <col min="13064" max="13064" width="7.85546875" style="60" customWidth="1"/>
    <col min="13065" max="13065" width="6.140625" style="60" customWidth="1"/>
    <col min="13066" max="13067" width="4.5703125" style="60" customWidth="1"/>
    <col min="13068" max="13068" width="8.5703125" style="60" customWidth="1"/>
    <col min="13069" max="13069" width="7.85546875" style="60" customWidth="1"/>
    <col min="13070" max="13070" width="4.5703125" style="60" customWidth="1"/>
    <col min="13071" max="13071" width="5.85546875" style="60" customWidth="1"/>
    <col min="13072" max="13073" width="4.5703125" style="60" customWidth="1"/>
    <col min="13074" max="13074" width="9.5703125" style="60" customWidth="1"/>
    <col min="13075" max="13075" width="7.85546875" style="60" customWidth="1"/>
    <col min="13076" max="13076" width="4.5703125" style="60" customWidth="1"/>
    <col min="13077" max="13077" width="7.85546875" style="60" customWidth="1"/>
    <col min="13078" max="13078" width="9.5703125" style="60" customWidth="1"/>
    <col min="13079" max="13079" width="4.5703125" style="60" customWidth="1"/>
    <col min="13080" max="13080" width="6" style="60" customWidth="1"/>
    <col min="13081" max="13081" width="7.42578125" style="60" customWidth="1"/>
    <col min="13082" max="13082" width="6.85546875" style="60" customWidth="1"/>
    <col min="13083" max="13086" width="4.5703125" style="60" customWidth="1"/>
    <col min="13087" max="13087" width="8" style="60" customWidth="1"/>
    <col min="13088" max="13098" width="4.5703125" style="60" customWidth="1"/>
    <col min="13099" max="13312" width="11.5703125" style="60"/>
    <col min="13313" max="13313" width="1.85546875" style="60" customWidth="1"/>
    <col min="13314" max="13319" width="4.5703125" style="60" customWidth="1"/>
    <col min="13320" max="13320" width="7.85546875" style="60" customWidth="1"/>
    <col min="13321" max="13321" width="6.140625" style="60" customWidth="1"/>
    <col min="13322" max="13323" width="4.5703125" style="60" customWidth="1"/>
    <col min="13324" max="13324" width="8.5703125" style="60" customWidth="1"/>
    <col min="13325" max="13325" width="7.85546875" style="60" customWidth="1"/>
    <col min="13326" max="13326" width="4.5703125" style="60" customWidth="1"/>
    <col min="13327" max="13327" width="5.85546875" style="60" customWidth="1"/>
    <col min="13328" max="13329" width="4.5703125" style="60" customWidth="1"/>
    <col min="13330" max="13330" width="9.5703125" style="60" customWidth="1"/>
    <col min="13331" max="13331" width="7.85546875" style="60" customWidth="1"/>
    <col min="13332" max="13332" width="4.5703125" style="60" customWidth="1"/>
    <col min="13333" max="13333" width="7.85546875" style="60" customWidth="1"/>
    <col min="13334" max="13334" width="9.5703125" style="60" customWidth="1"/>
    <col min="13335" max="13335" width="4.5703125" style="60" customWidth="1"/>
    <col min="13336" max="13336" width="6" style="60" customWidth="1"/>
    <col min="13337" max="13337" width="7.42578125" style="60" customWidth="1"/>
    <col min="13338" max="13338" width="6.85546875" style="60" customWidth="1"/>
    <col min="13339" max="13342" width="4.5703125" style="60" customWidth="1"/>
    <col min="13343" max="13343" width="8" style="60" customWidth="1"/>
    <col min="13344" max="13354" width="4.5703125" style="60" customWidth="1"/>
    <col min="13355" max="13568" width="11.5703125" style="60"/>
    <col min="13569" max="13569" width="1.85546875" style="60" customWidth="1"/>
    <col min="13570" max="13575" width="4.5703125" style="60" customWidth="1"/>
    <col min="13576" max="13576" width="7.85546875" style="60" customWidth="1"/>
    <col min="13577" max="13577" width="6.140625" style="60" customWidth="1"/>
    <col min="13578" max="13579" width="4.5703125" style="60" customWidth="1"/>
    <col min="13580" max="13580" width="8.5703125" style="60" customWidth="1"/>
    <col min="13581" max="13581" width="7.85546875" style="60" customWidth="1"/>
    <col min="13582" max="13582" width="4.5703125" style="60" customWidth="1"/>
    <col min="13583" max="13583" width="5.85546875" style="60" customWidth="1"/>
    <col min="13584" max="13585" width="4.5703125" style="60" customWidth="1"/>
    <col min="13586" max="13586" width="9.5703125" style="60" customWidth="1"/>
    <col min="13587" max="13587" width="7.85546875" style="60" customWidth="1"/>
    <col min="13588" max="13588" width="4.5703125" style="60" customWidth="1"/>
    <col min="13589" max="13589" width="7.85546875" style="60" customWidth="1"/>
    <col min="13590" max="13590" width="9.5703125" style="60" customWidth="1"/>
    <col min="13591" max="13591" width="4.5703125" style="60" customWidth="1"/>
    <col min="13592" max="13592" width="6" style="60" customWidth="1"/>
    <col min="13593" max="13593" width="7.42578125" style="60" customWidth="1"/>
    <col min="13594" max="13594" width="6.85546875" style="60" customWidth="1"/>
    <col min="13595" max="13598" width="4.5703125" style="60" customWidth="1"/>
    <col min="13599" max="13599" width="8" style="60" customWidth="1"/>
    <col min="13600" max="13610" width="4.5703125" style="60" customWidth="1"/>
    <col min="13611" max="13824" width="11.5703125" style="60"/>
    <col min="13825" max="13825" width="1.85546875" style="60" customWidth="1"/>
    <col min="13826" max="13831" width="4.5703125" style="60" customWidth="1"/>
    <col min="13832" max="13832" width="7.85546875" style="60" customWidth="1"/>
    <col min="13833" max="13833" width="6.140625" style="60" customWidth="1"/>
    <col min="13834" max="13835" width="4.5703125" style="60" customWidth="1"/>
    <col min="13836" max="13836" width="8.5703125" style="60" customWidth="1"/>
    <col min="13837" max="13837" width="7.85546875" style="60" customWidth="1"/>
    <col min="13838" max="13838" width="4.5703125" style="60" customWidth="1"/>
    <col min="13839" max="13839" width="5.85546875" style="60" customWidth="1"/>
    <col min="13840" max="13841" width="4.5703125" style="60" customWidth="1"/>
    <col min="13842" max="13842" width="9.5703125" style="60" customWidth="1"/>
    <col min="13843" max="13843" width="7.85546875" style="60" customWidth="1"/>
    <col min="13844" max="13844" width="4.5703125" style="60" customWidth="1"/>
    <col min="13845" max="13845" width="7.85546875" style="60" customWidth="1"/>
    <col min="13846" max="13846" width="9.5703125" style="60" customWidth="1"/>
    <col min="13847" max="13847" width="4.5703125" style="60" customWidth="1"/>
    <col min="13848" max="13848" width="6" style="60" customWidth="1"/>
    <col min="13849" max="13849" width="7.42578125" style="60" customWidth="1"/>
    <col min="13850" max="13850" width="6.85546875" style="60" customWidth="1"/>
    <col min="13851" max="13854" width="4.5703125" style="60" customWidth="1"/>
    <col min="13855" max="13855" width="8" style="60" customWidth="1"/>
    <col min="13856" max="13866" width="4.5703125" style="60" customWidth="1"/>
    <col min="13867" max="14080" width="11.5703125" style="60"/>
    <col min="14081" max="14081" width="1.85546875" style="60" customWidth="1"/>
    <col min="14082" max="14087" width="4.5703125" style="60" customWidth="1"/>
    <col min="14088" max="14088" width="7.85546875" style="60" customWidth="1"/>
    <col min="14089" max="14089" width="6.140625" style="60" customWidth="1"/>
    <col min="14090" max="14091" width="4.5703125" style="60" customWidth="1"/>
    <col min="14092" max="14092" width="8.5703125" style="60" customWidth="1"/>
    <col min="14093" max="14093" width="7.85546875" style="60" customWidth="1"/>
    <col min="14094" max="14094" width="4.5703125" style="60" customWidth="1"/>
    <col min="14095" max="14095" width="5.85546875" style="60" customWidth="1"/>
    <col min="14096" max="14097" width="4.5703125" style="60" customWidth="1"/>
    <col min="14098" max="14098" width="9.5703125" style="60" customWidth="1"/>
    <col min="14099" max="14099" width="7.85546875" style="60" customWidth="1"/>
    <col min="14100" max="14100" width="4.5703125" style="60" customWidth="1"/>
    <col min="14101" max="14101" width="7.85546875" style="60" customWidth="1"/>
    <col min="14102" max="14102" width="9.5703125" style="60" customWidth="1"/>
    <col min="14103" max="14103" width="4.5703125" style="60" customWidth="1"/>
    <col min="14104" max="14104" width="6" style="60" customWidth="1"/>
    <col min="14105" max="14105" width="7.42578125" style="60" customWidth="1"/>
    <col min="14106" max="14106" width="6.85546875" style="60" customWidth="1"/>
    <col min="14107" max="14110" width="4.5703125" style="60" customWidth="1"/>
    <col min="14111" max="14111" width="8" style="60" customWidth="1"/>
    <col min="14112" max="14122" width="4.5703125" style="60" customWidth="1"/>
    <col min="14123" max="14336" width="11.5703125" style="60"/>
    <col min="14337" max="14337" width="1.85546875" style="60" customWidth="1"/>
    <col min="14338" max="14343" width="4.5703125" style="60" customWidth="1"/>
    <col min="14344" max="14344" width="7.85546875" style="60" customWidth="1"/>
    <col min="14345" max="14345" width="6.140625" style="60" customWidth="1"/>
    <col min="14346" max="14347" width="4.5703125" style="60" customWidth="1"/>
    <col min="14348" max="14348" width="8.5703125" style="60" customWidth="1"/>
    <col min="14349" max="14349" width="7.85546875" style="60" customWidth="1"/>
    <col min="14350" max="14350" width="4.5703125" style="60" customWidth="1"/>
    <col min="14351" max="14351" width="5.85546875" style="60" customWidth="1"/>
    <col min="14352" max="14353" width="4.5703125" style="60" customWidth="1"/>
    <col min="14354" max="14354" width="9.5703125" style="60" customWidth="1"/>
    <col min="14355" max="14355" width="7.85546875" style="60" customWidth="1"/>
    <col min="14356" max="14356" width="4.5703125" style="60" customWidth="1"/>
    <col min="14357" max="14357" width="7.85546875" style="60" customWidth="1"/>
    <col min="14358" max="14358" width="9.5703125" style="60" customWidth="1"/>
    <col min="14359" max="14359" width="4.5703125" style="60" customWidth="1"/>
    <col min="14360" max="14360" width="6" style="60" customWidth="1"/>
    <col min="14361" max="14361" width="7.42578125" style="60" customWidth="1"/>
    <col min="14362" max="14362" width="6.85546875" style="60" customWidth="1"/>
    <col min="14363" max="14366" width="4.5703125" style="60" customWidth="1"/>
    <col min="14367" max="14367" width="8" style="60" customWidth="1"/>
    <col min="14368" max="14378" width="4.5703125" style="60" customWidth="1"/>
    <col min="14379" max="14592" width="11.5703125" style="60"/>
    <col min="14593" max="14593" width="1.85546875" style="60" customWidth="1"/>
    <col min="14594" max="14599" width="4.5703125" style="60" customWidth="1"/>
    <col min="14600" max="14600" width="7.85546875" style="60" customWidth="1"/>
    <col min="14601" max="14601" width="6.140625" style="60" customWidth="1"/>
    <col min="14602" max="14603" width="4.5703125" style="60" customWidth="1"/>
    <col min="14604" max="14604" width="8.5703125" style="60" customWidth="1"/>
    <col min="14605" max="14605" width="7.85546875" style="60" customWidth="1"/>
    <col min="14606" max="14606" width="4.5703125" style="60" customWidth="1"/>
    <col min="14607" max="14607" width="5.85546875" style="60" customWidth="1"/>
    <col min="14608" max="14609" width="4.5703125" style="60" customWidth="1"/>
    <col min="14610" max="14610" width="9.5703125" style="60" customWidth="1"/>
    <col min="14611" max="14611" width="7.85546875" style="60" customWidth="1"/>
    <col min="14612" max="14612" width="4.5703125" style="60" customWidth="1"/>
    <col min="14613" max="14613" width="7.85546875" style="60" customWidth="1"/>
    <col min="14614" max="14614" width="9.5703125" style="60" customWidth="1"/>
    <col min="14615" max="14615" width="4.5703125" style="60" customWidth="1"/>
    <col min="14616" max="14616" width="6" style="60" customWidth="1"/>
    <col min="14617" max="14617" width="7.42578125" style="60" customWidth="1"/>
    <col min="14618" max="14618" width="6.85546875" style="60" customWidth="1"/>
    <col min="14619" max="14622" width="4.5703125" style="60" customWidth="1"/>
    <col min="14623" max="14623" width="8" style="60" customWidth="1"/>
    <col min="14624" max="14634" width="4.5703125" style="60" customWidth="1"/>
    <col min="14635" max="14848" width="11.5703125" style="60"/>
    <col min="14849" max="14849" width="1.85546875" style="60" customWidth="1"/>
    <col min="14850" max="14855" width="4.5703125" style="60" customWidth="1"/>
    <col min="14856" max="14856" width="7.85546875" style="60" customWidth="1"/>
    <col min="14857" max="14857" width="6.140625" style="60" customWidth="1"/>
    <col min="14858" max="14859" width="4.5703125" style="60" customWidth="1"/>
    <col min="14860" max="14860" width="8.5703125" style="60" customWidth="1"/>
    <col min="14861" max="14861" width="7.85546875" style="60" customWidth="1"/>
    <col min="14862" max="14862" width="4.5703125" style="60" customWidth="1"/>
    <col min="14863" max="14863" width="5.85546875" style="60" customWidth="1"/>
    <col min="14864" max="14865" width="4.5703125" style="60" customWidth="1"/>
    <col min="14866" max="14866" width="9.5703125" style="60" customWidth="1"/>
    <col min="14867" max="14867" width="7.85546875" style="60" customWidth="1"/>
    <col min="14868" max="14868" width="4.5703125" style="60" customWidth="1"/>
    <col min="14869" max="14869" width="7.85546875" style="60" customWidth="1"/>
    <col min="14870" max="14870" width="9.5703125" style="60" customWidth="1"/>
    <col min="14871" max="14871" width="4.5703125" style="60" customWidth="1"/>
    <col min="14872" max="14872" width="6" style="60" customWidth="1"/>
    <col min="14873" max="14873" width="7.42578125" style="60" customWidth="1"/>
    <col min="14874" max="14874" width="6.85546875" style="60" customWidth="1"/>
    <col min="14875" max="14878" width="4.5703125" style="60" customWidth="1"/>
    <col min="14879" max="14879" width="8" style="60" customWidth="1"/>
    <col min="14880" max="14890" width="4.5703125" style="60" customWidth="1"/>
    <col min="14891" max="15104" width="11.5703125" style="60"/>
    <col min="15105" max="15105" width="1.85546875" style="60" customWidth="1"/>
    <col min="15106" max="15111" width="4.5703125" style="60" customWidth="1"/>
    <col min="15112" max="15112" width="7.85546875" style="60" customWidth="1"/>
    <col min="15113" max="15113" width="6.140625" style="60" customWidth="1"/>
    <col min="15114" max="15115" width="4.5703125" style="60" customWidth="1"/>
    <col min="15116" max="15116" width="8.5703125" style="60" customWidth="1"/>
    <col min="15117" max="15117" width="7.85546875" style="60" customWidth="1"/>
    <col min="15118" max="15118" width="4.5703125" style="60" customWidth="1"/>
    <col min="15119" max="15119" width="5.85546875" style="60" customWidth="1"/>
    <col min="15120" max="15121" width="4.5703125" style="60" customWidth="1"/>
    <col min="15122" max="15122" width="9.5703125" style="60" customWidth="1"/>
    <col min="15123" max="15123" width="7.85546875" style="60" customWidth="1"/>
    <col min="15124" max="15124" width="4.5703125" style="60" customWidth="1"/>
    <col min="15125" max="15125" width="7.85546875" style="60" customWidth="1"/>
    <col min="15126" max="15126" width="9.5703125" style="60" customWidth="1"/>
    <col min="15127" max="15127" width="4.5703125" style="60" customWidth="1"/>
    <col min="15128" max="15128" width="6" style="60" customWidth="1"/>
    <col min="15129" max="15129" width="7.42578125" style="60" customWidth="1"/>
    <col min="15130" max="15130" width="6.85546875" style="60" customWidth="1"/>
    <col min="15131" max="15134" width="4.5703125" style="60" customWidth="1"/>
    <col min="15135" max="15135" width="8" style="60" customWidth="1"/>
    <col min="15136" max="15146" width="4.5703125" style="60" customWidth="1"/>
    <col min="15147" max="15360" width="11.5703125" style="60"/>
    <col min="15361" max="15361" width="1.85546875" style="60" customWidth="1"/>
    <col min="15362" max="15367" width="4.5703125" style="60" customWidth="1"/>
    <col min="15368" max="15368" width="7.85546875" style="60" customWidth="1"/>
    <col min="15369" max="15369" width="6.140625" style="60" customWidth="1"/>
    <col min="15370" max="15371" width="4.5703125" style="60" customWidth="1"/>
    <col min="15372" max="15372" width="8.5703125" style="60" customWidth="1"/>
    <col min="15373" max="15373" width="7.85546875" style="60" customWidth="1"/>
    <col min="15374" max="15374" width="4.5703125" style="60" customWidth="1"/>
    <col min="15375" max="15375" width="5.85546875" style="60" customWidth="1"/>
    <col min="15376" max="15377" width="4.5703125" style="60" customWidth="1"/>
    <col min="15378" max="15378" width="9.5703125" style="60" customWidth="1"/>
    <col min="15379" max="15379" width="7.85546875" style="60" customWidth="1"/>
    <col min="15380" max="15380" width="4.5703125" style="60" customWidth="1"/>
    <col min="15381" max="15381" width="7.85546875" style="60" customWidth="1"/>
    <col min="15382" max="15382" width="9.5703125" style="60" customWidth="1"/>
    <col min="15383" max="15383" width="4.5703125" style="60" customWidth="1"/>
    <col min="15384" max="15384" width="6" style="60" customWidth="1"/>
    <col min="15385" max="15385" width="7.42578125" style="60" customWidth="1"/>
    <col min="15386" max="15386" width="6.85546875" style="60" customWidth="1"/>
    <col min="15387" max="15390" width="4.5703125" style="60" customWidth="1"/>
    <col min="15391" max="15391" width="8" style="60" customWidth="1"/>
    <col min="15392" max="15402" width="4.5703125" style="60" customWidth="1"/>
    <col min="15403" max="15616" width="11.5703125" style="60"/>
    <col min="15617" max="15617" width="1.85546875" style="60" customWidth="1"/>
    <col min="15618" max="15623" width="4.5703125" style="60" customWidth="1"/>
    <col min="15624" max="15624" width="7.85546875" style="60" customWidth="1"/>
    <col min="15625" max="15625" width="6.140625" style="60" customWidth="1"/>
    <col min="15626" max="15627" width="4.5703125" style="60" customWidth="1"/>
    <col min="15628" max="15628" width="8.5703125" style="60" customWidth="1"/>
    <col min="15629" max="15629" width="7.85546875" style="60" customWidth="1"/>
    <col min="15630" max="15630" width="4.5703125" style="60" customWidth="1"/>
    <col min="15631" max="15631" width="5.85546875" style="60" customWidth="1"/>
    <col min="15632" max="15633" width="4.5703125" style="60" customWidth="1"/>
    <col min="15634" max="15634" width="9.5703125" style="60" customWidth="1"/>
    <col min="15635" max="15635" width="7.85546875" style="60" customWidth="1"/>
    <col min="15636" max="15636" width="4.5703125" style="60" customWidth="1"/>
    <col min="15637" max="15637" width="7.85546875" style="60" customWidth="1"/>
    <col min="15638" max="15638" width="9.5703125" style="60" customWidth="1"/>
    <col min="15639" max="15639" width="4.5703125" style="60" customWidth="1"/>
    <col min="15640" max="15640" width="6" style="60" customWidth="1"/>
    <col min="15641" max="15641" width="7.42578125" style="60" customWidth="1"/>
    <col min="15642" max="15642" width="6.85546875" style="60" customWidth="1"/>
    <col min="15643" max="15646" width="4.5703125" style="60" customWidth="1"/>
    <col min="15647" max="15647" width="8" style="60" customWidth="1"/>
    <col min="15648" max="15658" width="4.5703125" style="60" customWidth="1"/>
    <col min="15659" max="15872" width="11.5703125" style="60"/>
    <col min="15873" max="15873" width="1.85546875" style="60" customWidth="1"/>
    <col min="15874" max="15879" width="4.5703125" style="60" customWidth="1"/>
    <col min="15880" max="15880" width="7.85546875" style="60" customWidth="1"/>
    <col min="15881" max="15881" width="6.140625" style="60" customWidth="1"/>
    <col min="15882" max="15883" width="4.5703125" style="60" customWidth="1"/>
    <col min="15884" max="15884" width="8.5703125" style="60" customWidth="1"/>
    <col min="15885" max="15885" width="7.85546875" style="60" customWidth="1"/>
    <col min="15886" max="15886" width="4.5703125" style="60" customWidth="1"/>
    <col min="15887" max="15887" width="5.85546875" style="60" customWidth="1"/>
    <col min="15888" max="15889" width="4.5703125" style="60" customWidth="1"/>
    <col min="15890" max="15890" width="9.5703125" style="60" customWidth="1"/>
    <col min="15891" max="15891" width="7.85546875" style="60" customWidth="1"/>
    <col min="15892" max="15892" width="4.5703125" style="60" customWidth="1"/>
    <col min="15893" max="15893" width="7.85546875" style="60" customWidth="1"/>
    <col min="15894" max="15894" width="9.5703125" style="60" customWidth="1"/>
    <col min="15895" max="15895" width="4.5703125" style="60" customWidth="1"/>
    <col min="15896" max="15896" width="6" style="60" customWidth="1"/>
    <col min="15897" max="15897" width="7.42578125" style="60" customWidth="1"/>
    <col min="15898" max="15898" width="6.85546875" style="60" customWidth="1"/>
    <col min="15899" max="15902" width="4.5703125" style="60" customWidth="1"/>
    <col min="15903" max="15903" width="8" style="60" customWidth="1"/>
    <col min="15904" max="15914" width="4.5703125" style="60" customWidth="1"/>
    <col min="15915" max="16128" width="11.5703125" style="60"/>
    <col min="16129" max="16129" width="1.85546875" style="60" customWidth="1"/>
    <col min="16130" max="16135" width="4.5703125" style="60" customWidth="1"/>
    <col min="16136" max="16136" width="7.85546875" style="60" customWidth="1"/>
    <col min="16137" max="16137" width="6.140625" style="60" customWidth="1"/>
    <col min="16138" max="16139" width="4.5703125" style="60" customWidth="1"/>
    <col min="16140" max="16140" width="8.5703125" style="60" customWidth="1"/>
    <col min="16141" max="16141" width="7.85546875" style="60" customWidth="1"/>
    <col min="16142" max="16142" width="4.5703125" style="60" customWidth="1"/>
    <col min="16143" max="16143" width="5.85546875" style="60" customWidth="1"/>
    <col min="16144" max="16145" width="4.5703125" style="60" customWidth="1"/>
    <col min="16146" max="16146" width="9.5703125" style="60" customWidth="1"/>
    <col min="16147" max="16147" width="7.85546875" style="60" customWidth="1"/>
    <col min="16148" max="16148" width="4.5703125" style="60" customWidth="1"/>
    <col min="16149" max="16149" width="7.85546875" style="60" customWidth="1"/>
    <col min="16150" max="16150" width="9.5703125" style="60" customWidth="1"/>
    <col min="16151" max="16151" width="4.5703125" style="60" customWidth="1"/>
    <col min="16152" max="16152" width="6" style="60" customWidth="1"/>
    <col min="16153" max="16153" width="7.42578125" style="60" customWidth="1"/>
    <col min="16154" max="16154" width="6.85546875" style="60" customWidth="1"/>
    <col min="16155" max="16158" width="4.5703125" style="60" customWidth="1"/>
    <col min="16159" max="16159" width="8" style="60" customWidth="1"/>
    <col min="16160" max="16170" width="4.5703125" style="60" customWidth="1"/>
    <col min="16171" max="16384" width="11.5703125" style="60"/>
  </cols>
  <sheetData>
    <row r="2" spans="2:42" ht="14.45" customHeight="1">
      <c r="B2" s="1911"/>
      <c r="C2" s="1911"/>
      <c r="D2" s="1911"/>
      <c r="E2" s="1911"/>
      <c r="AG2" s="1912" t="s">
        <v>464</v>
      </c>
      <c r="AH2" s="1912"/>
      <c r="AI2" s="1912"/>
      <c r="AJ2" s="1912"/>
      <c r="AK2" s="1912"/>
      <c r="AL2" s="1912"/>
      <c r="AM2" s="1912"/>
      <c r="AN2" s="1912"/>
      <c r="AO2" s="1912"/>
      <c r="AP2" s="1912"/>
    </row>
    <row r="3" spans="2:42" ht="14.45" customHeight="1">
      <c r="B3" s="117"/>
      <c r="C3" s="117"/>
      <c r="D3" s="117"/>
      <c r="E3" s="117"/>
      <c r="AG3" s="1912"/>
      <c r="AH3" s="1912"/>
      <c r="AI3" s="1912"/>
      <c r="AJ3" s="1912"/>
      <c r="AK3" s="1912"/>
      <c r="AL3" s="1912"/>
      <c r="AM3" s="1912"/>
      <c r="AN3" s="1912"/>
      <c r="AO3" s="1912"/>
      <c r="AP3" s="1912"/>
    </row>
    <row r="4" spans="2:42" ht="14.45" customHeight="1">
      <c r="AG4" s="1912"/>
      <c r="AH4" s="1912"/>
      <c r="AI4" s="1912"/>
      <c r="AJ4" s="1912"/>
      <c r="AK4" s="1912"/>
      <c r="AL4" s="1912"/>
      <c r="AM4" s="1912"/>
      <c r="AN4" s="1912"/>
      <c r="AO4" s="1912"/>
      <c r="AP4" s="1912"/>
    </row>
    <row r="5" spans="2:42" ht="15" thickBot="1"/>
    <row r="6" spans="2:42" s="118" customFormat="1" ht="11.25" thickBot="1">
      <c r="B6" s="1913" t="s">
        <v>358</v>
      </c>
      <c r="C6" s="1914"/>
      <c r="D6" s="1914"/>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c r="AE6" s="1914"/>
      <c r="AF6" s="1914"/>
      <c r="AG6" s="1914"/>
      <c r="AH6" s="1914"/>
      <c r="AI6" s="1914"/>
      <c r="AJ6" s="1914"/>
      <c r="AK6" s="1914"/>
      <c r="AL6" s="1914"/>
      <c r="AM6" s="1914"/>
      <c r="AN6" s="1914"/>
      <c r="AO6" s="1914"/>
      <c r="AP6" s="1915"/>
    </row>
    <row r="7" spans="2:42" s="118" customFormat="1" ht="10.5">
      <c r="B7" s="1916" t="s">
        <v>359</v>
      </c>
      <c r="C7" s="1917"/>
      <c r="D7" s="1917"/>
      <c r="E7" s="1917"/>
      <c r="F7" s="1917"/>
      <c r="G7" s="1917"/>
      <c r="H7" s="1917"/>
      <c r="I7" s="1917"/>
      <c r="J7" s="1917"/>
      <c r="K7" s="1917"/>
      <c r="L7" s="1917"/>
      <c r="M7" s="1917"/>
      <c r="N7" s="1917"/>
      <c r="O7" s="1917"/>
      <c r="P7" s="1917"/>
      <c r="Q7" s="1918"/>
      <c r="R7" s="1918"/>
      <c r="S7" s="1918"/>
      <c r="T7" s="1918"/>
      <c r="U7" s="1918"/>
      <c r="V7" s="1918"/>
      <c r="W7" s="1918"/>
      <c r="X7" s="1918"/>
      <c r="Y7" s="1918"/>
      <c r="Z7" s="1919" t="s">
        <v>360</v>
      </c>
      <c r="AA7" s="1919"/>
      <c r="AB7" s="1919"/>
      <c r="AC7" s="1919"/>
      <c r="AD7" s="1919"/>
      <c r="AE7" s="1919"/>
      <c r="AF7" s="1919"/>
      <c r="AG7" s="1919"/>
      <c r="AH7" s="1919"/>
      <c r="AI7" s="1919"/>
      <c r="AJ7" s="1919"/>
      <c r="AK7" s="1919"/>
      <c r="AL7" s="1919" t="s">
        <v>361</v>
      </c>
      <c r="AM7" s="1919"/>
      <c r="AN7" s="1919"/>
      <c r="AO7" s="1920"/>
      <c r="AP7" s="1921"/>
    </row>
    <row r="8" spans="2:42" s="118" customFormat="1" ht="10.5">
      <c r="B8" s="119">
        <v>6</v>
      </c>
      <c r="C8" s="1899" t="s">
        <v>362</v>
      </c>
      <c r="D8" s="1899"/>
      <c r="E8" s="1899"/>
      <c r="F8" s="1899"/>
      <c r="G8" s="1899"/>
      <c r="H8" s="1899"/>
      <c r="I8" s="1899"/>
      <c r="J8" s="1899"/>
      <c r="K8" s="1899"/>
      <c r="L8" s="1899"/>
      <c r="M8" s="1899"/>
      <c r="N8" s="1899"/>
      <c r="O8" s="1899"/>
      <c r="P8" s="1899"/>
      <c r="Q8" s="1899"/>
      <c r="R8" s="1899"/>
      <c r="S8" s="1899"/>
      <c r="T8" s="1899"/>
      <c r="U8" s="1899"/>
      <c r="V8" s="1899"/>
      <c r="W8" s="1899" t="s">
        <v>363</v>
      </c>
      <c r="X8" s="1899"/>
      <c r="Y8" s="1899"/>
      <c r="Z8" s="1899"/>
      <c r="AA8" s="1899"/>
      <c r="AB8" s="1899" t="s">
        <v>364</v>
      </c>
      <c r="AC8" s="1899"/>
      <c r="AD8" s="1899"/>
      <c r="AE8" s="1899"/>
      <c r="AF8" s="1899"/>
      <c r="AG8" s="1899"/>
      <c r="AH8" s="1899" t="s">
        <v>365</v>
      </c>
      <c r="AI8" s="1899"/>
      <c r="AJ8" s="1899"/>
      <c r="AK8" s="1899"/>
      <c r="AL8" s="1899"/>
      <c r="AM8" s="1899"/>
      <c r="AN8" s="1899"/>
      <c r="AO8" s="1899"/>
      <c r="AP8" s="1901"/>
    </row>
    <row r="9" spans="2:42" s="118" customFormat="1" ht="10.5">
      <c r="B9" s="1898" t="s">
        <v>161</v>
      </c>
      <c r="C9" s="1899"/>
      <c r="D9" s="1899"/>
      <c r="E9" s="1899"/>
      <c r="F9" s="1899"/>
      <c r="G9" s="1899"/>
      <c r="H9" s="1899"/>
      <c r="I9" s="1899"/>
      <c r="J9" s="1899"/>
      <c r="K9" s="1899"/>
      <c r="L9" s="1899"/>
      <c r="M9" s="1899"/>
      <c r="N9" s="1899"/>
      <c r="O9" s="1899"/>
      <c r="P9" s="1899"/>
      <c r="Q9" s="1899"/>
      <c r="R9" s="1899"/>
      <c r="S9" s="1899"/>
      <c r="T9" s="1899"/>
      <c r="U9" s="1899"/>
      <c r="V9" s="1899"/>
      <c r="W9" s="1899"/>
      <c r="X9" s="1899"/>
      <c r="Y9" s="1899"/>
      <c r="Z9" s="1899"/>
      <c r="AA9" s="1899"/>
      <c r="AB9" s="1899"/>
      <c r="AC9" s="1899"/>
      <c r="AD9" s="1899"/>
      <c r="AE9" s="1899"/>
      <c r="AF9" s="1899"/>
      <c r="AG9" s="1899"/>
      <c r="AH9" s="1899"/>
      <c r="AI9" s="1899"/>
      <c r="AJ9" s="1899"/>
      <c r="AK9" s="1899"/>
      <c r="AL9" s="1899"/>
      <c r="AM9" s="1899"/>
      <c r="AN9" s="1899"/>
      <c r="AO9" s="1899"/>
      <c r="AP9" s="1901"/>
    </row>
    <row r="10" spans="2:42" s="118" customFormat="1" ht="10.5">
      <c r="B10" s="119">
        <v>8</v>
      </c>
      <c r="C10" s="1896" t="s">
        <v>366</v>
      </c>
      <c r="D10" s="1896"/>
      <c r="E10" s="1896"/>
      <c r="F10" s="1896"/>
      <c r="G10" s="1896"/>
      <c r="H10" s="1896"/>
      <c r="I10" s="1896"/>
      <c r="J10" s="1896"/>
      <c r="K10" s="1896"/>
      <c r="L10" s="1896"/>
      <c r="M10" s="1896"/>
      <c r="N10" s="1906">
        <v>53</v>
      </c>
      <c r="O10" s="1906"/>
      <c r="P10" s="1896" t="s">
        <v>367</v>
      </c>
      <c r="Q10" s="1896"/>
      <c r="R10" s="1896"/>
      <c r="S10" s="1896"/>
      <c r="T10" s="1896"/>
      <c r="U10" s="1907">
        <v>13</v>
      </c>
      <c r="V10" s="1907"/>
      <c r="W10" s="1896" t="s">
        <v>368</v>
      </c>
      <c r="X10" s="1896"/>
      <c r="Y10" s="1896"/>
      <c r="Z10" s="1896"/>
      <c r="AA10" s="1896"/>
      <c r="AB10" s="1896"/>
      <c r="AC10" s="1896"/>
      <c r="AD10" s="1896"/>
      <c r="AE10" s="1896"/>
      <c r="AF10" s="1896"/>
      <c r="AG10" s="1907">
        <v>14</v>
      </c>
      <c r="AH10" s="1907"/>
      <c r="AI10" s="1896" t="s">
        <v>369</v>
      </c>
      <c r="AJ10" s="1896"/>
      <c r="AK10" s="1896"/>
      <c r="AL10" s="1896"/>
      <c r="AM10" s="1896"/>
      <c r="AN10" s="1896"/>
      <c r="AO10" s="1896"/>
      <c r="AP10" s="1897"/>
    </row>
    <row r="11" spans="2:42" s="118" customFormat="1" ht="10.5">
      <c r="B11" s="1898"/>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900"/>
      <c r="AE11" s="1900"/>
      <c r="AF11" s="1900"/>
      <c r="AG11" s="1899"/>
      <c r="AH11" s="1899"/>
      <c r="AI11" s="1899"/>
      <c r="AJ11" s="1899"/>
      <c r="AK11" s="1899"/>
      <c r="AL11" s="1899"/>
      <c r="AM11" s="1899"/>
      <c r="AN11" s="1899"/>
      <c r="AO11" s="1899"/>
      <c r="AP11" s="1901"/>
    </row>
    <row r="12" spans="2:42" s="118" customFormat="1" ht="11.25" thickBot="1">
      <c r="B12" s="1902" t="s">
        <v>370</v>
      </c>
      <c r="C12" s="1900"/>
      <c r="D12" s="1900"/>
      <c r="E12" s="1817">
        <v>9</v>
      </c>
      <c r="F12" s="1877"/>
      <c r="G12" s="1903" t="s">
        <v>161</v>
      </c>
      <c r="H12" s="1904"/>
      <c r="I12" s="1904"/>
      <c r="J12" s="1904"/>
      <c r="K12" s="120"/>
      <c r="L12" s="1905" t="s">
        <v>371</v>
      </c>
      <c r="M12" s="1905"/>
      <c r="N12" s="121">
        <v>48</v>
      </c>
      <c r="O12" s="1903" t="s">
        <v>161</v>
      </c>
      <c r="P12" s="1904"/>
      <c r="Q12" s="1904"/>
      <c r="R12" s="1904"/>
      <c r="S12" s="1904"/>
      <c r="T12" s="1904"/>
      <c r="U12" s="1900" t="s">
        <v>372</v>
      </c>
      <c r="V12" s="1900"/>
      <c r="W12" s="1900"/>
      <c r="X12" s="1900"/>
      <c r="Y12" s="1908">
        <v>55</v>
      </c>
      <c r="Z12" s="1908"/>
      <c r="AA12" s="1908"/>
      <c r="AB12" s="1908"/>
      <c r="AC12" s="1908"/>
      <c r="AD12" s="1909"/>
      <c r="AE12" s="1909"/>
      <c r="AF12" s="1909"/>
      <c r="AG12" s="1909"/>
      <c r="AH12" s="1909"/>
      <c r="AI12" s="1909"/>
      <c r="AJ12" s="1909"/>
      <c r="AK12" s="1909"/>
      <c r="AL12" s="1909"/>
      <c r="AM12" s="1909"/>
      <c r="AN12" s="1909"/>
      <c r="AO12" s="1909"/>
      <c r="AP12" s="1910"/>
    </row>
    <row r="13" spans="2:42" s="118" customFormat="1" ht="10.5">
      <c r="B13" s="1854" t="s">
        <v>373</v>
      </c>
      <c r="C13" s="1857" t="s">
        <v>374</v>
      </c>
      <c r="D13" s="1860" t="s">
        <v>375</v>
      </c>
      <c r="E13" s="1860"/>
      <c r="F13" s="1860"/>
      <c r="G13" s="1860"/>
      <c r="H13" s="1860"/>
      <c r="I13" s="1862">
        <v>95</v>
      </c>
      <c r="J13" s="1864"/>
      <c r="K13" s="122"/>
      <c r="L13" s="1866"/>
      <c r="M13" s="1866"/>
      <c r="N13" s="1866"/>
      <c r="O13" s="123"/>
      <c r="P13" s="1867"/>
      <c r="Q13" s="1868"/>
      <c r="R13" s="1847" t="s">
        <v>465</v>
      </c>
      <c r="S13" s="1848"/>
      <c r="T13" s="1882"/>
      <c r="U13" s="1884">
        <v>73</v>
      </c>
      <c r="V13" s="1886"/>
      <c r="W13" s="1888" t="s">
        <v>466</v>
      </c>
      <c r="X13" s="1889"/>
      <c r="Y13" s="1892">
        <v>72</v>
      </c>
      <c r="Z13" s="1893"/>
      <c r="AA13" s="1852"/>
      <c r="AB13" s="1841" t="s">
        <v>376</v>
      </c>
      <c r="AC13" s="1832"/>
      <c r="AD13" s="1844" t="s">
        <v>467</v>
      </c>
      <c r="AE13" s="1847" t="s">
        <v>377</v>
      </c>
      <c r="AF13" s="1848"/>
      <c r="AG13" s="1848"/>
      <c r="AH13" s="1848"/>
      <c r="AI13" s="1848"/>
      <c r="AJ13" s="1848"/>
      <c r="AK13" s="1825">
        <v>805</v>
      </c>
      <c r="AL13" s="1826"/>
      <c r="AM13" s="1826"/>
      <c r="AN13" s="1827"/>
      <c r="AO13" s="1831"/>
      <c r="AP13" s="1832"/>
    </row>
    <row r="14" spans="2:42" s="118" customFormat="1" ht="37.700000000000003" customHeight="1">
      <c r="B14" s="1855"/>
      <c r="C14" s="1858"/>
      <c r="D14" s="1861"/>
      <c r="E14" s="1861"/>
      <c r="F14" s="1861"/>
      <c r="G14" s="1861"/>
      <c r="H14" s="1861"/>
      <c r="I14" s="1863"/>
      <c r="J14" s="1865"/>
      <c r="K14" s="124"/>
      <c r="L14" s="1851"/>
      <c r="M14" s="1851"/>
      <c r="N14" s="1851"/>
      <c r="O14" s="1875"/>
      <c r="P14" s="1851"/>
      <c r="Q14" s="1851"/>
      <c r="R14" s="1849"/>
      <c r="S14" s="1850"/>
      <c r="T14" s="1883"/>
      <c r="U14" s="1885"/>
      <c r="V14" s="1887"/>
      <c r="W14" s="1890"/>
      <c r="X14" s="1891"/>
      <c r="Y14" s="1894"/>
      <c r="Z14" s="1895"/>
      <c r="AA14" s="1853"/>
      <c r="AB14" s="1842"/>
      <c r="AC14" s="1791"/>
      <c r="AD14" s="1845"/>
      <c r="AE14" s="1808"/>
      <c r="AF14" s="1809"/>
      <c r="AG14" s="1809"/>
      <c r="AH14" s="1809"/>
      <c r="AI14" s="1809"/>
      <c r="AJ14" s="1809"/>
      <c r="AK14" s="1819"/>
      <c r="AL14" s="1820"/>
      <c r="AM14" s="1820"/>
      <c r="AN14" s="1821"/>
      <c r="AO14" s="1790"/>
      <c r="AP14" s="1791"/>
    </row>
    <row r="15" spans="2:42" s="118" customFormat="1" ht="10.5">
      <c r="B15" s="1855"/>
      <c r="C15" s="1858"/>
      <c r="D15" s="1869" t="s">
        <v>378</v>
      </c>
      <c r="E15" s="1869"/>
      <c r="F15" s="1869"/>
      <c r="G15" s="1869"/>
      <c r="H15" s="1869"/>
      <c r="I15" s="1863">
        <v>786</v>
      </c>
      <c r="J15" s="1872"/>
      <c r="K15" s="125"/>
      <c r="L15" s="1851"/>
      <c r="M15" s="1851"/>
      <c r="N15" s="1851"/>
      <c r="O15" s="1875"/>
      <c r="P15" s="1851"/>
      <c r="Q15" s="1851"/>
      <c r="R15" s="1835" t="s">
        <v>379</v>
      </c>
      <c r="S15" s="1836"/>
      <c r="T15" s="1837"/>
      <c r="U15" s="1838">
        <v>69</v>
      </c>
      <c r="V15" s="1835"/>
      <c r="W15" s="1835" t="s">
        <v>468</v>
      </c>
      <c r="X15" s="1837"/>
      <c r="Y15" s="1876">
        <v>68</v>
      </c>
      <c r="Z15" s="1877"/>
      <c r="AA15" s="1805"/>
      <c r="AB15" s="1842"/>
      <c r="AC15" s="1791"/>
      <c r="AD15" s="1845"/>
      <c r="AE15" s="1849"/>
      <c r="AF15" s="1850"/>
      <c r="AG15" s="1850"/>
      <c r="AH15" s="1850"/>
      <c r="AI15" s="1850"/>
      <c r="AJ15" s="1850"/>
      <c r="AK15" s="1828"/>
      <c r="AL15" s="1829"/>
      <c r="AM15" s="1829"/>
      <c r="AN15" s="1830"/>
      <c r="AO15" s="1833"/>
      <c r="AP15" s="1834"/>
    </row>
    <row r="16" spans="2:42" s="118" customFormat="1" ht="10.5">
      <c r="B16" s="1855"/>
      <c r="C16" s="1858"/>
      <c r="D16" s="1869"/>
      <c r="E16" s="1869"/>
      <c r="F16" s="1869"/>
      <c r="G16" s="1869"/>
      <c r="H16" s="1869"/>
      <c r="I16" s="1863"/>
      <c r="J16" s="1873"/>
      <c r="K16" s="126"/>
      <c r="L16" s="1808" t="s">
        <v>469</v>
      </c>
      <c r="M16" s="1809"/>
      <c r="N16" s="1810"/>
      <c r="O16" s="1814">
        <v>616</v>
      </c>
      <c r="P16" s="1808"/>
      <c r="Q16" s="1810"/>
      <c r="R16" s="1808"/>
      <c r="S16" s="1809"/>
      <c r="T16" s="1810"/>
      <c r="U16" s="1839"/>
      <c r="V16" s="1808"/>
      <c r="W16" s="1808"/>
      <c r="X16" s="1810"/>
      <c r="Y16" s="1878"/>
      <c r="Z16" s="1879"/>
      <c r="AA16" s="1806"/>
      <c r="AB16" s="1842"/>
      <c r="AC16" s="1791"/>
      <c r="AD16" s="1845"/>
      <c r="AE16" s="1808" t="s">
        <v>380</v>
      </c>
      <c r="AF16" s="1809"/>
      <c r="AG16" s="1809"/>
      <c r="AH16" s="1809"/>
      <c r="AI16" s="1809"/>
      <c r="AJ16" s="1809"/>
      <c r="AK16" s="1816">
        <v>813</v>
      </c>
      <c r="AL16" s="1817"/>
      <c r="AM16" s="1817"/>
      <c r="AN16" s="1818"/>
      <c r="AO16" s="1788"/>
      <c r="AP16" s="1789"/>
    </row>
    <row r="17" spans="2:42" s="118" customFormat="1" ht="10.5">
      <c r="B17" s="1855"/>
      <c r="C17" s="1858"/>
      <c r="D17" s="1869"/>
      <c r="E17" s="1869"/>
      <c r="F17" s="1869"/>
      <c r="G17" s="1869"/>
      <c r="H17" s="1869"/>
      <c r="I17" s="1863"/>
      <c r="J17" s="1873"/>
      <c r="K17" s="126"/>
      <c r="L17" s="1808"/>
      <c r="M17" s="1809"/>
      <c r="N17" s="1810"/>
      <c r="O17" s="1814"/>
      <c r="P17" s="1808"/>
      <c r="Q17" s="1810"/>
      <c r="R17" s="1808"/>
      <c r="S17" s="1809"/>
      <c r="T17" s="1810"/>
      <c r="U17" s="1839"/>
      <c r="V17" s="1808"/>
      <c r="W17" s="1808"/>
      <c r="X17" s="1810"/>
      <c r="Y17" s="1878"/>
      <c r="Z17" s="1879"/>
      <c r="AA17" s="1806"/>
      <c r="AB17" s="1842"/>
      <c r="AC17" s="1791"/>
      <c r="AD17" s="1845"/>
      <c r="AE17" s="1808"/>
      <c r="AF17" s="1809"/>
      <c r="AG17" s="1809"/>
      <c r="AH17" s="1809"/>
      <c r="AI17" s="1809"/>
      <c r="AJ17" s="1809"/>
      <c r="AK17" s="1819"/>
      <c r="AL17" s="1820"/>
      <c r="AM17" s="1820"/>
      <c r="AN17" s="1821"/>
      <c r="AO17" s="1790"/>
      <c r="AP17" s="1791"/>
    </row>
    <row r="18" spans="2:42" s="118" customFormat="1" ht="11.25" thickBot="1">
      <c r="B18" s="1856"/>
      <c r="C18" s="1859"/>
      <c r="D18" s="1870"/>
      <c r="E18" s="1870"/>
      <c r="F18" s="1870"/>
      <c r="G18" s="1870"/>
      <c r="H18" s="1870"/>
      <c r="I18" s="1871"/>
      <c r="J18" s="1874"/>
      <c r="K18" s="127"/>
      <c r="L18" s="1811"/>
      <c r="M18" s="1812"/>
      <c r="N18" s="1813"/>
      <c r="O18" s="1815"/>
      <c r="P18" s="1811"/>
      <c r="Q18" s="1813"/>
      <c r="R18" s="1811"/>
      <c r="S18" s="1812"/>
      <c r="T18" s="1813"/>
      <c r="U18" s="1840"/>
      <c r="V18" s="1811"/>
      <c r="W18" s="1811"/>
      <c r="X18" s="1813"/>
      <c r="Y18" s="1880"/>
      <c r="Z18" s="1881"/>
      <c r="AA18" s="1807"/>
      <c r="AB18" s="1843"/>
      <c r="AC18" s="1793"/>
      <c r="AD18" s="1846"/>
      <c r="AE18" s="1811"/>
      <c r="AF18" s="1812"/>
      <c r="AG18" s="1812"/>
      <c r="AH18" s="1812"/>
      <c r="AI18" s="1812"/>
      <c r="AJ18" s="1812"/>
      <c r="AK18" s="1822"/>
      <c r="AL18" s="1823"/>
      <c r="AM18" s="1823"/>
      <c r="AN18" s="1824"/>
      <c r="AO18" s="1792"/>
      <c r="AP18" s="1793"/>
    </row>
    <row r="19" spans="2:42" ht="15" thickBot="1"/>
    <row r="20" spans="2:42">
      <c r="J20" s="1794" t="s">
        <v>155</v>
      </c>
      <c r="K20" s="1795"/>
      <c r="L20" s="1795"/>
      <c r="M20" s="1795"/>
      <c r="N20" s="1795"/>
      <c r="O20" s="1795"/>
      <c r="P20" s="1795"/>
      <c r="Q20" s="1795"/>
      <c r="R20" s="1795"/>
      <c r="S20" s="1795"/>
      <c r="T20" s="1795"/>
      <c r="U20" s="1795"/>
      <c r="V20" s="1795"/>
      <c r="W20" s="1795"/>
      <c r="X20" s="1795"/>
      <c r="Y20" s="1795"/>
      <c r="Z20" s="1795"/>
      <c r="AA20" s="1795"/>
      <c r="AB20" s="1795"/>
      <c r="AC20" s="1795"/>
      <c r="AD20" s="1795"/>
      <c r="AE20" s="1795"/>
      <c r="AF20" s="1795"/>
      <c r="AG20" s="1795"/>
      <c r="AH20" s="1796"/>
    </row>
    <row r="21" spans="2:42" ht="18.600000000000001" customHeight="1" thickBot="1">
      <c r="J21" s="1797"/>
      <c r="K21" s="1798"/>
      <c r="L21" s="1798"/>
      <c r="M21" s="1798"/>
      <c r="N21" s="1798"/>
      <c r="O21" s="1798"/>
      <c r="P21" s="1798"/>
      <c r="Q21" s="1798"/>
      <c r="R21" s="1798"/>
      <c r="S21" s="1798"/>
      <c r="T21" s="1798"/>
      <c r="U21" s="1798"/>
      <c r="V21" s="1798"/>
      <c r="W21" s="1798"/>
      <c r="X21" s="1798"/>
      <c r="Y21" s="1798"/>
      <c r="Z21" s="1798"/>
      <c r="AA21" s="1798"/>
      <c r="AB21" s="1798"/>
      <c r="AC21" s="1798"/>
      <c r="AD21" s="1798"/>
      <c r="AE21" s="1798"/>
      <c r="AF21" s="1798"/>
      <c r="AG21" s="1798"/>
      <c r="AH21" s="1799"/>
    </row>
    <row r="22" spans="2:42" ht="33" customHeight="1" thickBot="1">
      <c r="J22" s="1800" t="s">
        <v>156</v>
      </c>
      <c r="K22" s="1801"/>
      <c r="L22" s="1801"/>
      <c r="M22" s="1801"/>
      <c r="N22" s="1801"/>
      <c r="O22" s="1801"/>
      <c r="P22" s="1801"/>
      <c r="Q22" s="1801"/>
      <c r="R22" s="1801"/>
      <c r="S22" s="1801"/>
      <c r="T22" s="1801"/>
      <c r="U22" s="1802" t="s">
        <v>157</v>
      </c>
      <c r="V22" s="1803"/>
      <c r="W22" s="1803"/>
      <c r="X22" s="1803"/>
      <c r="Y22" s="1803"/>
      <c r="Z22" s="1804"/>
      <c r="AA22" s="1803" t="s">
        <v>158</v>
      </c>
      <c r="AB22" s="1803"/>
      <c r="AC22" s="1803"/>
      <c r="AD22" s="1803"/>
      <c r="AE22" s="1803"/>
      <c r="AF22" s="1803"/>
      <c r="AG22" s="1803"/>
      <c r="AH22" s="128"/>
    </row>
    <row r="23" spans="2:42" ht="27" customHeight="1">
      <c r="J23" s="1724" t="s">
        <v>159</v>
      </c>
      <c r="K23" s="1725"/>
      <c r="L23" s="1725"/>
      <c r="M23" s="1725"/>
      <c r="N23" s="1725"/>
      <c r="O23" s="1725"/>
      <c r="P23" s="1725"/>
      <c r="Q23" s="1725"/>
      <c r="R23" s="1725"/>
      <c r="S23" s="1725"/>
      <c r="T23" s="1129"/>
      <c r="U23" s="25">
        <v>461</v>
      </c>
      <c r="V23" s="1132"/>
      <c r="W23" s="1133"/>
      <c r="X23" s="1133"/>
      <c r="Y23" s="1133"/>
      <c r="Z23" s="1134"/>
      <c r="AA23" s="1059">
        <v>492</v>
      </c>
      <c r="AB23" s="1060"/>
      <c r="AC23" s="1132"/>
      <c r="AD23" s="1133"/>
      <c r="AE23" s="1133"/>
      <c r="AF23" s="1133"/>
      <c r="AG23" s="1133"/>
      <c r="AH23" s="129" t="s">
        <v>10</v>
      </c>
    </row>
    <row r="24" spans="2:42" ht="27" customHeight="1">
      <c r="J24" s="1692" t="s">
        <v>160</v>
      </c>
      <c r="K24" s="1693"/>
      <c r="L24" s="1693"/>
      <c r="M24" s="1693"/>
      <c r="N24" s="1693"/>
      <c r="O24" s="1693"/>
      <c r="P24" s="1693"/>
      <c r="Q24" s="1693"/>
      <c r="R24" s="1693"/>
      <c r="S24" s="1693"/>
      <c r="T24" s="1097"/>
      <c r="U24" s="28">
        <v>545</v>
      </c>
      <c r="V24" s="1774"/>
      <c r="W24" s="1775"/>
      <c r="X24" s="1775"/>
      <c r="Y24" s="1775"/>
      <c r="Z24" s="1776"/>
      <c r="AA24" s="130"/>
      <c r="AB24" s="130"/>
      <c r="AC24" s="131"/>
      <c r="AD24" s="131"/>
      <c r="AE24" s="131"/>
      <c r="AF24" s="131"/>
      <c r="AG24" s="131"/>
      <c r="AH24" s="32" t="s">
        <v>10</v>
      </c>
    </row>
    <row r="25" spans="2:42" ht="27" customHeight="1">
      <c r="J25" s="1692" t="s">
        <v>162</v>
      </c>
      <c r="K25" s="1693"/>
      <c r="L25" s="1693"/>
      <c r="M25" s="1693"/>
      <c r="N25" s="1693"/>
      <c r="O25" s="1693"/>
      <c r="P25" s="1693"/>
      <c r="Q25" s="1693"/>
      <c r="R25" s="1693"/>
      <c r="S25" s="1693"/>
      <c r="T25" s="1097"/>
      <c r="U25" s="28">
        <v>1650</v>
      </c>
      <c r="V25" s="1774"/>
      <c r="W25" s="1775"/>
      <c r="X25" s="1775"/>
      <c r="Y25" s="1775"/>
      <c r="Z25" s="1776"/>
      <c r="AA25" s="130"/>
      <c r="AB25" s="130"/>
      <c r="AC25" s="131"/>
      <c r="AD25" s="131"/>
      <c r="AE25" s="131"/>
      <c r="AF25" s="131"/>
      <c r="AG25" s="131"/>
      <c r="AH25" s="132" t="s">
        <v>10</v>
      </c>
    </row>
    <row r="26" spans="2:42" ht="27" customHeight="1" thickBot="1">
      <c r="J26" s="1782" t="s">
        <v>163</v>
      </c>
      <c r="K26" s="1783"/>
      <c r="L26" s="1783"/>
      <c r="M26" s="1783"/>
      <c r="N26" s="1783"/>
      <c r="O26" s="1783"/>
      <c r="P26" s="1783"/>
      <c r="Q26" s="1783"/>
      <c r="R26" s="1783"/>
      <c r="S26" s="1783"/>
      <c r="T26" s="1784"/>
      <c r="U26" s="48">
        <v>856</v>
      </c>
      <c r="V26" s="1785"/>
      <c r="W26" s="1786"/>
      <c r="X26" s="1786"/>
      <c r="Y26" s="1786"/>
      <c r="Z26" s="1787"/>
      <c r="AA26" s="133"/>
      <c r="AB26" s="133"/>
      <c r="AC26" s="134"/>
      <c r="AD26" s="134"/>
      <c r="AE26" s="134"/>
      <c r="AF26" s="134"/>
      <c r="AG26" s="134"/>
      <c r="AH26" s="135" t="s">
        <v>10</v>
      </c>
    </row>
    <row r="27" spans="2:42" ht="27" customHeight="1" thickBot="1">
      <c r="J27" s="1777" t="s">
        <v>164</v>
      </c>
      <c r="K27" s="1778"/>
      <c r="L27" s="1778"/>
      <c r="M27" s="1778"/>
      <c r="N27" s="1778"/>
      <c r="O27" s="1778"/>
      <c r="P27" s="1778"/>
      <c r="Q27" s="1778"/>
      <c r="R27" s="1778"/>
      <c r="S27" s="1778"/>
      <c r="T27" s="1779"/>
      <c r="U27" s="136">
        <v>547</v>
      </c>
      <c r="V27" s="1759"/>
      <c r="W27" s="1760"/>
      <c r="X27" s="1760"/>
      <c r="Y27" s="1760"/>
      <c r="Z27" s="1761"/>
      <c r="AA27" s="137"/>
      <c r="AB27" s="137"/>
      <c r="AC27" s="138"/>
      <c r="AD27" s="138"/>
      <c r="AE27" s="138"/>
      <c r="AF27" s="138"/>
      <c r="AG27" s="138"/>
      <c r="AH27" s="139" t="s">
        <v>31</v>
      </c>
    </row>
    <row r="28" spans="2:42" ht="27" customHeight="1">
      <c r="J28" s="1780" t="s">
        <v>470</v>
      </c>
      <c r="K28" s="1781"/>
      <c r="L28" s="1781"/>
      <c r="M28" s="1781"/>
      <c r="N28" s="1781"/>
      <c r="O28" s="1781"/>
      <c r="P28" s="1781"/>
      <c r="Q28" s="1781"/>
      <c r="R28" s="1781"/>
      <c r="S28" s="1781"/>
      <c r="T28" s="1145"/>
      <c r="U28" s="37">
        <v>617</v>
      </c>
      <c r="V28" s="1774"/>
      <c r="W28" s="1775"/>
      <c r="X28" s="1775"/>
      <c r="Y28" s="1775"/>
      <c r="Z28" s="1776"/>
      <c r="AA28" s="140"/>
      <c r="AB28" s="140"/>
      <c r="AC28" s="141"/>
      <c r="AD28" s="141"/>
      <c r="AE28" s="141"/>
      <c r="AF28" s="141"/>
      <c r="AG28" s="141"/>
      <c r="AH28" s="142" t="s">
        <v>10</v>
      </c>
    </row>
    <row r="29" spans="2:42" ht="27" customHeight="1">
      <c r="J29" s="1671" t="s">
        <v>165</v>
      </c>
      <c r="K29" s="1672"/>
      <c r="L29" s="1672"/>
      <c r="M29" s="1672"/>
      <c r="N29" s="1672"/>
      <c r="O29" s="1672"/>
      <c r="P29" s="1672"/>
      <c r="Q29" s="1672"/>
      <c r="R29" s="1672"/>
      <c r="S29" s="1672"/>
      <c r="T29" s="1047"/>
      <c r="U29" s="28">
        <v>770</v>
      </c>
      <c r="V29" s="1774"/>
      <c r="W29" s="1775"/>
      <c r="X29" s="1775"/>
      <c r="Y29" s="1775"/>
      <c r="Z29" s="1776"/>
      <c r="AA29" s="130"/>
      <c r="AB29" s="130"/>
      <c r="AC29" s="131"/>
      <c r="AD29" s="131"/>
      <c r="AE29" s="131"/>
      <c r="AF29" s="131"/>
      <c r="AG29" s="131"/>
      <c r="AH29" s="143" t="s">
        <v>420</v>
      </c>
    </row>
    <row r="30" spans="2:42" ht="27" customHeight="1">
      <c r="J30" s="1671" t="s">
        <v>166</v>
      </c>
      <c r="K30" s="1672"/>
      <c r="L30" s="1672"/>
      <c r="M30" s="1672"/>
      <c r="N30" s="1672"/>
      <c r="O30" s="1672"/>
      <c r="P30" s="1672"/>
      <c r="Q30" s="1672"/>
      <c r="R30" s="1672"/>
      <c r="S30" s="1672"/>
      <c r="T30" s="1047"/>
      <c r="U30" s="28">
        <v>872</v>
      </c>
      <c r="V30" s="1774"/>
      <c r="W30" s="1775"/>
      <c r="X30" s="1775"/>
      <c r="Y30" s="1775"/>
      <c r="Z30" s="1776"/>
      <c r="AA30" s="130"/>
      <c r="AB30" s="130"/>
      <c r="AC30" s="131"/>
      <c r="AD30" s="131"/>
      <c r="AE30" s="131"/>
      <c r="AF30" s="131"/>
      <c r="AG30" s="131"/>
      <c r="AH30" s="143" t="s">
        <v>420</v>
      </c>
    </row>
    <row r="31" spans="2:42" ht="27" customHeight="1">
      <c r="J31" s="1692" t="s">
        <v>167</v>
      </c>
      <c r="K31" s="1693"/>
      <c r="L31" s="1693"/>
      <c r="M31" s="1693"/>
      <c r="N31" s="1693"/>
      <c r="O31" s="1693"/>
      <c r="P31" s="1693"/>
      <c r="Q31" s="1693"/>
      <c r="R31" s="1693"/>
      <c r="S31" s="1693"/>
      <c r="T31" s="1097"/>
      <c r="U31" s="28">
        <v>465</v>
      </c>
      <c r="V31" s="1774"/>
      <c r="W31" s="1775"/>
      <c r="X31" s="1775"/>
      <c r="Y31" s="1775"/>
      <c r="Z31" s="1776"/>
      <c r="AA31" s="130"/>
      <c r="AB31" s="130"/>
      <c r="AC31" s="131"/>
      <c r="AD31" s="131"/>
      <c r="AE31" s="131"/>
      <c r="AF31" s="131"/>
      <c r="AG31" s="131"/>
      <c r="AH31" s="143" t="s">
        <v>420</v>
      </c>
    </row>
    <row r="32" spans="2:42" ht="27" customHeight="1">
      <c r="J32" s="1671" t="s">
        <v>168</v>
      </c>
      <c r="K32" s="1672"/>
      <c r="L32" s="1672"/>
      <c r="M32" s="1672"/>
      <c r="N32" s="1672"/>
      <c r="O32" s="1672"/>
      <c r="P32" s="1672"/>
      <c r="Q32" s="1672"/>
      <c r="R32" s="1672"/>
      <c r="S32" s="1672"/>
      <c r="T32" s="1047"/>
      <c r="U32" s="73">
        <v>494</v>
      </c>
      <c r="V32" s="1774"/>
      <c r="W32" s="1775"/>
      <c r="X32" s="1775"/>
      <c r="Y32" s="1775"/>
      <c r="Z32" s="1776"/>
      <c r="AA32" s="130"/>
      <c r="AB32" s="130"/>
      <c r="AC32" s="131"/>
      <c r="AD32" s="131"/>
      <c r="AE32" s="131"/>
      <c r="AF32" s="131"/>
      <c r="AG32" s="131"/>
      <c r="AH32" s="143" t="s">
        <v>420</v>
      </c>
    </row>
    <row r="33" spans="10:34" ht="27" customHeight="1" thickBot="1">
      <c r="J33" s="1764" t="s">
        <v>169</v>
      </c>
      <c r="K33" s="1765"/>
      <c r="L33" s="1765"/>
      <c r="M33" s="1765"/>
      <c r="N33" s="1765"/>
      <c r="O33" s="1765"/>
      <c r="P33" s="1765"/>
      <c r="Q33" s="1765"/>
      <c r="R33" s="1765"/>
      <c r="S33" s="1765"/>
      <c r="T33" s="1175"/>
      <c r="U33" s="33">
        <v>850</v>
      </c>
      <c r="V33" s="1754"/>
      <c r="W33" s="1755"/>
      <c r="X33" s="1755"/>
      <c r="Y33" s="1755"/>
      <c r="Z33" s="1766"/>
      <c r="AA33" s="144"/>
      <c r="AB33" s="144"/>
      <c r="AC33" s="145"/>
      <c r="AD33" s="145"/>
      <c r="AE33" s="145"/>
      <c r="AF33" s="145"/>
      <c r="AG33" s="145"/>
      <c r="AH33" s="143" t="s">
        <v>420</v>
      </c>
    </row>
    <row r="34" spans="10:34" ht="27" customHeight="1" thickBot="1">
      <c r="J34" s="1767" t="s">
        <v>170</v>
      </c>
      <c r="K34" s="1768"/>
      <c r="L34" s="1768"/>
      <c r="M34" s="1768"/>
      <c r="N34" s="1768"/>
      <c r="O34" s="1768"/>
      <c r="P34" s="1768"/>
      <c r="Q34" s="1768"/>
      <c r="R34" s="1768"/>
      <c r="S34" s="1768"/>
      <c r="T34" s="1769"/>
      <c r="U34" s="44">
        <v>467</v>
      </c>
      <c r="V34" s="1749"/>
      <c r="W34" s="1750"/>
      <c r="X34" s="1750"/>
      <c r="Y34" s="1750"/>
      <c r="Z34" s="1770"/>
      <c r="AA34" s="146"/>
      <c r="AB34" s="146"/>
      <c r="AC34" s="147"/>
      <c r="AD34" s="147"/>
      <c r="AE34" s="147"/>
      <c r="AF34" s="147"/>
      <c r="AG34" s="147"/>
      <c r="AH34" s="148" t="s">
        <v>31</v>
      </c>
    </row>
    <row r="35" spans="10:34" ht="27" customHeight="1" thickBot="1">
      <c r="J35" s="1771" t="s">
        <v>171</v>
      </c>
      <c r="K35" s="1772"/>
      <c r="L35" s="1772"/>
      <c r="M35" s="1772"/>
      <c r="N35" s="1772"/>
      <c r="O35" s="1772"/>
      <c r="P35" s="1772"/>
      <c r="Q35" s="1772"/>
      <c r="R35" s="1772"/>
      <c r="S35" s="1772"/>
      <c r="T35" s="1773"/>
      <c r="U35" s="149">
        <v>479</v>
      </c>
      <c r="V35" s="1754"/>
      <c r="W35" s="1755"/>
      <c r="X35" s="1755"/>
      <c r="Y35" s="1755"/>
      <c r="Z35" s="1766"/>
      <c r="AA35" s="1752">
        <v>491</v>
      </c>
      <c r="AB35" s="1753"/>
      <c r="AC35" s="1754"/>
      <c r="AD35" s="1755"/>
      <c r="AE35" s="1755"/>
      <c r="AF35" s="1755"/>
      <c r="AG35" s="1755"/>
      <c r="AH35" s="142" t="s">
        <v>10</v>
      </c>
    </row>
    <row r="36" spans="10:34" ht="27" customHeight="1" thickBot="1">
      <c r="J36" s="1756" t="s">
        <v>172</v>
      </c>
      <c r="K36" s="1757"/>
      <c r="L36" s="1757"/>
      <c r="M36" s="1757"/>
      <c r="N36" s="1757"/>
      <c r="O36" s="1757"/>
      <c r="P36" s="1757"/>
      <c r="Q36" s="1757"/>
      <c r="R36" s="1757"/>
      <c r="S36" s="1757"/>
      <c r="T36" s="1758"/>
      <c r="U36" s="136">
        <v>618</v>
      </c>
      <c r="V36" s="1759"/>
      <c r="W36" s="1760"/>
      <c r="X36" s="1760"/>
      <c r="Y36" s="1760"/>
      <c r="Z36" s="1761"/>
      <c r="AA36" s="1762">
        <v>619</v>
      </c>
      <c r="AB36" s="1763"/>
      <c r="AC36" s="1759"/>
      <c r="AD36" s="1760"/>
      <c r="AE36" s="1760"/>
      <c r="AF36" s="1760"/>
      <c r="AG36" s="1760"/>
      <c r="AH36" s="139" t="s">
        <v>31</v>
      </c>
    </row>
    <row r="37" spans="10:34" ht="27" customHeight="1" thickBot="1">
      <c r="J37" s="1738" t="s">
        <v>471</v>
      </c>
      <c r="K37" s="1739"/>
      <c r="L37" s="1739"/>
      <c r="M37" s="1739"/>
      <c r="N37" s="1739"/>
      <c r="O37" s="1739"/>
      <c r="P37" s="1739"/>
      <c r="Q37" s="1739"/>
      <c r="R37" s="1739"/>
      <c r="S37" s="1739"/>
      <c r="T37" s="1739"/>
      <c r="U37" s="1740"/>
      <c r="V37" s="1741" t="s">
        <v>173</v>
      </c>
      <c r="W37" s="1742"/>
      <c r="X37" s="1742"/>
      <c r="Y37" s="1742"/>
      <c r="Z37" s="1742"/>
      <c r="AA37" s="1742"/>
      <c r="AB37" s="1741" t="s">
        <v>174</v>
      </c>
      <c r="AC37" s="1742"/>
      <c r="AD37" s="1742"/>
      <c r="AE37" s="1742"/>
      <c r="AF37" s="1742"/>
      <c r="AG37" s="1742"/>
      <c r="AH37" s="1745"/>
    </row>
    <row r="38" spans="10:34" ht="27" customHeight="1" thickBot="1">
      <c r="J38" s="1747">
        <v>896</v>
      </c>
      <c r="K38" s="1748"/>
      <c r="L38" s="1748"/>
      <c r="M38" s="1749">
        <f>V36</f>
        <v>0</v>
      </c>
      <c r="N38" s="1750"/>
      <c r="O38" s="1750"/>
      <c r="P38" s="1750"/>
      <c r="Q38" s="1750"/>
      <c r="R38" s="1750"/>
      <c r="S38" s="1750"/>
      <c r="T38" s="1750"/>
      <c r="U38" s="1751"/>
      <c r="V38" s="1743"/>
      <c r="W38" s="1744"/>
      <c r="X38" s="1744"/>
      <c r="Y38" s="1744"/>
      <c r="Z38" s="1744"/>
      <c r="AA38" s="1744"/>
      <c r="AB38" s="1743"/>
      <c r="AC38" s="1744"/>
      <c r="AD38" s="1744"/>
      <c r="AE38" s="1744"/>
      <c r="AF38" s="1744"/>
      <c r="AG38" s="1744"/>
      <c r="AH38" s="1746"/>
    </row>
    <row r="39" spans="10:34" ht="15" thickBot="1"/>
    <row r="40" spans="10:34">
      <c r="L40" s="1664" t="s">
        <v>175</v>
      </c>
      <c r="M40" s="1665"/>
      <c r="N40" s="1665"/>
      <c r="O40" s="1665"/>
      <c r="P40" s="1665"/>
      <c r="Q40" s="1665"/>
      <c r="R40" s="1665"/>
      <c r="S40" s="1665"/>
      <c r="T40" s="1665"/>
      <c r="U40" s="1665"/>
      <c r="V40" s="1665"/>
      <c r="W40" s="1665"/>
      <c r="X40" s="1665"/>
      <c r="Y40" s="1665"/>
      <c r="Z40" s="1665"/>
      <c r="AA40" s="1665"/>
      <c r="AB40" s="1665"/>
      <c r="AC40" s="1665"/>
      <c r="AD40" s="1665"/>
      <c r="AE40" s="1666"/>
    </row>
    <row r="41" spans="10:34" ht="22.35" customHeight="1" thickBot="1">
      <c r="L41" s="1667"/>
      <c r="M41" s="1668"/>
      <c r="N41" s="1668"/>
      <c r="O41" s="1668"/>
      <c r="P41" s="1668"/>
      <c r="Q41" s="1668"/>
      <c r="R41" s="1668"/>
      <c r="S41" s="1668"/>
      <c r="T41" s="1668"/>
      <c r="U41" s="1668"/>
      <c r="V41" s="1668"/>
      <c r="W41" s="1668"/>
      <c r="X41" s="1668"/>
      <c r="Y41" s="1668"/>
      <c r="Z41" s="1668"/>
      <c r="AA41" s="1668"/>
      <c r="AB41" s="1668"/>
      <c r="AC41" s="1668"/>
      <c r="AD41" s="1668"/>
      <c r="AE41" s="1669"/>
    </row>
    <row r="42" spans="10:34" ht="27" customHeight="1">
      <c r="L42" s="1735" t="s">
        <v>176</v>
      </c>
      <c r="M42" s="1231"/>
      <c r="N42" s="1231"/>
      <c r="O42" s="1231"/>
      <c r="P42" s="1231"/>
      <c r="Q42" s="1231"/>
      <c r="R42" s="1231"/>
      <c r="S42" s="1231"/>
      <c r="T42" s="1231"/>
      <c r="U42" s="1231"/>
      <c r="V42" s="1231"/>
      <c r="W42" s="1231"/>
      <c r="X42" s="1231"/>
      <c r="Y42" s="40">
        <v>1055</v>
      </c>
      <c r="Z42" s="1736"/>
      <c r="AA42" s="1736"/>
      <c r="AB42" s="1736"/>
      <c r="AC42" s="1736"/>
      <c r="AD42" s="1736"/>
      <c r="AE42" s="150" t="s">
        <v>10</v>
      </c>
    </row>
    <row r="43" spans="10:34" ht="27" customHeight="1">
      <c r="L43" s="1737" t="s">
        <v>472</v>
      </c>
      <c r="M43" s="1203"/>
      <c r="N43" s="1203"/>
      <c r="O43" s="1203"/>
      <c r="P43" s="1203"/>
      <c r="Q43" s="1203"/>
      <c r="R43" s="1203"/>
      <c r="S43" s="1203"/>
      <c r="T43" s="1203"/>
      <c r="U43" s="1203"/>
      <c r="V43" s="1203"/>
      <c r="W43" s="1203"/>
      <c r="X43" s="1203"/>
      <c r="Y43" s="36">
        <v>1056</v>
      </c>
      <c r="Z43" s="1719"/>
      <c r="AA43" s="1719"/>
      <c r="AB43" s="1719"/>
      <c r="AC43" s="1719"/>
      <c r="AD43" s="1719"/>
      <c r="AE43" s="78" t="s">
        <v>420</v>
      </c>
    </row>
    <row r="44" spans="10:34" ht="27" customHeight="1">
      <c r="L44" s="1737" t="s">
        <v>473</v>
      </c>
      <c r="M44" s="1203"/>
      <c r="N44" s="1203"/>
      <c r="O44" s="1203"/>
      <c r="P44" s="1203"/>
      <c r="Q44" s="1203"/>
      <c r="R44" s="1203"/>
      <c r="S44" s="1203"/>
      <c r="T44" s="1203"/>
      <c r="U44" s="1203"/>
      <c r="V44" s="1203"/>
      <c r="W44" s="1203"/>
      <c r="X44" s="1203"/>
      <c r="Y44" s="36">
        <v>1057</v>
      </c>
      <c r="Z44" s="1719"/>
      <c r="AA44" s="1719"/>
      <c r="AB44" s="1719"/>
      <c r="AC44" s="1719"/>
      <c r="AD44" s="1719"/>
      <c r="AE44" s="78" t="s">
        <v>420</v>
      </c>
    </row>
    <row r="45" spans="10:34" ht="27" customHeight="1">
      <c r="L45" s="1733" t="s">
        <v>177</v>
      </c>
      <c r="M45" s="1734"/>
      <c r="N45" s="1734"/>
      <c r="O45" s="1734"/>
      <c r="P45" s="1734"/>
      <c r="Q45" s="1734"/>
      <c r="R45" s="1734"/>
      <c r="S45" s="1734"/>
      <c r="T45" s="1734"/>
      <c r="U45" s="1734"/>
      <c r="V45" s="1734"/>
      <c r="W45" s="1734"/>
      <c r="X45" s="1734"/>
      <c r="Y45" s="151">
        <v>1058</v>
      </c>
      <c r="Z45" s="1732"/>
      <c r="AA45" s="1732"/>
      <c r="AB45" s="1732"/>
      <c r="AC45" s="1732"/>
      <c r="AD45" s="1732"/>
      <c r="AE45" s="100" t="s">
        <v>31</v>
      </c>
    </row>
    <row r="46" spans="10:34" ht="27" customHeight="1">
      <c r="L46" s="1717" t="s">
        <v>474</v>
      </c>
      <c r="M46" s="1718"/>
      <c r="N46" s="1718"/>
      <c r="O46" s="1718"/>
      <c r="P46" s="1718"/>
      <c r="Q46" s="1718"/>
      <c r="R46" s="1718"/>
      <c r="S46" s="1718"/>
      <c r="T46" s="1718"/>
      <c r="U46" s="1718"/>
      <c r="V46" s="1718"/>
      <c r="W46" s="1718"/>
      <c r="X46" s="1202"/>
      <c r="Y46" s="36">
        <v>1060</v>
      </c>
      <c r="Z46" s="1719"/>
      <c r="AA46" s="1719"/>
      <c r="AB46" s="1719"/>
      <c r="AC46" s="1719"/>
      <c r="AD46" s="1719"/>
      <c r="AE46" s="78" t="s">
        <v>420</v>
      </c>
    </row>
    <row r="47" spans="10:34" ht="27" customHeight="1">
      <c r="L47" s="1726" t="s">
        <v>178</v>
      </c>
      <c r="M47" s="1727"/>
      <c r="N47" s="1727"/>
      <c r="O47" s="1727"/>
      <c r="P47" s="1727"/>
      <c r="Q47" s="1727"/>
      <c r="R47" s="1727"/>
      <c r="S47" s="1727"/>
      <c r="T47" s="1727"/>
      <c r="U47" s="1727"/>
      <c r="V47" s="1727"/>
      <c r="W47" s="1727"/>
      <c r="X47" s="1728"/>
      <c r="Y47" s="151">
        <v>1061</v>
      </c>
      <c r="Z47" s="1732"/>
      <c r="AA47" s="1732"/>
      <c r="AB47" s="1732"/>
      <c r="AC47" s="1732"/>
      <c r="AD47" s="1732"/>
      <c r="AE47" s="152" t="s">
        <v>31</v>
      </c>
    </row>
    <row r="48" spans="10:34" ht="27" customHeight="1">
      <c r="L48" s="1726" t="s">
        <v>179</v>
      </c>
      <c r="M48" s="1727"/>
      <c r="N48" s="1727"/>
      <c r="O48" s="1727"/>
      <c r="P48" s="1727"/>
      <c r="Q48" s="1727"/>
      <c r="R48" s="1727"/>
      <c r="S48" s="1727"/>
      <c r="T48" s="1727"/>
      <c r="U48" s="1727"/>
      <c r="V48" s="1727"/>
      <c r="W48" s="1727"/>
      <c r="X48" s="1728"/>
      <c r="Y48" s="151">
        <v>1062</v>
      </c>
      <c r="Z48" s="1732"/>
      <c r="AA48" s="1732"/>
      <c r="AB48" s="1732"/>
      <c r="AC48" s="1732"/>
      <c r="AD48" s="1732"/>
      <c r="AE48" s="152" t="s">
        <v>31</v>
      </c>
    </row>
    <row r="49" spans="12:31" ht="27" customHeight="1">
      <c r="L49" s="1427" t="s">
        <v>180</v>
      </c>
      <c r="M49" s="1048"/>
      <c r="N49" s="1048"/>
      <c r="O49" s="1048"/>
      <c r="P49" s="1048"/>
      <c r="Q49" s="1048"/>
      <c r="R49" s="1048"/>
      <c r="S49" s="1048"/>
      <c r="T49" s="1048"/>
      <c r="U49" s="1048"/>
      <c r="V49" s="1048"/>
      <c r="W49" s="1048"/>
      <c r="X49" s="1048"/>
      <c r="Y49" s="36">
        <v>1099</v>
      </c>
      <c r="Z49" s="1719"/>
      <c r="AA49" s="1719"/>
      <c r="AB49" s="1719"/>
      <c r="AC49" s="1719"/>
      <c r="AD49" s="1719"/>
      <c r="AE49" s="153"/>
    </row>
    <row r="50" spans="12:31" ht="27" customHeight="1">
      <c r="L50" s="1427" t="s">
        <v>181</v>
      </c>
      <c r="M50" s="1048"/>
      <c r="N50" s="1048"/>
      <c r="O50" s="1048"/>
      <c r="P50" s="1048"/>
      <c r="Q50" s="1048"/>
      <c r="R50" s="1048"/>
      <c r="S50" s="1048"/>
      <c r="T50" s="1048"/>
      <c r="U50" s="1048"/>
      <c r="V50" s="1048"/>
      <c r="W50" s="1048"/>
      <c r="X50" s="1048"/>
      <c r="Y50" s="36">
        <v>1100</v>
      </c>
      <c r="Z50" s="1719"/>
      <c r="AA50" s="1719"/>
      <c r="AB50" s="1719"/>
      <c r="AC50" s="1719"/>
      <c r="AD50" s="1719"/>
      <c r="AE50" s="153"/>
    </row>
    <row r="51" spans="12:31" ht="27" customHeight="1">
      <c r="L51" s="1427" t="s">
        <v>182</v>
      </c>
      <c r="M51" s="1048"/>
      <c r="N51" s="1048"/>
      <c r="O51" s="1048"/>
      <c r="P51" s="1048"/>
      <c r="Q51" s="1048"/>
      <c r="R51" s="1048"/>
      <c r="S51" s="1048"/>
      <c r="T51" s="1048"/>
      <c r="U51" s="1048"/>
      <c r="V51" s="1048"/>
      <c r="W51" s="1048"/>
      <c r="X51" s="1048"/>
      <c r="Y51" s="36">
        <v>1114</v>
      </c>
      <c r="Z51" s="1719"/>
      <c r="AA51" s="1719"/>
      <c r="AB51" s="1719"/>
      <c r="AC51" s="1719"/>
      <c r="AD51" s="1719"/>
      <c r="AE51" s="153"/>
    </row>
    <row r="52" spans="12:31" ht="27" customHeight="1">
      <c r="L52" s="1726" t="s">
        <v>183</v>
      </c>
      <c r="M52" s="1727"/>
      <c r="N52" s="1727"/>
      <c r="O52" s="1727"/>
      <c r="P52" s="1727"/>
      <c r="Q52" s="1727"/>
      <c r="R52" s="1727"/>
      <c r="S52" s="1727"/>
      <c r="T52" s="1727"/>
      <c r="U52" s="1727"/>
      <c r="V52" s="1727"/>
      <c r="W52" s="1727"/>
      <c r="X52" s="1728"/>
      <c r="Y52" s="154"/>
      <c r="Z52" s="1729"/>
      <c r="AA52" s="1730"/>
      <c r="AB52" s="1730"/>
      <c r="AC52" s="1730"/>
      <c r="AD52" s="1731"/>
      <c r="AE52" s="155"/>
    </row>
    <row r="53" spans="12:31" ht="27" customHeight="1">
      <c r="L53" s="1717" t="s">
        <v>184</v>
      </c>
      <c r="M53" s="1718"/>
      <c r="N53" s="1718"/>
      <c r="O53" s="1718"/>
      <c r="P53" s="1718"/>
      <c r="Q53" s="1718"/>
      <c r="R53" s="1718"/>
      <c r="S53" s="1718"/>
      <c r="T53" s="1718"/>
      <c r="U53" s="1718"/>
      <c r="V53" s="1718"/>
      <c r="W53" s="1718"/>
      <c r="X53" s="1202"/>
      <c r="Y53" s="36">
        <v>1063</v>
      </c>
      <c r="Z53" s="1719"/>
      <c r="AA53" s="1719"/>
      <c r="AB53" s="1719"/>
      <c r="AC53" s="1719"/>
      <c r="AD53" s="1719"/>
      <c r="AE53" s="153"/>
    </row>
    <row r="54" spans="12:31" ht="27" customHeight="1">
      <c r="L54" s="1717" t="s">
        <v>185</v>
      </c>
      <c r="M54" s="1718"/>
      <c r="N54" s="1718"/>
      <c r="O54" s="1718"/>
      <c r="P54" s="1718"/>
      <c r="Q54" s="1718"/>
      <c r="R54" s="1718"/>
      <c r="S54" s="1718"/>
      <c r="T54" s="1718"/>
      <c r="U54" s="1718"/>
      <c r="V54" s="1718"/>
      <c r="W54" s="1718"/>
      <c r="X54" s="1202"/>
      <c r="Y54" s="36">
        <v>1064</v>
      </c>
      <c r="Z54" s="1719"/>
      <c r="AA54" s="1719"/>
      <c r="AB54" s="1719"/>
      <c r="AC54" s="1719"/>
      <c r="AD54" s="1719"/>
      <c r="AE54" s="153"/>
    </row>
    <row r="55" spans="12:31" ht="27" customHeight="1" thickBot="1">
      <c r="L55" s="1720" t="s">
        <v>186</v>
      </c>
      <c r="M55" s="1721"/>
      <c r="N55" s="1721"/>
      <c r="O55" s="1721"/>
      <c r="P55" s="1721"/>
      <c r="Q55" s="1721"/>
      <c r="R55" s="1721"/>
      <c r="S55" s="1721"/>
      <c r="T55" s="1721"/>
      <c r="U55" s="1721"/>
      <c r="V55" s="1721"/>
      <c r="W55" s="1721"/>
      <c r="X55" s="1722"/>
      <c r="Y55" s="156">
        <v>1065</v>
      </c>
      <c r="Z55" s="1723"/>
      <c r="AA55" s="1723"/>
      <c r="AB55" s="1723"/>
      <c r="AC55" s="1723"/>
      <c r="AD55" s="1723"/>
      <c r="AE55" s="157"/>
    </row>
    <row r="56" spans="12:31" ht="15" thickBot="1"/>
    <row r="57" spans="12:31">
      <c r="M57" s="1664" t="s">
        <v>187</v>
      </c>
      <c r="N57" s="1665"/>
      <c r="O57" s="1665"/>
      <c r="P57" s="1665"/>
      <c r="Q57" s="1665"/>
      <c r="R57" s="1665"/>
      <c r="S57" s="1665"/>
      <c r="T57" s="1665"/>
      <c r="U57" s="1665"/>
      <c r="V57" s="1665"/>
      <c r="W57" s="1665"/>
      <c r="X57" s="1665"/>
      <c r="Y57" s="1665"/>
      <c r="Z57" s="1665"/>
      <c r="AA57" s="1665"/>
      <c r="AB57" s="1665"/>
      <c r="AC57" s="1665"/>
      <c r="AD57" s="1666"/>
    </row>
    <row r="58" spans="12:31" ht="15" thickBot="1">
      <c r="M58" s="1667"/>
      <c r="N58" s="1668"/>
      <c r="O58" s="1668"/>
      <c r="P58" s="1668"/>
      <c r="Q58" s="1668"/>
      <c r="R58" s="1668"/>
      <c r="S58" s="1668"/>
      <c r="T58" s="1668"/>
      <c r="U58" s="1668"/>
      <c r="V58" s="1668"/>
      <c r="W58" s="1668"/>
      <c r="X58" s="1668"/>
      <c r="Y58" s="1668"/>
      <c r="Z58" s="1668"/>
      <c r="AA58" s="1668"/>
      <c r="AB58" s="1668"/>
      <c r="AC58" s="1668"/>
      <c r="AD58" s="1669"/>
    </row>
    <row r="59" spans="12:31" ht="27" customHeight="1">
      <c r="M59" s="1724" t="s">
        <v>188</v>
      </c>
      <c r="N59" s="1725"/>
      <c r="O59" s="1725"/>
      <c r="P59" s="1725"/>
      <c r="Q59" s="1725"/>
      <c r="R59" s="1725"/>
      <c r="S59" s="1725"/>
      <c r="T59" s="1725"/>
      <c r="U59" s="1725"/>
      <c r="V59" s="1725"/>
      <c r="W59" s="1129"/>
      <c r="X59" s="25">
        <v>701</v>
      </c>
      <c r="Y59" s="1134"/>
      <c r="Z59" s="1168"/>
      <c r="AA59" s="1168"/>
      <c r="AB59" s="1168"/>
      <c r="AC59" s="1168"/>
      <c r="AD59" s="150" t="s">
        <v>10</v>
      </c>
    </row>
    <row r="60" spans="12:31" ht="27" customHeight="1">
      <c r="M60" s="1692" t="s">
        <v>189</v>
      </c>
      <c r="N60" s="1693"/>
      <c r="O60" s="1693"/>
      <c r="P60" s="1693"/>
      <c r="Q60" s="1693"/>
      <c r="R60" s="1693"/>
      <c r="S60" s="1693"/>
      <c r="T60" s="1693"/>
      <c r="U60" s="1693"/>
      <c r="V60" s="1693"/>
      <c r="W60" s="1097"/>
      <c r="X60" s="28">
        <v>702</v>
      </c>
      <c r="Y60" s="1090"/>
      <c r="Z60" s="1050"/>
      <c r="AA60" s="1050"/>
      <c r="AB60" s="1050"/>
      <c r="AC60" s="1050"/>
      <c r="AD60" s="78" t="s">
        <v>420</v>
      </c>
    </row>
    <row r="61" spans="12:31" ht="27" customHeight="1">
      <c r="M61" s="1713" t="s">
        <v>190</v>
      </c>
      <c r="N61" s="1714"/>
      <c r="O61" s="1714"/>
      <c r="P61" s="1714"/>
      <c r="Q61" s="1714"/>
      <c r="R61" s="1714"/>
      <c r="S61" s="1714"/>
      <c r="T61" s="1714"/>
      <c r="U61" s="1714"/>
      <c r="V61" s="1714"/>
      <c r="W61" s="1715"/>
      <c r="X61" s="101">
        <v>703</v>
      </c>
      <c r="Y61" s="1716"/>
      <c r="Z61" s="1054"/>
      <c r="AA61" s="1054"/>
      <c r="AB61" s="1054"/>
      <c r="AC61" s="1054"/>
      <c r="AD61" s="158" t="s">
        <v>31</v>
      </c>
    </row>
    <row r="62" spans="12:31" ht="27" customHeight="1">
      <c r="M62" s="1692" t="s">
        <v>191</v>
      </c>
      <c r="N62" s="1693"/>
      <c r="O62" s="1693"/>
      <c r="P62" s="1693"/>
      <c r="Q62" s="1693"/>
      <c r="R62" s="1693"/>
      <c r="S62" s="1693"/>
      <c r="T62" s="1693"/>
      <c r="U62" s="1693"/>
      <c r="V62" s="1693"/>
      <c r="W62" s="1097"/>
      <c r="X62" s="28">
        <v>704</v>
      </c>
      <c r="Y62" s="1090"/>
      <c r="Z62" s="1050"/>
      <c r="AA62" s="1050"/>
      <c r="AB62" s="1050"/>
      <c r="AC62" s="1050"/>
      <c r="AD62" s="32" t="s">
        <v>10</v>
      </c>
    </row>
    <row r="63" spans="12:31" ht="27" customHeight="1">
      <c r="M63" s="1692" t="s">
        <v>192</v>
      </c>
      <c r="N63" s="1693"/>
      <c r="O63" s="1693"/>
      <c r="P63" s="1693"/>
      <c r="Q63" s="1693"/>
      <c r="R63" s="1693"/>
      <c r="S63" s="1693"/>
      <c r="T63" s="1693"/>
      <c r="U63" s="1693"/>
      <c r="V63" s="1693"/>
      <c r="W63" s="1097"/>
      <c r="X63" s="28">
        <v>930</v>
      </c>
      <c r="Y63" s="1090"/>
      <c r="Z63" s="1050"/>
      <c r="AA63" s="1050"/>
      <c r="AB63" s="1050"/>
      <c r="AC63" s="1050"/>
      <c r="AD63" s="78" t="s">
        <v>420</v>
      </c>
    </row>
    <row r="64" spans="12:31" ht="27" customHeight="1" thickBot="1">
      <c r="M64" s="1694" t="s">
        <v>193</v>
      </c>
      <c r="N64" s="1695"/>
      <c r="O64" s="1695"/>
      <c r="P64" s="1695"/>
      <c r="Q64" s="1695"/>
      <c r="R64" s="1695"/>
      <c r="S64" s="1695"/>
      <c r="T64" s="1695"/>
      <c r="U64" s="1695"/>
      <c r="V64" s="1695"/>
      <c r="W64" s="1051"/>
      <c r="X64" s="83">
        <v>705</v>
      </c>
      <c r="Y64" s="1696"/>
      <c r="Z64" s="1697"/>
      <c r="AA64" s="1697"/>
      <c r="AB64" s="1697"/>
      <c r="AC64" s="1697"/>
      <c r="AD64" s="159" t="s">
        <v>31</v>
      </c>
    </row>
    <row r="65" spans="8:36" ht="15" thickBot="1"/>
    <row r="66" spans="8:36">
      <c r="H66" s="1664" t="s">
        <v>194</v>
      </c>
      <c r="I66" s="1665"/>
      <c r="J66" s="1665"/>
      <c r="K66" s="1665"/>
      <c r="L66" s="1665"/>
      <c r="M66" s="1665"/>
      <c r="N66" s="1665"/>
      <c r="O66" s="1665"/>
      <c r="P66" s="1665"/>
      <c r="Q66" s="1665"/>
      <c r="R66" s="1665"/>
      <c r="S66" s="1665"/>
      <c r="T66" s="1665"/>
      <c r="U66" s="1665"/>
      <c r="V66" s="1665"/>
      <c r="W66" s="1665"/>
      <c r="X66" s="1665"/>
      <c r="Y66" s="1665"/>
      <c r="Z66" s="1665"/>
      <c r="AA66" s="1665"/>
      <c r="AB66" s="1665"/>
      <c r="AC66" s="1665"/>
      <c r="AD66" s="1665"/>
      <c r="AE66" s="1665"/>
      <c r="AF66" s="1665"/>
      <c r="AG66" s="1665"/>
      <c r="AH66" s="1665"/>
      <c r="AI66" s="1665"/>
      <c r="AJ66" s="1666"/>
    </row>
    <row r="67" spans="8:36" ht="21.6" customHeight="1" thickBot="1">
      <c r="H67" s="1667"/>
      <c r="I67" s="1668"/>
      <c r="J67" s="1668"/>
      <c r="K67" s="1668"/>
      <c r="L67" s="1668"/>
      <c r="M67" s="1668"/>
      <c r="N67" s="1668"/>
      <c r="O67" s="1668"/>
      <c r="P67" s="1668"/>
      <c r="Q67" s="1668"/>
      <c r="R67" s="1668"/>
      <c r="S67" s="1668"/>
      <c r="T67" s="1668"/>
      <c r="U67" s="1668"/>
      <c r="V67" s="1668"/>
      <c r="W67" s="1668"/>
      <c r="X67" s="1668"/>
      <c r="Y67" s="1668"/>
      <c r="Z67" s="1668"/>
      <c r="AA67" s="1668"/>
      <c r="AB67" s="1668"/>
      <c r="AC67" s="1668"/>
      <c r="AD67" s="1668"/>
      <c r="AE67" s="1668"/>
      <c r="AF67" s="1668"/>
      <c r="AG67" s="1668"/>
      <c r="AH67" s="1668"/>
      <c r="AI67" s="1668"/>
      <c r="AJ67" s="1669"/>
    </row>
    <row r="68" spans="8:36" ht="37.700000000000003" customHeight="1" thickBot="1">
      <c r="H68" s="1698" t="s">
        <v>195</v>
      </c>
      <c r="I68" s="1677" t="s">
        <v>196</v>
      </c>
      <c r="J68" s="1678"/>
      <c r="K68" s="1678"/>
      <c r="L68" s="1678"/>
      <c r="M68" s="1678" t="s">
        <v>197</v>
      </c>
      <c r="N68" s="1678"/>
      <c r="O68" s="1678"/>
      <c r="P68" s="1678"/>
      <c r="Q68" s="1678"/>
      <c r="R68" s="1678"/>
      <c r="S68" s="1678" t="s">
        <v>198</v>
      </c>
      <c r="T68" s="1678"/>
      <c r="U68" s="1678"/>
      <c r="V68" s="1678"/>
      <c r="W68" s="1678"/>
      <c r="X68" s="1678"/>
      <c r="Y68" s="1678" t="s">
        <v>199</v>
      </c>
      <c r="Z68" s="1678"/>
      <c r="AA68" s="1678"/>
      <c r="AB68" s="1678"/>
      <c r="AC68" s="1678"/>
      <c r="AD68" s="1678"/>
      <c r="AE68" s="1678" t="s">
        <v>200</v>
      </c>
      <c r="AF68" s="1678"/>
      <c r="AG68" s="1678"/>
      <c r="AH68" s="1678"/>
      <c r="AI68" s="1678"/>
      <c r="AJ68" s="1679"/>
    </row>
    <row r="69" spans="8:36" ht="38.450000000000003" customHeight="1">
      <c r="H69" s="1699"/>
      <c r="I69" s="1680" t="s">
        <v>201</v>
      </c>
      <c r="J69" s="1681"/>
      <c r="K69" s="1681"/>
      <c r="L69" s="1681"/>
      <c r="M69" s="25">
        <v>1067</v>
      </c>
      <c r="N69" s="1168"/>
      <c r="O69" s="1168"/>
      <c r="P69" s="1168"/>
      <c r="Q69" s="1168"/>
      <c r="R69" s="1168"/>
      <c r="S69" s="25">
        <v>1068</v>
      </c>
      <c r="T69" s="1691"/>
      <c r="U69" s="1691"/>
      <c r="V69" s="1691"/>
      <c r="W69" s="1691"/>
      <c r="X69" s="1691"/>
      <c r="Y69" s="25">
        <v>1069</v>
      </c>
      <c r="Z69" s="1691"/>
      <c r="AA69" s="1691"/>
      <c r="AB69" s="1691"/>
      <c r="AC69" s="1691"/>
      <c r="AD69" s="1691"/>
      <c r="AE69" s="25">
        <v>1070</v>
      </c>
      <c r="AF69" s="1168"/>
      <c r="AG69" s="1168"/>
      <c r="AH69" s="1168"/>
      <c r="AI69" s="1168"/>
      <c r="AJ69" s="1670"/>
    </row>
    <row r="70" spans="8:36" ht="49.7" customHeight="1">
      <c r="H70" s="1699"/>
      <c r="I70" s="1701" t="s">
        <v>202</v>
      </c>
      <c r="J70" s="1155"/>
      <c r="K70" s="1155"/>
      <c r="L70" s="1156"/>
      <c r="M70" s="33">
        <v>1071</v>
      </c>
      <c r="N70" s="1702"/>
      <c r="O70" s="1703"/>
      <c r="P70" s="1703"/>
      <c r="Q70" s="1703"/>
      <c r="R70" s="1704"/>
      <c r="S70" s="33">
        <v>1072</v>
      </c>
      <c r="T70" s="1218"/>
      <c r="U70" s="1705"/>
      <c r="V70" s="1705"/>
      <c r="W70" s="1705"/>
      <c r="X70" s="1219"/>
      <c r="Y70" s="33">
        <v>1073</v>
      </c>
      <c r="Z70" s="1706"/>
      <c r="AA70" s="1707"/>
      <c r="AB70" s="1707"/>
      <c r="AC70" s="1707"/>
      <c r="AD70" s="1708"/>
      <c r="AE70" s="33">
        <v>1074</v>
      </c>
      <c r="AF70" s="1702"/>
      <c r="AG70" s="1703"/>
      <c r="AH70" s="1703"/>
      <c r="AI70" s="1703"/>
      <c r="AJ70" s="1709"/>
    </row>
    <row r="71" spans="8:36" ht="32.450000000000003" customHeight="1" thickBot="1">
      <c r="H71" s="1700"/>
      <c r="I71" s="1658" t="s">
        <v>203</v>
      </c>
      <c r="J71" s="1659"/>
      <c r="K71" s="1659"/>
      <c r="L71" s="1659"/>
      <c r="M71" s="48">
        <v>798</v>
      </c>
      <c r="N71" s="1660"/>
      <c r="O71" s="1660"/>
      <c r="P71" s="1660"/>
      <c r="Q71" s="1660"/>
      <c r="R71" s="1660"/>
      <c r="S71" s="48">
        <v>801</v>
      </c>
      <c r="T71" s="1710"/>
      <c r="U71" s="1711"/>
      <c r="V71" s="1711"/>
      <c r="W71" s="1711"/>
      <c r="X71" s="1712"/>
      <c r="Y71" s="160"/>
      <c r="Z71" s="1661"/>
      <c r="AA71" s="1661"/>
      <c r="AB71" s="1661"/>
      <c r="AC71" s="1661"/>
      <c r="AD71" s="1661"/>
      <c r="AE71" s="161"/>
      <c r="AF71" s="1662"/>
      <c r="AG71" s="1662"/>
      <c r="AH71" s="1662"/>
      <c r="AI71" s="1662"/>
      <c r="AJ71" s="1663"/>
    </row>
    <row r="72" spans="8:36" ht="46.35" customHeight="1" thickBot="1">
      <c r="H72" s="1685" t="s">
        <v>204</v>
      </c>
      <c r="I72" s="1688" t="s">
        <v>196</v>
      </c>
      <c r="J72" s="1689"/>
      <c r="K72" s="1689"/>
      <c r="L72" s="1689"/>
      <c r="M72" s="1689" t="s">
        <v>205</v>
      </c>
      <c r="N72" s="1689"/>
      <c r="O72" s="1689"/>
      <c r="P72" s="1689"/>
      <c r="Q72" s="1689"/>
      <c r="R72" s="1689"/>
      <c r="S72" s="1689" t="s">
        <v>198</v>
      </c>
      <c r="T72" s="1689"/>
      <c r="U72" s="1689"/>
      <c r="V72" s="1689"/>
      <c r="W72" s="1689"/>
      <c r="X72" s="1689"/>
      <c r="Y72" s="1689" t="s">
        <v>199</v>
      </c>
      <c r="Z72" s="1689"/>
      <c r="AA72" s="1689"/>
      <c r="AB72" s="1689"/>
      <c r="AC72" s="1689"/>
      <c r="AD72" s="1689"/>
      <c r="AE72" s="1689" t="s">
        <v>200</v>
      </c>
      <c r="AF72" s="1689"/>
      <c r="AG72" s="1689"/>
      <c r="AH72" s="1689"/>
      <c r="AI72" s="1689"/>
      <c r="AJ72" s="1690"/>
    </row>
    <row r="73" spans="8:36" ht="49.7" customHeight="1">
      <c r="H73" s="1686"/>
      <c r="I73" s="1680" t="s">
        <v>201</v>
      </c>
      <c r="J73" s="1681"/>
      <c r="K73" s="1681"/>
      <c r="L73" s="1681"/>
      <c r="M73" s="25">
        <v>1076</v>
      </c>
      <c r="N73" s="1168"/>
      <c r="O73" s="1168"/>
      <c r="P73" s="1168"/>
      <c r="Q73" s="1168"/>
      <c r="R73" s="1168"/>
      <c r="S73" s="25">
        <v>1077</v>
      </c>
      <c r="T73" s="1168"/>
      <c r="U73" s="1168"/>
      <c r="V73" s="1168"/>
      <c r="W73" s="1168"/>
      <c r="X73" s="1168"/>
      <c r="Y73" s="94">
        <v>1078</v>
      </c>
      <c r="Z73" s="1168"/>
      <c r="AA73" s="1168"/>
      <c r="AB73" s="1168"/>
      <c r="AC73" s="1168"/>
      <c r="AD73" s="1168"/>
      <c r="AE73" s="25">
        <v>1079</v>
      </c>
      <c r="AF73" s="1168"/>
      <c r="AG73" s="1168"/>
      <c r="AH73" s="1168"/>
      <c r="AI73" s="1168"/>
      <c r="AJ73" s="1670"/>
    </row>
    <row r="74" spans="8:36" ht="55.35" customHeight="1" thickBot="1">
      <c r="H74" s="1687"/>
      <c r="I74" s="1682" t="s">
        <v>206</v>
      </c>
      <c r="J74" s="1683"/>
      <c r="K74" s="1683"/>
      <c r="L74" s="1683"/>
      <c r="M74" s="33">
        <v>1080</v>
      </c>
      <c r="N74" s="1157"/>
      <c r="O74" s="1157"/>
      <c r="P74" s="1157"/>
      <c r="Q74" s="1157"/>
      <c r="R74" s="1157"/>
      <c r="S74" s="33">
        <v>1081</v>
      </c>
      <c r="T74" s="1157"/>
      <c r="U74" s="1157"/>
      <c r="V74" s="1157"/>
      <c r="W74" s="1157"/>
      <c r="X74" s="1157"/>
      <c r="Y74" s="162">
        <v>1082</v>
      </c>
      <c r="Z74" s="1157"/>
      <c r="AA74" s="1157"/>
      <c r="AB74" s="1157"/>
      <c r="AC74" s="1157"/>
      <c r="AD74" s="1157"/>
      <c r="AE74" s="33">
        <v>1083</v>
      </c>
      <c r="AF74" s="1157"/>
      <c r="AG74" s="1157"/>
      <c r="AH74" s="1157"/>
      <c r="AI74" s="1157"/>
      <c r="AJ74" s="1684"/>
    </row>
    <row r="75" spans="8:36" ht="40.700000000000003" customHeight="1" thickBot="1">
      <c r="H75" s="1674" t="s">
        <v>207</v>
      </c>
      <c r="I75" s="1677" t="s">
        <v>196</v>
      </c>
      <c r="J75" s="1678"/>
      <c r="K75" s="1678"/>
      <c r="L75" s="1678"/>
      <c r="M75" s="1678" t="s">
        <v>208</v>
      </c>
      <c r="N75" s="1678"/>
      <c r="O75" s="1678"/>
      <c r="P75" s="1678"/>
      <c r="Q75" s="1678"/>
      <c r="R75" s="1678"/>
      <c r="S75" s="1678" t="s">
        <v>198</v>
      </c>
      <c r="T75" s="1678"/>
      <c r="U75" s="1678"/>
      <c r="V75" s="1678"/>
      <c r="W75" s="1678"/>
      <c r="X75" s="1678"/>
      <c r="Y75" s="1678" t="s">
        <v>199</v>
      </c>
      <c r="Z75" s="1678"/>
      <c r="AA75" s="1678"/>
      <c r="AB75" s="1678"/>
      <c r="AC75" s="1678"/>
      <c r="AD75" s="1678"/>
      <c r="AE75" s="1678" t="s">
        <v>200</v>
      </c>
      <c r="AF75" s="1678"/>
      <c r="AG75" s="1678"/>
      <c r="AH75" s="1678"/>
      <c r="AI75" s="1678"/>
      <c r="AJ75" s="1679"/>
    </row>
    <row r="76" spans="8:36" ht="55.7" customHeight="1">
      <c r="H76" s="1675"/>
      <c r="I76" s="1680" t="s">
        <v>201</v>
      </c>
      <c r="J76" s="1681"/>
      <c r="K76" s="1681"/>
      <c r="L76" s="1681"/>
      <c r="M76" s="25">
        <v>1084</v>
      </c>
      <c r="N76" s="1168"/>
      <c r="O76" s="1168"/>
      <c r="P76" s="1168"/>
      <c r="Q76" s="1168"/>
      <c r="R76" s="1168"/>
      <c r="S76" s="25">
        <v>1085</v>
      </c>
      <c r="T76" s="1168"/>
      <c r="U76" s="1168"/>
      <c r="V76" s="1168"/>
      <c r="W76" s="1168"/>
      <c r="X76" s="1168"/>
      <c r="Y76" s="25">
        <v>1086</v>
      </c>
      <c r="Z76" s="1168"/>
      <c r="AA76" s="1168"/>
      <c r="AB76" s="1168"/>
      <c r="AC76" s="1168"/>
      <c r="AD76" s="1168"/>
      <c r="AE76" s="25">
        <v>1087</v>
      </c>
      <c r="AF76" s="1168"/>
      <c r="AG76" s="1168"/>
      <c r="AH76" s="1168"/>
      <c r="AI76" s="1168"/>
      <c r="AJ76" s="1670"/>
    </row>
    <row r="77" spans="8:36" ht="48.6" customHeight="1">
      <c r="H77" s="1675"/>
      <c r="I77" s="1671" t="s">
        <v>206</v>
      </c>
      <c r="J77" s="1672"/>
      <c r="K77" s="1672"/>
      <c r="L77" s="1672"/>
      <c r="M77" s="28">
        <v>1128</v>
      </c>
      <c r="N77" s="1050"/>
      <c r="O77" s="1050"/>
      <c r="P77" s="1050"/>
      <c r="Q77" s="1050"/>
      <c r="R77" s="1050"/>
      <c r="S77" s="28">
        <v>1129</v>
      </c>
      <c r="T77" s="1050"/>
      <c r="U77" s="1050"/>
      <c r="V77" s="1050"/>
      <c r="W77" s="1050"/>
      <c r="X77" s="1050"/>
      <c r="Y77" s="28">
        <v>1130</v>
      </c>
      <c r="Z77" s="1050"/>
      <c r="AA77" s="1050"/>
      <c r="AB77" s="1050"/>
      <c r="AC77" s="1050"/>
      <c r="AD77" s="1050"/>
      <c r="AE77" s="28">
        <v>1131</v>
      </c>
      <c r="AF77" s="1050"/>
      <c r="AG77" s="1050"/>
      <c r="AH77" s="1050"/>
      <c r="AI77" s="1050"/>
      <c r="AJ77" s="1673"/>
    </row>
    <row r="78" spans="8:36" ht="27" customHeight="1" thickBot="1">
      <c r="H78" s="1676"/>
      <c r="I78" s="1658" t="s">
        <v>203</v>
      </c>
      <c r="J78" s="1659"/>
      <c r="K78" s="1659"/>
      <c r="L78" s="1659"/>
      <c r="M78" s="48">
        <v>1088</v>
      </c>
      <c r="N78" s="1660"/>
      <c r="O78" s="1660"/>
      <c r="P78" s="1660"/>
      <c r="Q78" s="1660"/>
      <c r="R78" s="1660"/>
      <c r="S78" s="48">
        <v>1089</v>
      </c>
      <c r="T78" s="1660"/>
      <c r="U78" s="1660"/>
      <c r="V78" s="1660"/>
      <c r="W78" s="1660"/>
      <c r="X78" s="1660"/>
      <c r="Y78" s="160"/>
      <c r="Z78" s="1661"/>
      <c r="AA78" s="1661"/>
      <c r="AB78" s="1661"/>
      <c r="AC78" s="1661"/>
      <c r="AD78" s="1661"/>
      <c r="AE78" s="161"/>
      <c r="AF78" s="1662"/>
      <c r="AG78" s="1662"/>
      <c r="AH78" s="1662"/>
      <c r="AI78" s="1662"/>
      <c r="AJ78" s="1663"/>
    </row>
    <row r="79" spans="8:36" ht="15" thickBot="1"/>
    <row r="80" spans="8:36">
      <c r="P80" s="1664" t="s">
        <v>209</v>
      </c>
      <c r="Q80" s="1665"/>
      <c r="R80" s="1665"/>
      <c r="S80" s="1665"/>
      <c r="T80" s="1665"/>
      <c r="U80" s="1665"/>
      <c r="V80" s="1665"/>
      <c r="W80" s="1665"/>
      <c r="X80" s="1665"/>
      <c r="Y80" s="1665"/>
      <c r="Z80" s="1665"/>
      <c r="AA80" s="1665"/>
      <c r="AB80" s="1666"/>
    </row>
    <row r="81" spans="16:28" ht="30" customHeight="1" thickBot="1">
      <c r="P81" s="1667"/>
      <c r="Q81" s="1668"/>
      <c r="R81" s="1668"/>
      <c r="S81" s="1668"/>
      <c r="T81" s="1668"/>
      <c r="U81" s="1668"/>
      <c r="V81" s="1668"/>
      <c r="W81" s="1668"/>
      <c r="X81" s="1668"/>
      <c r="Y81" s="1668"/>
      <c r="Z81" s="1668"/>
      <c r="AA81" s="1668"/>
      <c r="AB81" s="1669"/>
    </row>
    <row r="82" spans="16:28" ht="27" customHeight="1">
      <c r="P82" s="1648" t="s">
        <v>210</v>
      </c>
      <c r="Q82" s="1649"/>
      <c r="R82" s="1649"/>
      <c r="S82" s="1649"/>
      <c r="T82" s="1649"/>
      <c r="U82" s="1650"/>
      <c r="V82" s="163">
        <v>1651</v>
      </c>
      <c r="W82" s="1651"/>
      <c r="X82" s="1652"/>
      <c r="Y82" s="1652"/>
      <c r="Z82" s="1652"/>
      <c r="AA82" s="1652"/>
      <c r="AB82" s="164" t="s">
        <v>10</v>
      </c>
    </row>
    <row r="83" spans="16:28" ht="27" customHeight="1">
      <c r="P83" s="1653" t="s">
        <v>211</v>
      </c>
      <c r="Q83" s="1654"/>
      <c r="R83" s="1654"/>
      <c r="S83" s="1654"/>
      <c r="T83" s="1654"/>
      <c r="U83" s="1655"/>
      <c r="V83" s="165">
        <v>1652</v>
      </c>
      <c r="W83" s="1656"/>
      <c r="X83" s="1657"/>
      <c r="Y83" s="1657"/>
      <c r="Z83" s="1657"/>
      <c r="AA83" s="1657"/>
      <c r="AB83" s="166" t="s">
        <v>10</v>
      </c>
    </row>
    <row r="84" spans="16:28" ht="27" customHeight="1">
      <c r="P84" s="1653" t="s">
        <v>212</v>
      </c>
      <c r="Q84" s="1654"/>
      <c r="R84" s="1654"/>
      <c r="S84" s="1654"/>
      <c r="T84" s="1654"/>
      <c r="U84" s="1655"/>
      <c r="V84" s="165">
        <v>1653</v>
      </c>
      <c r="W84" s="1656"/>
      <c r="X84" s="1657"/>
      <c r="Y84" s="1657"/>
      <c r="Z84" s="1657"/>
      <c r="AA84" s="1657"/>
      <c r="AB84" s="167" t="s">
        <v>420</v>
      </c>
    </row>
    <row r="85" spans="16:28" ht="27" customHeight="1" thickBot="1">
      <c r="P85" s="1643" t="s">
        <v>213</v>
      </c>
      <c r="Q85" s="1644"/>
      <c r="R85" s="1644"/>
      <c r="S85" s="1644"/>
      <c r="T85" s="1644"/>
      <c r="U85" s="1645"/>
      <c r="V85" s="168">
        <v>1654</v>
      </c>
      <c r="W85" s="1646"/>
      <c r="X85" s="1647"/>
      <c r="Y85" s="1647"/>
      <c r="Z85" s="1647"/>
      <c r="AA85" s="1647"/>
      <c r="AB85" s="169" t="s">
        <v>31</v>
      </c>
    </row>
  </sheetData>
  <mergeCells count="225">
    <mergeCell ref="C8:V8"/>
    <mergeCell ref="W8:AA8"/>
    <mergeCell ref="AB8:AG8"/>
    <mergeCell ref="AH8:AP8"/>
    <mergeCell ref="B9:V9"/>
    <mergeCell ref="W9:AA9"/>
    <mergeCell ref="AB9:AG9"/>
    <mergeCell ref="AH9:AP9"/>
    <mergeCell ref="B2:E2"/>
    <mergeCell ref="AG2:AP4"/>
    <mergeCell ref="B6:AP6"/>
    <mergeCell ref="B7:P7"/>
    <mergeCell ref="Q7:Y7"/>
    <mergeCell ref="Z7:AB7"/>
    <mergeCell ref="AC7:AK7"/>
    <mergeCell ref="AL7:AN7"/>
    <mergeCell ref="AO7:AP7"/>
    <mergeCell ref="AI10:AP10"/>
    <mergeCell ref="B11:M11"/>
    <mergeCell ref="N11:T11"/>
    <mergeCell ref="U11:AF11"/>
    <mergeCell ref="AG11:AP11"/>
    <mergeCell ref="B12:D12"/>
    <mergeCell ref="E12:F12"/>
    <mergeCell ref="G12:J12"/>
    <mergeCell ref="L12:M12"/>
    <mergeCell ref="O12:T12"/>
    <mergeCell ref="C10:M10"/>
    <mergeCell ref="N10:O10"/>
    <mergeCell ref="P10:T10"/>
    <mergeCell ref="U10:V10"/>
    <mergeCell ref="W10:AF10"/>
    <mergeCell ref="AG10:AH10"/>
    <mergeCell ref="U12:X12"/>
    <mergeCell ref="Y12:AC12"/>
    <mergeCell ref="AD12:AP12"/>
    <mergeCell ref="AA13:AA14"/>
    <mergeCell ref="B13:B18"/>
    <mergeCell ref="C13:C18"/>
    <mergeCell ref="D13:H14"/>
    <mergeCell ref="I13:I14"/>
    <mergeCell ref="J13:J14"/>
    <mergeCell ref="L13:N13"/>
    <mergeCell ref="P13:Q13"/>
    <mergeCell ref="D15:H18"/>
    <mergeCell ref="I15:I18"/>
    <mergeCell ref="J15:J18"/>
    <mergeCell ref="O14:O15"/>
    <mergeCell ref="P14:Q15"/>
    <mergeCell ref="W15:X18"/>
    <mergeCell ref="Y15:Z18"/>
    <mergeCell ref="R13:T14"/>
    <mergeCell ref="U13:U14"/>
    <mergeCell ref="V13:V14"/>
    <mergeCell ref="W13:X14"/>
    <mergeCell ref="Y13:Z14"/>
    <mergeCell ref="AO16:AP18"/>
    <mergeCell ref="J20:AH21"/>
    <mergeCell ref="J22:T22"/>
    <mergeCell ref="U22:Z22"/>
    <mergeCell ref="AA22:AG22"/>
    <mergeCell ref="J23:T23"/>
    <mergeCell ref="V23:Z23"/>
    <mergeCell ref="AA23:AB23"/>
    <mergeCell ref="AC23:AG23"/>
    <mergeCell ref="AA15:AA18"/>
    <mergeCell ref="L16:N18"/>
    <mergeCell ref="O16:O18"/>
    <mergeCell ref="P16:Q18"/>
    <mergeCell ref="AE16:AJ18"/>
    <mergeCell ref="AK16:AN18"/>
    <mergeCell ref="AK13:AN15"/>
    <mergeCell ref="AO13:AP15"/>
    <mergeCell ref="R15:T18"/>
    <mergeCell ref="U15:U18"/>
    <mergeCell ref="V15:V18"/>
    <mergeCell ref="AB13:AC18"/>
    <mergeCell ref="AD13:AD18"/>
    <mergeCell ref="AE13:AJ15"/>
    <mergeCell ref="L14:N15"/>
    <mergeCell ref="J27:T27"/>
    <mergeCell ref="V27:Z27"/>
    <mergeCell ref="J28:T28"/>
    <mergeCell ref="V28:Z28"/>
    <mergeCell ref="J29:T29"/>
    <mergeCell ref="V29:Z29"/>
    <mergeCell ref="J24:T24"/>
    <mergeCell ref="V24:Z24"/>
    <mergeCell ref="J25:T25"/>
    <mergeCell ref="V25:Z25"/>
    <mergeCell ref="J26:T26"/>
    <mergeCell ref="V26:Z26"/>
    <mergeCell ref="J33:T33"/>
    <mergeCell ref="V33:Z33"/>
    <mergeCell ref="J34:T34"/>
    <mergeCell ref="V34:Z34"/>
    <mergeCell ref="J35:T35"/>
    <mergeCell ref="V35:Z35"/>
    <mergeCell ref="J30:T30"/>
    <mergeCell ref="V30:Z30"/>
    <mergeCell ref="J31:T31"/>
    <mergeCell ref="V31:Z31"/>
    <mergeCell ref="J32:T32"/>
    <mergeCell ref="V32:Z32"/>
    <mergeCell ref="J37:U37"/>
    <mergeCell ref="V37:AA38"/>
    <mergeCell ref="AB37:AH38"/>
    <mergeCell ref="J38:L38"/>
    <mergeCell ref="M38:U38"/>
    <mergeCell ref="L40:AE41"/>
    <mergeCell ref="AA35:AB35"/>
    <mergeCell ref="AC35:AG35"/>
    <mergeCell ref="J36:T36"/>
    <mergeCell ref="V36:Z36"/>
    <mergeCell ref="AA36:AB36"/>
    <mergeCell ref="AC36:AG36"/>
    <mergeCell ref="L45:X45"/>
    <mergeCell ref="Z45:AD45"/>
    <mergeCell ref="L46:X46"/>
    <mergeCell ref="Z46:AD46"/>
    <mergeCell ref="L47:X47"/>
    <mergeCell ref="Z47:AD47"/>
    <mergeCell ref="L42:X42"/>
    <mergeCell ref="Z42:AD42"/>
    <mergeCell ref="L43:X43"/>
    <mergeCell ref="Z43:AD43"/>
    <mergeCell ref="L44:X44"/>
    <mergeCell ref="Z44:AD44"/>
    <mergeCell ref="L51:X51"/>
    <mergeCell ref="Z51:AD51"/>
    <mergeCell ref="L52:X52"/>
    <mergeCell ref="Z52:AD52"/>
    <mergeCell ref="L53:X53"/>
    <mergeCell ref="Z53:AD53"/>
    <mergeCell ref="L48:X48"/>
    <mergeCell ref="Z48:AD48"/>
    <mergeCell ref="L49:X49"/>
    <mergeCell ref="Z49:AD49"/>
    <mergeCell ref="L50:X50"/>
    <mergeCell ref="Z50:AD50"/>
    <mergeCell ref="M60:W60"/>
    <mergeCell ref="Y60:AC60"/>
    <mergeCell ref="M61:W61"/>
    <mergeCell ref="Y61:AC61"/>
    <mergeCell ref="M62:W62"/>
    <mergeCell ref="Y62:AC62"/>
    <mergeCell ref="L54:X54"/>
    <mergeCell ref="Z54:AD54"/>
    <mergeCell ref="L55:X55"/>
    <mergeCell ref="Z55:AD55"/>
    <mergeCell ref="M57:AD58"/>
    <mergeCell ref="M59:W59"/>
    <mergeCell ref="Y59:AC59"/>
    <mergeCell ref="AE68:AJ68"/>
    <mergeCell ref="I69:L69"/>
    <mergeCell ref="N69:R69"/>
    <mergeCell ref="T69:X69"/>
    <mergeCell ref="Z69:AD69"/>
    <mergeCell ref="AF69:AJ69"/>
    <mergeCell ref="M63:W63"/>
    <mergeCell ref="Y63:AC63"/>
    <mergeCell ref="M64:W64"/>
    <mergeCell ref="Y64:AC64"/>
    <mergeCell ref="H66:AJ67"/>
    <mergeCell ref="H68:H71"/>
    <mergeCell ref="I68:L68"/>
    <mergeCell ref="M68:R68"/>
    <mergeCell ref="S68:X68"/>
    <mergeCell ref="Y68:AD68"/>
    <mergeCell ref="I70:L70"/>
    <mergeCell ref="N70:R70"/>
    <mergeCell ref="T70:X70"/>
    <mergeCell ref="Z70:AD70"/>
    <mergeCell ref="AF70:AJ70"/>
    <mergeCell ref="I71:L71"/>
    <mergeCell ref="N71:R71"/>
    <mergeCell ref="T71:X71"/>
    <mergeCell ref="Z71:AD71"/>
    <mergeCell ref="AF71:AJ71"/>
    <mergeCell ref="AF73:AJ73"/>
    <mergeCell ref="I74:L74"/>
    <mergeCell ref="N74:R74"/>
    <mergeCell ref="T74:X74"/>
    <mergeCell ref="Z74:AD74"/>
    <mergeCell ref="AF74:AJ74"/>
    <mergeCell ref="H72:H74"/>
    <mergeCell ref="I72:L72"/>
    <mergeCell ref="M72:R72"/>
    <mergeCell ref="S72:X72"/>
    <mergeCell ref="Y72:AD72"/>
    <mergeCell ref="AE72:AJ72"/>
    <mergeCell ref="I73:L73"/>
    <mergeCell ref="N73:R73"/>
    <mergeCell ref="T73:X73"/>
    <mergeCell ref="Z73:AD73"/>
    <mergeCell ref="AF78:AJ78"/>
    <mergeCell ref="P80:AB81"/>
    <mergeCell ref="AF76:AJ76"/>
    <mergeCell ref="I77:L77"/>
    <mergeCell ref="N77:R77"/>
    <mergeCell ref="T77:X77"/>
    <mergeCell ref="Z77:AD77"/>
    <mergeCell ref="AF77:AJ77"/>
    <mergeCell ref="H75:H78"/>
    <mergeCell ref="I75:L75"/>
    <mergeCell ref="M75:R75"/>
    <mergeCell ref="S75:X75"/>
    <mergeCell ref="Y75:AD75"/>
    <mergeCell ref="AE75:AJ75"/>
    <mergeCell ref="I76:L76"/>
    <mergeCell ref="N76:R76"/>
    <mergeCell ref="T76:X76"/>
    <mergeCell ref="Z76:AD76"/>
    <mergeCell ref="P85:U85"/>
    <mergeCell ref="W85:AA85"/>
    <mergeCell ref="P82:U82"/>
    <mergeCell ref="W82:AA82"/>
    <mergeCell ref="P83:U83"/>
    <mergeCell ref="W83:AA83"/>
    <mergeCell ref="P84:U84"/>
    <mergeCell ref="W84:AA84"/>
    <mergeCell ref="I78:L78"/>
    <mergeCell ref="N78:R78"/>
    <mergeCell ref="T78:X78"/>
    <mergeCell ref="Z78:AD78"/>
  </mergeCells>
  <pageMargins left="0.70866141732283472" right="0.70866141732283472" top="0.34" bottom="0.3" header="0.31496062992125984" footer="0.31496062992125984"/>
  <pageSetup scale="40" orientation="landscape" r:id="rId1"/>
  <rowBreaks count="1" manualBreakCount="1">
    <brk id="55" min="1" max="4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zoomScaleNormal="100" workbookViewId="0">
      <selection activeCell="G13" sqref="G13"/>
    </sheetView>
  </sheetViews>
  <sheetFormatPr baseColWidth="10" defaultColWidth="11.5703125" defaultRowHeight="22.5"/>
  <cols>
    <col min="1" max="1" width="11.5703125" style="210"/>
    <col min="2" max="2" width="15.140625" style="220" customWidth="1"/>
    <col min="3" max="3" width="99.85546875" style="210" customWidth="1"/>
    <col min="4" max="4" width="27.140625" style="243" customWidth="1"/>
    <col min="5" max="5" width="5.85546875" style="210" customWidth="1"/>
    <col min="6" max="6" width="11.5703125" style="211"/>
    <col min="7" max="257" width="11.5703125" style="210"/>
    <col min="258" max="258" width="15.140625" style="210" customWidth="1"/>
    <col min="259" max="259" width="99.85546875" style="210" customWidth="1"/>
    <col min="260" max="260" width="27.140625" style="210" customWidth="1"/>
    <col min="261" max="261" width="5.85546875" style="210" customWidth="1"/>
    <col min="262" max="513" width="11.5703125" style="210"/>
    <col min="514" max="514" width="15.140625" style="210" customWidth="1"/>
    <col min="515" max="515" width="99.85546875" style="210" customWidth="1"/>
    <col min="516" max="516" width="27.140625" style="210" customWidth="1"/>
    <col min="517" max="517" width="5.85546875" style="210" customWidth="1"/>
    <col min="518" max="769" width="11.5703125" style="210"/>
    <col min="770" max="770" width="15.140625" style="210" customWidth="1"/>
    <col min="771" max="771" width="99.85546875" style="210" customWidth="1"/>
    <col min="772" max="772" width="27.140625" style="210" customWidth="1"/>
    <col min="773" max="773" width="5.85546875" style="210" customWidth="1"/>
    <col min="774" max="1025" width="11.5703125" style="210"/>
    <col min="1026" max="1026" width="15.140625" style="210" customWidth="1"/>
    <col min="1027" max="1027" width="99.85546875" style="210" customWidth="1"/>
    <col min="1028" max="1028" width="27.140625" style="210" customWidth="1"/>
    <col min="1029" max="1029" width="5.85546875" style="210" customWidth="1"/>
    <col min="1030" max="1281" width="11.5703125" style="210"/>
    <col min="1282" max="1282" width="15.140625" style="210" customWidth="1"/>
    <col min="1283" max="1283" width="99.85546875" style="210" customWidth="1"/>
    <col min="1284" max="1284" width="27.140625" style="210" customWidth="1"/>
    <col min="1285" max="1285" width="5.85546875" style="210" customWidth="1"/>
    <col min="1286" max="1537" width="11.5703125" style="210"/>
    <col min="1538" max="1538" width="15.140625" style="210" customWidth="1"/>
    <col min="1539" max="1539" width="99.85546875" style="210" customWidth="1"/>
    <col min="1540" max="1540" width="27.140625" style="210" customWidth="1"/>
    <col min="1541" max="1541" width="5.85546875" style="210" customWidth="1"/>
    <col min="1542" max="1793" width="11.5703125" style="210"/>
    <col min="1794" max="1794" width="15.140625" style="210" customWidth="1"/>
    <col min="1795" max="1795" width="99.85546875" style="210" customWidth="1"/>
    <col min="1796" max="1796" width="27.140625" style="210" customWidth="1"/>
    <col min="1797" max="1797" width="5.85546875" style="210" customWidth="1"/>
    <col min="1798" max="2049" width="11.5703125" style="210"/>
    <col min="2050" max="2050" width="15.140625" style="210" customWidth="1"/>
    <col min="2051" max="2051" width="99.85546875" style="210" customWidth="1"/>
    <col min="2052" max="2052" width="27.140625" style="210" customWidth="1"/>
    <col min="2053" max="2053" width="5.85546875" style="210" customWidth="1"/>
    <col min="2054" max="2305" width="11.5703125" style="210"/>
    <col min="2306" max="2306" width="15.140625" style="210" customWidth="1"/>
    <col min="2307" max="2307" width="99.85546875" style="210" customWidth="1"/>
    <col min="2308" max="2308" width="27.140625" style="210" customWidth="1"/>
    <col min="2309" max="2309" width="5.85546875" style="210" customWidth="1"/>
    <col min="2310" max="2561" width="11.5703125" style="210"/>
    <col min="2562" max="2562" width="15.140625" style="210" customWidth="1"/>
    <col min="2563" max="2563" width="99.85546875" style="210" customWidth="1"/>
    <col min="2564" max="2564" width="27.140625" style="210" customWidth="1"/>
    <col min="2565" max="2565" width="5.85546875" style="210" customWidth="1"/>
    <col min="2566" max="2817" width="11.5703125" style="210"/>
    <col min="2818" max="2818" width="15.140625" style="210" customWidth="1"/>
    <col min="2819" max="2819" width="99.85546875" style="210" customWidth="1"/>
    <col min="2820" max="2820" width="27.140625" style="210" customWidth="1"/>
    <col min="2821" max="2821" width="5.85546875" style="210" customWidth="1"/>
    <col min="2822" max="3073" width="11.5703125" style="210"/>
    <col min="3074" max="3074" width="15.140625" style="210" customWidth="1"/>
    <col min="3075" max="3075" width="99.85546875" style="210" customWidth="1"/>
    <col min="3076" max="3076" width="27.140625" style="210" customWidth="1"/>
    <col min="3077" max="3077" width="5.85546875" style="210" customWidth="1"/>
    <col min="3078" max="3329" width="11.5703125" style="210"/>
    <col min="3330" max="3330" width="15.140625" style="210" customWidth="1"/>
    <col min="3331" max="3331" width="99.85546875" style="210" customWidth="1"/>
    <col min="3332" max="3332" width="27.140625" style="210" customWidth="1"/>
    <col min="3333" max="3333" width="5.85546875" style="210" customWidth="1"/>
    <col min="3334" max="3585" width="11.5703125" style="210"/>
    <col min="3586" max="3586" width="15.140625" style="210" customWidth="1"/>
    <col min="3587" max="3587" width="99.85546875" style="210" customWidth="1"/>
    <col min="3588" max="3588" width="27.140625" style="210" customWidth="1"/>
    <col min="3589" max="3589" width="5.85546875" style="210" customWidth="1"/>
    <col min="3590" max="3841" width="11.5703125" style="210"/>
    <col min="3842" max="3842" width="15.140625" style="210" customWidth="1"/>
    <col min="3843" max="3843" width="99.85546875" style="210" customWidth="1"/>
    <col min="3844" max="3844" width="27.140625" style="210" customWidth="1"/>
    <col min="3845" max="3845" width="5.85546875" style="210" customWidth="1"/>
    <col min="3846" max="4097" width="11.5703125" style="210"/>
    <col min="4098" max="4098" width="15.140625" style="210" customWidth="1"/>
    <col min="4099" max="4099" width="99.85546875" style="210" customWidth="1"/>
    <col min="4100" max="4100" width="27.140625" style="210" customWidth="1"/>
    <col min="4101" max="4101" width="5.85546875" style="210" customWidth="1"/>
    <col min="4102" max="4353" width="11.5703125" style="210"/>
    <col min="4354" max="4354" width="15.140625" style="210" customWidth="1"/>
    <col min="4355" max="4355" width="99.85546875" style="210" customWidth="1"/>
    <col min="4356" max="4356" width="27.140625" style="210" customWidth="1"/>
    <col min="4357" max="4357" width="5.85546875" style="210" customWidth="1"/>
    <col min="4358" max="4609" width="11.5703125" style="210"/>
    <col min="4610" max="4610" width="15.140625" style="210" customWidth="1"/>
    <col min="4611" max="4611" width="99.85546875" style="210" customWidth="1"/>
    <col min="4612" max="4612" width="27.140625" style="210" customWidth="1"/>
    <col min="4613" max="4613" width="5.85546875" style="210" customWidth="1"/>
    <col min="4614" max="4865" width="11.5703125" style="210"/>
    <col min="4866" max="4866" width="15.140625" style="210" customWidth="1"/>
    <col min="4867" max="4867" width="99.85546875" style="210" customWidth="1"/>
    <col min="4868" max="4868" width="27.140625" style="210" customWidth="1"/>
    <col min="4869" max="4869" width="5.85546875" style="210" customWidth="1"/>
    <col min="4870" max="5121" width="11.5703125" style="210"/>
    <col min="5122" max="5122" width="15.140625" style="210" customWidth="1"/>
    <col min="5123" max="5123" width="99.85546875" style="210" customWidth="1"/>
    <col min="5124" max="5124" width="27.140625" style="210" customWidth="1"/>
    <col min="5125" max="5125" width="5.85546875" style="210" customWidth="1"/>
    <col min="5126" max="5377" width="11.5703125" style="210"/>
    <col min="5378" max="5378" width="15.140625" style="210" customWidth="1"/>
    <col min="5379" max="5379" width="99.85546875" style="210" customWidth="1"/>
    <col min="5380" max="5380" width="27.140625" style="210" customWidth="1"/>
    <col min="5381" max="5381" width="5.85546875" style="210" customWidth="1"/>
    <col min="5382" max="5633" width="11.5703125" style="210"/>
    <col min="5634" max="5634" width="15.140625" style="210" customWidth="1"/>
    <col min="5635" max="5635" width="99.85546875" style="210" customWidth="1"/>
    <col min="5636" max="5636" width="27.140625" style="210" customWidth="1"/>
    <col min="5637" max="5637" width="5.85546875" style="210" customWidth="1"/>
    <col min="5638" max="5889" width="11.5703125" style="210"/>
    <col min="5890" max="5890" width="15.140625" style="210" customWidth="1"/>
    <col min="5891" max="5891" width="99.85546875" style="210" customWidth="1"/>
    <col min="5892" max="5892" width="27.140625" style="210" customWidth="1"/>
    <col min="5893" max="5893" width="5.85546875" style="210" customWidth="1"/>
    <col min="5894" max="6145" width="11.5703125" style="210"/>
    <col min="6146" max="6146" width="15.140625" style="210" customWidth="1"/>
    <col min="6147" max="6147" width="99.85546875" style="210" customWidth="1"/>
    <col min="6148" max="6148" width="27.140625" style="210" customWidth="1"/>
    <col min="6149" max="6149" width="5.85546875" style="210" customWidth="1"/>
    <col min="6150" max="6401" width="11.5703125" style="210"/>
    <col min="6402" max="6402" width="15.140625" style="210" customWidth="1"/>
    <col min="6403" max="6403" width="99.85546875" style="210" customWidth="1"/>
    <col min="6404" max="6404" width="27.140625" style="210" customWidth="1"/>
    <col min="6405" max="6405" width="5.85546875" style="210" customWidth="1"/>
    <col min="6406" max="6657" width="11.5703125" style="210"/>
    <col min="6658" max="6658" width="15.140625" style="210" customWidth="1"/>
    <col min="6659" max="6659" width="99.85546875" style="210" customWidth="1"/>
    <col min="6660" max="6660" width="27.140625" style="210" customWidth="1"/>
    <col min="6661" max="6661" width="5.85546875" style="210" customWidth="1"/>
    <col min="6662" max="6913" width="11.5703125" style="210"/>
    <col min="6914" max="6914" width="15.140625" style="210" customWidth="1"/>
    <col min="6915" max="6915" width="99.85546875" style="210" customWidth="1"/>
    <col min="6916" max="6916" width="27.140625" style="210" customWidth="1"/>
    <col min="6917" max="6917" width="5.85546875" style="210" customWidth="1"/>
    <col min="6918" max="7169" width="11.5703125" style="210"/>
    <col min="7170" max="7170" width="15.140625" style="210" customWidth="1"/>
    <col min="7171" max="7171" width="99.85546875" style="210" customWidth="1"/>
    <col min="7172" max="7172" width="27.140625" style="210" customWidth="1"/>
    <col min="7173" max="7173" width="5.85546875" style="210" customWidth="1"/>
    <col min="7174" max="7425" width="11.5703125" style="210"/>
    <col min="7426" max="7426" width="15.140625" style="210" customWidth="1"/>
    <col min="7427" max="7427" width="99.85546875" style="210" customWidth="1"/>
    <col min="7428" max="7428" width="27.140625" style="210" customWidth="1"/>
    <col min="7429" max="7429" width="5.85546875" style="210" customWidth="1"/>
    <col min="7430" max="7681" width="11.5703125" style="210"/>
    <col min="7682" max="7682" width="15.140625" style="210" customWidth="1"/>
    <col min="7683" max="7683" width="99.85546875" style="210" customWidth="1"/>
    <col min="7684" max="7684" width="27.140625" style="210" customWidth="1"/>
    <col min="7685" max="7685" width="5.85546875" style="210" customWidth="1"/>
    <col min="7686" max="7937" width="11.5703125" style="210"/>
    <col min="7938" max="7938" width="15.140625" style="210" customWidth="1"/>
    <col min="7939" max="7939" width="99.85546875" style="210" customWidth="1"/>
    <col min="7940" max="7940" width="27.140625" style="210" customWidth="1"/>
    <col min="7941" max="7941" width="5.85546875" style="210" customWidth="1"/>
    <col min="7942" max="8193" width="11.5703125" style="210"/>
    <col min="8194" max="8194" width="15.140625" style="210" customWidth="1"/>
    <col min="8195" max="8195" width="99.85546875" style="210" customWidth="1"/>
    <col min="8196" max="8196" width="27.140625" style="210" customWidth="1"/>
    <col min="8197" max="8197" width="5.85546875" style="210" customWidth="1"/>
    <col min="8198" max="8449" width="11.5703125" style="210"/>
    <col min="8450" max="8450" width="15.140625" style="210" customWidth="1"/>
    <col min="8451" max="8451" width="99.85546875" style="210" customWidth="1"/>
    <col min="8452" max="8452" width="27.140625" style="210" customWidth="1"/>
    <col min="8453" max="8453" width="5.85546875" style="210" customWidth="1"/>
    <col min="8454" max="8705" width="11.5703125" style="210"/>
    <col min="8706" max="8706" width="15.140625" style="210" customWidth="1"/>
    <col min="8707" max="8707" width="99.85546875" style="210" customWidth="1"/>
    <col min="8708" max="8708" width="27.140625" style="210" customWidth="1"/>
    <col min="8709" max="8709" width="5.85546875" style="210" customWidth="1"/>
    <col min="8710" max="8961" width="11.5703125" style="210"/>
    <col min="8962" max="8962" width="15.140625" style="210" customWidth="1"/>
    <col min="8963" max="8963" width="99.85546875" style="210" customWidth="1"/>
    <col min="8964" max="8964" width="27.140625" style="210" customWidth="1"/>
    <col min="8965" max="8965" width="5.85546875" style="210" customWidth="1"/>
    <col min="8966" max="9217" width="11.5703125" style="210"/>
    <col min="9218" max="9218" width="15.140625" style="210" customWidth="1"/>
    <col min="9219" max="9219" width="99.85546875" style="210" customWidth="1"/>
    <col min="9220" max="9220" width="27.140625" style="210" customWidth="1"/>
    <col min="9221" max="9221" width="5.85546875" style="210" customWidth="1"/>
    <col min="9222" max="9473" width="11.5703125" style="210"/>
    <col min="9474" max="9474" width="15.140625" style="210" customWidth="1"/>
    <col min="9475" max="9475" width="99.85546875" style="210" customWidth="1"/>
    <col min="9476" max="9476" width="27.140625" style="210" customWidth="1"/>
    <col min="9477" max="9477" width="5.85546875" style="210" customWidth="1"/>
    <col min="9478" max="9729" width="11.5703125" style="210"/>
    <col min="9730" max="9730" width="15.140625" style="210" customWidth="1"/>
    <col min="9731" max="9731" width="99.85546875" style="210" customWidth="1"/>
    <col min="9732" max="9732" width="27.140625" style="210" customWidth="1"/>
    <col min="9733" max="9733" width="5.85546875" style="210" customWidth="1"/>
    <col min="9734" max="9985" width="11.5703125" style="210"/>
    <col min="9986" max="9986" width="15.140625" style="210" customWidth="1"/>
    <col min="9987" max="9987" width="99.85546875" style="210" customWidth="1"/>
    <col min="9988" max="9988" width="27.140625" style="210" customWidth="1"/>
    <col min="9989" max="9989" width="5.85546875" style="210" customWidth="1"/>
    <col min="9990" max="10241" width="11.5703125" style="210"/>
    <col min="10242" max="10242" width="15.140625" style="210" customWidth="1"/>
    <col min="10243" max="10243" width="99.85546875" style="210" customWidth="1"/>
    <col min="10244" max="10244" width="27.140625" style="210" customWidth="1"/>
    <col min="10245" max="10245" width="5.85546875" style="210" customWidth="1"/>
    <col min="10246" max="10497" width="11.5703125" style="210"/>
    <col min="10498" max="10498" width="15.140625" style="210" customWidth="1"/>
    <col min="10499" max="10499" width="99.85546875" style="210" customWidth="1"/>
    <col min="10500" max="10500" width="27.140625" style="210" customWidth="1"/>
    <col min="10501" max="10501" width="5.85546875" style="210" customWidth="1"/>
    <col min="10502" max="10753" width="11.5703125" style="210"/>
    <col min="10754" max="10754" width="15.140625" style="210" customWidth="1"/>
    <col min="10755" max="10755" width="99.85546875" style="210" customWidth="1"/>
    <col min="10756" max="10756" width="27.140625" style="210" customWidth="1"/>
    <col min="10757" max="10757" width="5.85546875" style="210" customWidth="1"/>
    <col min="10758" max="11009" width="11.5703125" style="210"/>
    <col min="11010" max="11010" width="15.140625" style="210" customWidth="1"/>
    <col min="11011" max="11011" width="99.85546875" style="210" customWidth="1"/>
    <col min="11012" max="11012" width="27.140625" style="210" customWidth="1"/>
    <col min="11013" max="11013" width="5.85546875" style="210" customWidth="1"/>
    <col min="11014" max="11265" width="11.5703125" style="210"/>
    <col min="11266" max="11266" width="15.140625" style="210" customWidth="1"/>
    <col min="11267" max="11267" width="99.85546875" style="210" customWidth="1"/>
    <col min="11268" max="11268" width="27.140625" style="210" customWidth="1"/>
    <col min="11269" max="11269" width="5.85546875" style="210" customWidth="1"/>
    <col min="11270" max="11521" width="11.5703125" style="210"/>
    <col min="11522" max="11522" width="15.140625" style="210" customWidth="1"/>
    <col min="11523" max="11523" width="99.85546875" style="210" customWidth="1"/>
    <col min="11524" max="11524" width="27.140625" style="210" customWidth="1"/>
    <col min="11525" max="11525" width="5.85546875" style="210" customWidth="1"/>
    <col min="11526" max="11777" width="11.5703125" style="210"/>
    <col min="11778" max="11778" width="15.140625" style="210" customWidth="1"/>
    <col min="11779" max="11779" width="99.85546875" style="210" customWidth="1"/>
    <col min="11780" max="11780" width="27.140625" style="210" customWidth="1"/>
    <col min="11781" max="11781" width="5.85546875" style="210" customWidth="1"/>
    <col min="11782" max="12033" width="11.5703125" style="210"/>
    <col min="12034" max="12034" width="15.140625" style="210" customWidth="1"/>
    <col min="12035" max="12035" width="99.85546875" style="210" customWidth="1"/>
    <col min="12036" max="12036" width="27.140625" style="210" customWidth="1"/>
    <col min="12037" max="12037" width="5.85546875" style="210" customWidth="1"/>
    <col min="12038" max="12289" width="11.5703125" style="210"/>
    <col min="12290" max="12290" width="15.140625" style="210" customWidth="1"/>
    <col min="12291" max="12291" width="99.85546875" style="210" customWidth="1"/>
    <col min="12292" max="12292" width="27.140625" style="210" customWidth="1"/>
    <col min="12293" max="12293" width="5.85546875" style="210" customWidth="1"/>
    <col min="12294" max="12545" width="11.5703125" style="210"/>
    <col min="12546" max="12546" width="15.140625" style="210" customWidth="1"/>
    <col min="12547" max="12547" width="99.85546875" style="210" customWidth="1"/>
    <col min="12548" max="12548" width="27.140625" style="210" customWidth="1"/>
    <col min="12549" max="12549" width="5.85546875" style="210" customWidth="1"/>
    <col min="12550" max="12801" width="11.5703125" style="210"/>
    <col min="12802" max="12802" width="15.140625" style="210" customWidth="1"/>
    <col min="12803" max="12803" width="99.85546875" style="210" customWidth="1"/>
    <col min="12804" max="12804" width="27.140625" style="210" customWidth="1"/>
    <col min="12805" max="12805" width="5.85546875" style="210" customWidth="1"/>
    <col min="12806" max="13057" width="11.5703125" style="210"/>
    <col min="13058" max="13058" width="15.140625" style="210" customWidth="1"/>
    <col min="13059" max="13059" width="99.85546875" style="210" customWidth="1"/>
    <col min="13060" max="13060" width="27.140625" style="210" customWidth="1"/>
    <col min="13061" max="13061" width="5.85546875" style="210" customWidth="1"/>
    <col min="13062" max="13313" width="11.5703125" style="210"/>
    <col min="13314" max="13314" width="15.140625" style="210" customWidth="1"/>
    <col min="13315" max="13315" width="99.85546875" style="210" customWidth="1"/>
    <col min="13316" max="13316" width="27.140625" style="210" customWidth="1"/>
    <col min="13317" max="13317" width="5.85546875" style="210" customWidth="1"/>
    <col min="13318" max="13569" width="11.5703125" style="210"/>
    <col min="13570" max="13570" width="15.140625" style="210" customWidth="1"/>
    <col min="13571" max="13571" width="99.85546875" style="210" customWidth="1"/>
    <col min="13572" max="13572" width="27.140625" style="210" customWidth="1"/>
    <col min="13573" max="13573" width="5.85546875" style="210" customWidth="1"/>
    <col min="13574" max="13825" width="11.5703125" style="210"/>
    <col min="13826" max="13826" width="15.140625" style="210" customWidth="1"/>
    <col min="13827" max="13827" width="99.85546875" style="210" customWidth="1"/>
    <col min="13828" max="13828" width="27.140625" style="210" customWidth="1"/>
    <col min="13829" max="13829" width="5.85546875" style="210" customWidth="1"/>
    <col min="13830" max="14081" width="11.5703125" style="210"/>
    <col min="14082" max="14082" width="15.140625" style="210" customWidth="1"/>
    <col min="14083" max="14083" width="99.85546875" style="210" customWidth="1"/>
    <col min="14084" max="14084" width="27.140625" style="210" customWidth="1"/>
    <col min="14085" max="14085" width="5.85546875" style="210" customWidth="1"/>
    <col min="14086" max="14337" width="11.5703125" style="210"/>
    <col min="14338" max="14338" width="15.140625" style="210" customWidth="1"/>
    <col min="14339" max="14339" width="99.85546875" style="210" customWidth="1"/>
    <col min="14340" max="14340" width="27.140625" style="210" customWidth="1"/>
    <col min="14341" max="14341" width="5.85546875" style="210" customWidth="1"/>
    <col min="14342" max="14593" width="11.5703125" style="210"/>
    <col min="14594" max="14594" width="15.140625" style="210" customWidth="1"/>
    <col min="14595" max="14595" width="99.85546875" style="210" customWidth="1"/>
    <col min="14596" max="14596" width="27.140625" style="210" customWidth="1"/>
    <col min="14597" max="14597" width="5.85546875" style="210" customWidth="1"/>
    <col min="14598" max="14849" width="11.5703125" style="210"/>
    <col min="14850" max="14850" width="15.140625" style="210" customWidth="1"/>
    <col min="14851" max="14851" width="99.85546875" style="210" customWidth="1"/>
    <col min="14852" max="14852" width="27.140625" style="210" customWidth="1"/>
    <col min="14853" max="14853" width="5.85546875" style="210" customWidth="1"/>
    <col min="14854" max="15105" width="11.5703125" style="210"/>
    <col min="15106" max="15106" width="15.140625" style="210" customWidth="1"/>
    <col min="15107" max="15107" width="99.85546875" style="210" customWidth="1"/>
    <col min="15108" max="15108" width="27.140625" style="210" customWidth="1"/>
    <col min="15109" max="15109" width="5.85546875" style="210" customWidth="1"/>
    <col min="15110" max="15361" width="11.5703125" style="210"/>
    <col min="15362" max="15362" width="15.140625" style="210" customWidth="1"/>
    <col min="15363" max="15363" width="99.85546875" style="210" customWidth="1"/>
    <col min="15364" max="15364" width="27.140625" style="210" customWidth="1"/>
    <col min="15365" max="15365" width="5.85546875" style="210" customWidth="1"/>
    <col min="15366" max="15617" width="11.5703125" style="210"/>
    <col min="15618" max="15618" width="15.140625" style="210" customWidth="1"/>
    <col min="15619" max="15619" width="99.85546875" style="210" customWidth="1"/>
    <col min="15620" max="15620" width="27.140625" style="210" customWidth="1"/>
    <col min="15621" max="15621" width="5.85546875" style="210" customWidth="1"/>
    <col min="15622" max="15873" width="11.5703125" style="210"/>
    <col min="15874" max="15874" width="15.140625" style="210" customWidth="1"/>
    <col min="15875" max="15875" width="99.85546875" style="210" customWidth="1"/>
    <col min="15876" max="15876" width="27.140625" style="210" customWidth="1"/>
    <col min="15877" max="15877" width="5.85546875" style="210" customWidth="1"/>
    <col min="15878" max="16129" width="11.5703125" style="210"/>
    <col min="16130" max="16130" width="15.140625" style="210" customWidth="1"/>
    <col min="16131" max="16131" width="99.85546875" style="210" customWidth="1"/>
    <col min="16132" max="16132" width="27.140625" style="210" customWidth="1"/>
    <col min="16133" max="16133" width="5.85546875" style="210" customWidth="1"/>
    <col min="16134" max="16384" width="11.5703125" style="210"/>
  </cols>
  <sheetData>
    <row r="1" spans="2:6" ht="27">
      <c r="B1" s="1922" t="s">
        <v>476</v>
      </c>
      <c r="C1" s="1922"/>
      <c r="D1" s="1922"/>
    </row>
    <row r="3" spans="2:6" s="214" customFormat="1" ht="39" customHeight="1">
      <c r="B3" s="212" t="s">
        <v>477</v>
      </c>
      <c r="C3" s="213" t="s">
        <v>251</v>
      </c>
      <c r="D3" s="212" t="s">
        <v>478</v>
      </c>
      <c r="F3" s="215"/>
    </row>
    <row r="4" spans="2:6" ht="27" customHeight="1">
      <c r="B4" s="216">
        <v>1</v>
      </c>
      <c r="C4" s="217" t="s">
        <v>479</v>
      </c>
      <c r="D4" s="218" t="s">
        <v>480</v>
      </c>
    </row>
    <row r="5" spans="2:6" ht="60" customHeight="1">
      <c r="B5" s="216">
        <f>B4+1</f>
        <v>2</v>
      </c>
      <c r="C5" s="219" t="s">
        <v>481</v>
      </c>
      <c r="D5" s="218" t="s">
        <v>480</v>
      </c>
    </row>
    <row r="6" spans="2:6" ht="44.45" customHeight="1">
      <c r="B6" s="216">
        <f t="shared" ref="B6:B28" si="0">B5+1</f>
        <v>3</v>
      </c>
      <c r="C6" s="219" t="s">
        <v>482</v>
      </c>
      <c r="D6" s="218" t="s">
        <v>480</v>
      </c>
    </row>
    <row r="7" spans="2:6" ht="58.7" customHeight="1">
      <c r="B7" s="216">
        <f t="shared" si="0"/>
        <v>4</v>
      </c>
      <c r="C7" s="219" t="s">
        <v>483</v>
      </c>
      <c r="D7" s="218" t="s">
        <v>480</v>
      </c>
    </row>
    <row r="8" spans="2:6" ht="53.45" customHeight="1">
      <c r="B8" s="216">
        <f t="shared" si="0"/>
        <v>5</v>
      </c>
      <c r="C8" s="219" t="s">
        <v>484</v>
      </c>
      <c r="D8" s="218" t="s">
        <v>480</v>
      </c>
    </row>
    <row r="9" spans="2:6" ht="53.45" customHeight="1">
      <c r="C9" s="221"/>
      <c r="D9" s="222"/>
    </row>
    <row r="10" spans="2:6" ht="53.45" customHeight="1">
      <c r="B10" s="212" t="s">
        <v>477</v>
      </c>
      <c r="C10" s="213" t="s">
        <v>251</v>
      </c>
      <c r="D10" s="223" t="s">
        <v>485</v>
      </c>
    </row>
    <row r="11" spans="2:6" ht="27" customHeight="1">
      <c r="B11" s="224">
        <f>B8+1</f>
        <v>6</v>
      </c>
      <c r="C11" s="225" t="s">
        <v>486</v>
      </c>
      <c r="D11" s="226" t="s">
        <v>487</v>
      </c>
    </row>
    <row r="12" spans="2:6" ht="27" customHeight="1">
      <c r="B12" s="227">
        <f>B11+1</f>
        <v>7</v>
      </c>
      <c r="C12" s="228" t="s">
        <v>488</v>
      </c>
      <c r="D12" s="229" t="s">
        <v>487</v>
      </c>
    </row>
    <row r="13" spans="2:6" ht="39.6" customHeight="1">
      <c r="B13" s="227">
        <f t="shared" si="0"/>
        <v>8</v>
      </c>
      <c r="C13" s="228" t="s">
        <v>489</v>
      </c>
      <c r="D13" s="230" t="s">
        <v>490</v>
      </c>
    </row>
    <row r="14" spans="2:6" ht="27" customHeight="1">
      <c r="B14" s="227">
        <f t="shared" si="0"/>
        <v>9</v>
      </c>
      <c r="C14" s="228" t="s">
        <v>491</v>
      </c>
      <c r="D14" s="230" t="s">
        <v>490</v>
      </c>
    </row>
    <row r="15" spans="2:6" ht="27" customHeight="1">
      <c r="B15" s="227">
        <f t="shared" si="0"/>
        <v>10</v>
      </c>
      <c r="C15" s="228" t="s">
        <v>492</v>
      </c>
      <c r="D15" s="231" t="s">
        <v>493</v>
      </c>
    </row>
    <row r="16" spans="2:6" ht="27" customHeight="1">
      <c r="B16" s="227">
        <f t="shared" si="0"/>
        <v>11</v>
      </c>
      <c r="C16" s="228" t="s">
        <v>494</v>
      </c>
      <c r="D16" s="231" t="s">
        <v>493</v>
      </c>
    </row>
    <row r="17" spans="2:6" ht="39.6" customHeight="1">
      <c r="B17" s="227">
        <f t="shared" si="0"/>
        <v>12</v>
      </c>
      <c r="C17" s="228" t="s">
        <v>495</v>
      </c>
      <c r="D17" s="231" t="s">
        <v>493</v>
      </c>
      <c r="F17" s="232" t="s">
        <v>496</v>
      </c>
    </row>
    <row r="18" spans="2:6" ht="27" customHeight="1">
      <c r="B18" s="227">
        <f t="shared" si="0"/>
        <v>13</v>
      </c>
      <c r="C18" s="228" t="s">
        <v>497</v>
      </c>
      <c r="D18" s="231" t="s">
        <v>493</v>
      </c>
    </row>
    <row r="19" spans="2:6" ht="27" customHeight="1">
      <c r="B19" s="227">
        <f t="shared" si="0"/>
        <v>14</v>
      </c>
      <c r="C19" s="228" t="s">
        <v>498</v>
      </c>
      <c r="D19" s="231" t="s">
        <v>493</v>
      </c>
    </row>
    <row r="20" spans="2:6" ht="27" customHeight="1">
      <c r="B20" s="227">
        <f t="shared" si="0"/>
        <v>15</v>
      </c>
      <c r="C20" s="228" t="s">
        <v>499</v>
      </c>
      <c r="D20" s="231" t="s">
        <v>493</v>
      </c>
    </row>
    <row r="21" spans="2:6" ht="42.6" customHeight="1" thickBot="1">
      <c r="B21" s="233">
        <f t="shared" si="0"/>
        <v>16</v>
      </c>
      <c r="C21" s="234" t="s">
        <v>500</v>
      </c>
      <c r="D21" s="235" t="s">
        <v>493</v>
      </c>
    </row>
    <row r="22" spans="2:6" ht="27" customHeight="1">
      <c r="B22" s="236">
        <f t="shared" si="0"/>
        <v>17</v>
      </c>
      <c r="C22" s="237" t="s">
        <v>501</v>
      </c>
      <c r="D22" s="238" t="s">
        <v>502</v>
      </c>
    </row>
    <row r="23" spans="2:6" ht="27" customHeight="1">
      <c r="B23" s="227">
        <f t="shared" si="0"/>
        <v>18</v>
      </c>
      <c r="C23" s="228" t="s">
        <v>503</v>
      </c>
      <c r="D23" s="239" t="s">
        <v>502</v>
      </c>
    </row>
    <row r="24" spans="2:6" ht="30" customHeight="1">
      <c r="B24" s="227">
        <f t="shared" si="0"/>
        <v>19</v>
      </c>
      <c r="C24" s="228" t="s">
        <v>504</v>
      </c>
      <c r="D24" s="239" t="s">
        <v>502</v>
      </c>
    </row>
    <row r="25" spans="2:6" ht="27" customHeight="1">
      <c r="B25" s="227">
        <f>B24+1</f>
        <v>20</v>
      </c>
      <c r="C25" s="228" t="s">
        <v>499</v>
      </c>
      <c r="D25" s="239" t="s">
        <v>502</v>
      </c>
    </row>
    <row r="26" spans="2:6" ht="27" customHeight="1" thickBot="1">
      <c r="B26" s="233">
        <f t="shared" si="0"/>
        <v>21</v>
      </c>
      <c r="C26" s="234" t="s">
        <v>505</v>
      </c>
      <c r="D26" s="240" t="s">
        <v>502</v>
      </c>
    </row>
    <row r="27" spans="2:6" ht="37.35" customHeight="1">
      <c r="B27" s="224">
        <f>B26+1</f>
        <v>22</v>
      </c>
      <c r="C27" s="225" t="s">
        <v>506</v>
      </c>
      <c r="D27" s="241" t="s">
        <v>507</v>
      </c>
      <c r="F27" s="232" t="s">
        <v>508</v>
      </c>
    </row>
    <row r="28" spans="2:6" ht="34.700000000000003" customHeight="1" thickBot="1">
      <c r="B28" s="233">
        <f t="shared" si="0"/>
        <v>23</v>
      </c>
      <c r="C28" s="234" t="s">
        <v>509</v>
      </c>
      <c r="D28" s="242" t="s">
        <v>507</v>
      </c>
    </row>
  </sheetData>
  <mergeCells count="1">
    <mergeCell ref="B1:D1"/>
  </mergeCells>
  <hyperlinks>
    <hyperlink ref="B11" location="' R6  14 A-D3-D8'!Área_de_impresión" display="' R6  14 A-D3-D8'!Área_de_impresión"/>
    <hyperlink ref="B12" location="'R7   14 A-D3-D8'!A1" display="'R7   14 A-D3-D8'!A1"/>
    <hyperlink ref="B13" location="'R8 14 A-D3'!A1" display="'R8 14 A-D3'!A1"/>
    <hyperlink ref="B14" location="'R9  14 A-D3'!A1" display="'R9  14 A-D3'!A1"/>
    <hyperlink ref="B15" location="'R10  14A'!A1" display="'R10  14A'!A1"/>
    <hyperlink ref="B16" location="'R11 14A'!A1" display="'R11 14A'!A1"/>
    <hyperlink ref="B17" location="'R12 14A'!A1" display="'R12 14A'!A1"/>
    <hyperlink ref="B18" location="'R13 14A'!A1" display="'R13 14A'!A1"/>
    <hyperlink ref="B19" location="'R14 14A'!A1" display="'R14 14A'!A1"/>
    <hyperlink ref="B20" location="'R15 14A'!A1" display="'R15 14A'!A1"/>
    <hyperlink ref="B21" location="'R16 14A'!A1" display="'R16 14A'!A1"/>
    <hyperlink ref="B22" location="'R17 14 D3'!A1" display="'R17 14 D3'!A1"/>
    <hyperlink ref="B23" location="'R18 14 D3'!A1" display="'R18 14 D3'!A1"/>
    <hyperlink ref="B24" location="'R19 14 D3'!A1" display="'R19 14 D3'!A1"/>
    <hyperlink ref="B25" location="'R20 14 D3'!A1" display="'R20 14 D3'!A1"/>
    <hyperlink ref="B26" location="'R21 14 D3'!A1" display="'R21 14 D3'!A1"/>
    <hyperlink ref="B27" location="'R22'!A1" display="'R22'!A1"/>
    <hyperlink ref="B28" location="'R23'!A1" display="'R23'!A1"/>
    <hyperlink ref="B4" location="'Reverso F22 P.N'!A1" display="'Reverso F22 P.N'!A1"/>
    <hyperlink ref="B5" location="'Reverso F22 P.N'!A1" display="'Reverso F22 P.N'!A1"/>
    <hyperlink ref="B6" location="'Reverso F22 P.N'!A1" display="'Reverso F22 P.N'!A1"/>
    <hyperlink ref="B7" location="'Reverso F22 P.N'!A1" display="'Reverso F22 P.N'!A1"/>
    <hyperlink ref="B8" location="'Reverso F22 P.N'!A1" display="'Reverso F22 P.N'!A1"/>
  </hyperlinks>
  <pageMargins left="0.70866141732283472" right="0.70866141732283472" top="0.74803149606299213" bottom="0.74803149606299213" header="0.31496062992125984" footer="0.31496062992125984"/>
  <pageSetup scale="52"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39997558519241921"/>
  </sheetPr>
  <dimension ref="B1:N41"/>
  <sheetViews>
    <sheetView topLeftCell="A26" workbookViewId="0">
      <selection activeCell="G64" sqref="G64"/>
    </sheetView>
  </sheetViews>
  <sheetFormatPr baseColWidth="10" defaultRowHeight="15"/>
  <sheetData>
    <row r="1" spans="2:14" hidden="1"/>
    <row r="2" spans="2:14" hidden="1">
      <c r="B2" s="1923" t="s">
        <v>1337</v>
      </c>
      <c r="C2" s="1923"/>
      <c r="D2" s="1923"/>
      <c r="E2" s="1923"/>
      <c r="F2" s="1923"/>
      <c r="G2" s="1923"/>
      <c r="H2" s="1923"/>
      <c r="I2" s="1923"/>
      <c r="J2" s="1923"/>
      <c r="K2" s="1923"/>
      <c r="L2" s="1923"/>
      <c r="M2" s="1923"/>
      <c r="N2" s="1923"/>
    </row>
    <row r="3" spans="2:14" ht="15.75" hidden="1">
      <c r="B3" s="399"/>
      <c r="C3" s="400"/>
      <c r="D3" s="400"/>
      <c r="E3" s="400"/>
      <c r="F3" s="400"/>
      <c r="G3" s="400"/>
      <c r="H3" s="400"/>
      <c r="I3" s="400"/>
      <c r="J3" s="400"/>
      <c r="K3" s="400"/>
      <c r="L3" s="400"/>
      <c r="M3" s="400"/>
      <c r="N3" s="400"/>
    </row>
    <row r="4" spans="2:14" ht="16.5" hidden="1" thickBot="1">
      <c r="B4" s="401"/>
      <c r="C4" s="402" t="s">
        <v>1338</v>
      </c>
      <c r="D4" s="402" t="s">
        <v>1339</v>
      </c>
      <c r="E4" s="402" t="s">
        <v>1340</v>
      </c>
      <c r="F4" s="402" t="s">
        <v>1341</v>
      </c>
      <c r="G4" s="402" t="s">
        <v>1342</v>
      </c>
      <c r="H4" s="402" t="s">
        <v>1343</v>
      </c>
      <c r="I4" s="402" t="s">
        <v>1344</v>
      </c>
      <c r="J4" s="402" t="s">
        <v>1345</v>
      </c>
      <c r="K4" s="402" t="s">
        <v>1346</v>
      </c>
      <c r="L4" s="402" t="s">
        <v>1347</v>
      </c>
      <c r="M4" s="402" t="s">
        <v>1348</v>
      </c>
      <c r="N4" s="403" t="s">
        <v>1349</v>
      </c>
    </row>
    <row r="5" spans="2:14" ht="32.25" hidden="1" thickBot="1">
      <c r="B5" s="404" t="s">
        <v>1350</v>
      </c>
      <c r="C5" s="405">
        <v>-0.1</v>
      </c>
      <c r="D5" s="405">
        <v>0</v>
      </c>
      <c r="E5" s="405">
        <v>0</v>
      </c>
      <c r="F5" s="405">
        <v>0.5</v>
      </c>
      <c r="G5" s="405">
        <v>0.8</v>
      </c>
      <c r="H5" s="405">
        <v>1.4</v>
      </c>
      <c r="I5" s="405">
        <v>1.4</v>
      </c>
      <c r="J5" s="405">
        <v>1.7</v>
      </c>
      <c r="K5" s="405">
        <v>1.9</v>
      </c>
      <c r="L5" s="405">
        <v>1.9</v>
      </c>
      <c r="M5" s="405">
        <v>2.7</v>
      </c>
      <c r="N5" s="405">
        <v>2.8</v>
      </c>
    </row>
    <row r="6" spans="2:14" ht="16.5" hidden="1" thickBot="1">
      <c r="B6" s="404" t="s">
        <v>1351</v>
      </c>
      <c r="C6" s="405"/>
      <c r="D6" s="405">
        <v>0.1</v>
      </c>
      <c r="E6" s="405">
        <v>0.1</v>
      </c>
      <c r="F6" s="405">
        <v>0.6</v>
      </c>
      <c r="G6" s="405">
        <v>0.9</v>
      </c>
      <c r="H6" s="405">
        <v>1.5</v>
      </c>
      <c r="I6" s="405">
        <v>1.6</v>
      </c>
      <c r="J6" s="405">
        <v>1.8</v>
      </c>
      <c r="K6" s="405">
        <v>2</v>
      </c>
      <c r="L6" s="405">
        <v>2</v>
      </c>
      <c r="M6" s="405">
        <v>2.8</v>
      </c>
      <c r="N6" s="405">
        <v>2.9</v>
      </c>
    </row>
    <row r="7" spans="2:14" ht="16.5" hidden="1" thickBot="1">
      <c r="B7" s="404" t="s">
        <v>1352</v>
      </c>
      <c r="C7" s="406"/>
      <c r="D7" s="406"/>
      <c r="E7" s="406">
        <v>0</v>
      </c>
      <c r="F7" s="406">
        <v>0.5</v>
      </c>
      <c r="G7" s="406">
        <v>0.8</v>
      </c>
      <c r="H7" s="406">
        <v>1.4</v>
      </c>
      <c r="I7" s="406">
        <v>1.4</v>
      </c>
      <c r="J7" s="406">
        <v>1.7</v>
      </c>
      <c r="K7" s="406">
        <v>1.9</v>
      </c>
      <c r="L7" s="406">
        <v>1.9</v>
      </c>
      <c r="M7" s="406">
        <v>2.7</v>
      </c>
      <c r="N7" s="406">
        <v>2.8</v>
      </c>
    </row>
    <row r="8" spans="2:14" ht="16.5" hidden="1" thickBot="1">
      <c r="B8" s="404" t="s">
        <v>1353</v>
      </c>
      <c r="C8" s="405"/>
      <c r="D8" s="405"/>
      <c r="E8" s="405"/>
      <c r="F8" s="405">
        <v>0.5</v>
      </c>
      <c r="G8" s="405">
        <v>0.7</v>
      </c>
      <c r="H8" s="405">
        <v>1.3</v>
      </c>
      <c r="I8" s="405">
        <v>1.4</v>
      </c>
      <c r="J8" s="405">
        <v>1.6</v>
      </c>
      <c r="K8" s="405">
        <v>1.8</v>
      </c>
      <c r="L8" s="405">
        <v>1.8</v>
      </c>
      <c r="M8" s="405">
        <v>2.7</v>
      </c>
      <c r="N8" s="405">
        <v>2.7</v>
      </c>
    </row>
    <row r="9" spans="2:14" ht="16.5" hidden="1" thickBot="1">
      <c r="B9" s="404" t="s">
        <v>1354</v>
      </c>
      <c r="C9" s="405"/>
      <c r="D9" s="405"/>
      <c r="E9" s="405"/>
      <c r="F9" s="405"/>
      <c r="G9" s="405">
        <v>0.3</v>
      </c>
      <c r="H9" s="405">
        <v>0.9</v>
      </c>
      <c r="I9" s="405">
        <v>0.9</v>
      </c>
      <c r="J9" s="405">
        <v>1.1000000000000001</v>
      </c>
      <c r="K9" s="405">
        <v>1.3</v>
      </c>
      <c r="L9" s="405">
        <v>1.3</v>
      </c>
      <c r="M9" s="405">
        <v>2.2000000000000002</v>
      </c>
      <c r="N9" s="405">
        <v>2.2999999999999998</v>
      </c>
    </row>
    <row r="10" spans="2:14" ht="16.5" hidden="1" thickBot="1">
      <c r="B10" s="404" t="s">
        <v>1355</v>
      </c>
      <c r="C10" s="405"/>
      <c r="D10" s="405"/>
      <c r="E10" s="405"/>
      <c r="F10" s="405"/>
      <c r="G10" s="405"/>
      <c r="H10" s="405">
        <v>0.6</v>
      </c>
      <c r="I10" s="405">
        <v>0.6</v>
      </c>
      <c r="J10" s="405">
        <v>0.9</v>
      </c>
      <c r="K10" s="405">
        <v>1.1000000000000001</v>
      </c>
      <c r="L10" s="405">
        <v>1.1000000000000001</v>
      </c>
      <c r="M10" s="405">
        <v>1.9</v>
      </c>
      <c r="N10" s="407">
        <v>2</v>
      </c>
    </row>
    <row r="11" spans="2:14" ht="16.5" hidden="1" thickBot="1">
      <c r="B11" s="404" t="s">
        <v>1356</v>
      </c>
      <c r="C11" s="405"/>
      <c r="D11" s="405"/>
      <c r="E11" s="405"/>
      <c r="F11" s="405"/>
      <c r="G11" s="405"/>
      <c r="H11" s="405"/>
      <c r="I11" s="405">
        <v>0</v>
      </c>
      <c r="J11" s="405">
        <v>0.3</v>
      </c>
      <c r="K11" s="405">
        <v>0.5</v>
      </c>
      <c r="L11" s="405">
        <v>0.5</v>
      </c>
      <c r="M11" s="405">
        <v>1.3</v>
      </c>
      <c r="N11" s="405">
        <v>1.4</v>
      </c>
    </row>
    <row r="12" spans="2:14" ht="16.5" hidden="1" thickBot="1">
      <c r="B12" s="404" t="s">
        <v>1357</v>
      </c>
      <c r="C12" s="405"/>
      <c r="D12" s="405"/>
      <c r="E12" s="405"/>
      <c r="F12" s="405"/>
      <c r="G12" s="405"/>
      <c r="H12" s="405"/>
      <c r="I12" s="405"/>
      <c r="J12" s="405">
        <v>0.2</v>
      </c>
      <c r="K12" s="405">
        <v>0.4</v>
      </c>
      <c r="L12" s="405">
        <v>0.4</v>
      </c>
      <c r="M12" s="405">
        <v>1.2</v>
      </c>
      <c r="N12" s="407">
        <v>1.3</v>
      </c>
    </row>
    <row r="13" spans="2:14" ht="16.5" hidden="1" thickBot="1">
      <c r="B13" s="404" t="s">
        <v>1358</v>
      </c>
      <c r="C13" s="405"/>
      <c r="D13" s="405"/>
      <c r="E13" s="405"/>
      <c r="F13" s="405"/>
      <c r="G13" s="405"/>
      <c r="H13" s="405"/>
      <c r="I13" s="405"/>
      <c r="J13" s="405"/>
      <c r="K13" s="405">
        <v>0.2</v>
      </c>
      <c r="L13" s="405">
        <v>0.2</v>
      </c>
      <c r="M13" s="405">
        <v>1</v>
      </c>
      <c r="N13" s="405">
        <v>1.1000000000000001</v>
      </c>
    </row>
    <row r="14" spans="2:14" ht="32.25" hidden="1" thickBot="1">
      <c r="B14" s="404" t="s">
        <v>1359</v>
      </c>
      <c r="C14" s="405"/>
      <c r="D14" s="405"/>
      <c r="E14" s="405"/>
      <c r="F14" s="405"/>
      <c r="G14" s="405"/>
      <c r="H14" s="405"/>
      <c r="I14" s="405"/>
      <c r="J14" s="405"/>
      <c r="K14" s="405"/>
      <c r="L14" s="405">
        <v>0</v>
      </c>
      <c r="M14" s="405">
        <v>0.8</v>
      </c>
      <c r="N14" s="405">
        <v>0.9</v>
      </c>
    </row>
    <row r="15" spans="2:14" ht="16.5" hidden="1" thickBot="1">
      <c r="B15" s="404" t="s">
        <v>1360</v>
      </c>
      <c r="C15" s="405"/>
      <c r="D15" s="405"/>
      <c r="E15" s="405"/>
      <c r="F15" s="405"/>
      <c r="G15" s="405"/>
      <c r="H15" s="405"/>
      <c r="I15" s="405"/>
      <c r="J15" s="405"/>
      <c r="K15" s="405"/>
      <c r="L15" s="405"/>
      <c r="M15" s="405">
        <v>0.8</v>
      </c>
      <c r="N15" s="405">
        <v>0.9</v>
      </c>
    </row>
    <row r="16" spans="2:14" ht="32.25" hidden="1" thickBot="1">
      <c r="B16" s="404" t="s">
        <v>1361</v>
      </c>
      <c r="C16" s="405"/>
      <c r="D16" s="405"/>
      <c r="E16" s="405"/>
      <c r="F16" s="405"/>
      <c r="G16" s="405"/>
      <c r="H16" s="405"/>
      <c r="I16" s="405"/>
      <c r="J16" s="405"/>
      <c r="K16" s="405"/>
      <c r="L16" s="405"/>
      <c r="M16" s="405"/>
      <c r="N16" s="405">
        <v>0.1</v>
      </c>
    </row>
    <row r="17" spans="2:14" ht="32.25" hidden="1" thickBot="1">
      <c r="B17" s="408" t="s">
        <v>1362</v>
      </c>
      <c r="C17" s="409"/>
      <c r="D17" s="409"/>
      <c r="E17" s="409"/>
      <c r="F17" s="409"/>
      <c r="G17" s="409"/>
      <c r="H17" s="409"/>
      <c r="I17" s="409"/>
      <c r="J17" s="409"/>
      <c r="K17" s="409"/>
      <c r="L17" s="409"/>
      <c r="M17" s="409"/>
      <c r="N17" s="409">
        <v>0</v>
      </c>
    </row>
    <row r="18" spans="2:14" ht="18" hidden="1">
      <c r="B18" s="1924" t="s">
        <v>1363</v>
      </c>
      <c r="C18" s="1924"/>
      <c r="D18" s="1924"/>
      <c r="E18" s="1924"/>
      <c r="F18" s="1924"/>
      <c r="G18" s="1924"/>
      <c r="H18" s="1924"/>
      <c r="I18" s="1924"/>
      <c r="J18" s="1924"/>
      <c r="K18" s="1924"/>
      <c r="L18" s="1924"/>
      <c r="M18" s="1924"/>
      <c r="N18" s="1924"/>
    </row>
    <row r="19" spans="2:14" hidden="1"/>
    <row r="20" spans="2:14" hidden="1"/>
    <row r="21" spans="2:14" ht="153" hidden="1">
      <c r="B21" s="410" t="s">
        <v>1364</v>
      </c>
    </row>
    <row r="22" spans="2:14" ht="42.75" hidden="1">
      <c r="B22" s="411" t="s">
        <v>1365</v>
      </c>
    </row>
    <row r="23" spans="2:14" hidden="1">
      <c r="B23" s="411"/>
    </row>
    <row r="24" spans="2:14" ht="255.75" hidden="1">
      <c r="B24" s="412" t="s">
        <v>1366</v>
      </c>
    </row>
    <row r="25" spans="2:14" ht="234" hidden="1">
      <c r="B25" s="413" t="s">
        <v>1367</v>
      </c>
    </row>
    <row r="26" spans="2:14" ht="16.5" thickBot="1">
      <c r="B26" s="414"/>
    </row>
    <row r="27" spans="2:14" ht="15.75" thickBot="1">
      <c r="B27" s="415"/>
      <c r="C27" s="416" t="s">
        <v>1338</v>
      </c>
      <c r="D27" s="416" t="s">
        <v>1339</v>
      </c>
      <c r="E27" s="416" t="s">
        <v>1340</v>
      </c>
      <c r="F27" s="416" t="s">
        <v>1341</v>
      </c>
      <c r="G27" s="416" t="s">
        <v>1342</v>
      </c>
      <c r="H27" s="416" t="s">
        <v>1343</v>
      </c>
      <c r="I27" s="416" t="s">
        <v>1344</v>
      </c>
      <c r="J27" s="416" t="s">
        <v>1345</v>
      </c>
      <c r="K27" s="416" t="s">
        <v>1346</v>
      </c>
      <c r="L27" s="416" t="s">
        <v>1347</v>
      </c>
      <c r="M27" s="416" t="s">
        <v>1348</v>
      </c>
      <c r="N27" s="417" t="s">
        <v>1349</v>
      </c>
    </row>
    <row r="28" spans="2:14" ht="15.75" thickBot="1">
      <c r="B28" s="418" t="s">
        <v>1350</v>
      </c>
      <c r="C28" s="419">
        <v>0.1</v>
      </c>
      <c r="D28" s="419">
        <v>0.7</v>
      </c>
      <c r="E28" s="419">
        <v>1.1000000000000001</v>
      </c>
      <c r="F28" s="419">
        <v>1.5</v>
      </c>
      <c r="G28" s="419">
        <v>1.4</v>
      </c>
      <c r="H28" s="419">
        <v>1.4</v>
      </c>
      <c r="I28" s="419">
        <v>1.3</v>
      </c>
      <c r="J28" s="419">
        <v>1.4</v>
      </c>
      <c r="K28" s="419">
        <v>1.5</v>
      </c>
      <c r="L28" s="419">
        <v>2.2000000000000002</v>
      </c>
      <c r="M28" s="419">
        <v>2.9</v>
      </c>
      <c r="N28" s="419">
        <v>2.7</v>
      </c>
    </row>
    <row r="29" spans="2:14" ht="15.75" thickBot="1">
      <c r="B29" s="418" t="s">
        <v>1351</v>
      </c>
      <c r="C29" s="419"/>
      <c r="D29" s="419">
        <v>0.6</v>
      </c>
      <c r="E29" s="419">
        <v>1</v>
      </c>
      <c r="F29" s="419">
        <v>1.4</v>
      </c>
      <c r="G29" s="419">
        <v>1.3</v>
      </c>
      <c r="H29" s="419">
        <v>1.3</v>
      </c>
      <c r="I29" s="419">
        <v>1.2</v>
      </c>
      <c r="J29" s="419">
        <v>1.3</v>
      </c>
      <c r="K29" s="419">
        <v>1.4</v>
      </c>
      <c r="L29" s="419">
        <v>2.1</v>
      </c>
      <c r="M29" s="419">
        <v>2.8</v>
      </c>
      <c r="N29" s="419">
        <v>2.6</v>
      </c>
    </row>
    <row r="30" spans="2:14" ht="15.75" thickBot="1">
      <c r="B30" s="418" t="s">
        <v>1352</v>
      </c>
      <c r="C30" s="419"/>
      <c r="D30" s="419"/>
      <c r="E30" s="419">
        <v>0.4</v>
      </c>
      <c r="F30" s="419">
        <v>0.8</v>
      </c>
      <c r="G30" s="419">
        <v>0.7</v>
      </c>
      <c r="H30" s="419">
        <v>0.7</v>
      </c>
      <c r="I30" s="419">
        <v>0.6</v>
      </c>
      <c r="J30" s="419">
        <v>0.7</v>
      </c>
      <c r="K30" s="419">
        <v>0.9</v>
      </c>
      <c r="L30" s="419">
        <v>1.5</v>
      </c>
      <c r="M30" s="419">
        <v>2.2000000000000002</v>
      </c>
      <c r="N30" s="419">
        <v>2.1</v>
      </c>
    </row>
    <row r="31" spans="2:14" ht="15.75" thickBot="1">
      <c r="B31" s="418" t="s">
        <v>1353</v>
      </c>
      <c r="C31" s="420"/>
      <c r="D31" s="420"/>
      <c r="E31" s="420"/>
      <c r="F31" s="420">
        <v>0.3</v>
      </c>
      <c r="G31" s="420">
        <v>0.3</v>
      </c>
      <c r="H31" s="420">
        <v>0.2</v>
      </c>
      <c r="I31" s="420">
        <v>0.2</v>
      </c>
      <c r="J31" s="420">
        <v>0.3</v>
      </c>
      <c r="K31" s="420">
        <v>0.4</v>
      </c>
      <c r="L31" s="420">
        <v>1</v>
      </c>
      <c r="M31" s="420">
        <v>1.7</v>
      </c>
      <c r="N31" s="420">
        <v>1.6</v>
      </c>
    </row>
    <row r="32" spans="2:14" ht="15.75" thickBot="1">
      <c r="B32" s="418" t="s">
        <v>1354</v>
      </c>
      <c r="C32" s="419"/>
      <c r="D32" s="419"/>
      <c r="E32" s="419"/>
      <c r="F32" s="419"/>
      <c r="G32" s="419">
        <v>0</v>
      </c>
      <c r="H32" s="419">
        <v>-0.1</v>
      </c>
      <c r="I32" s="419">
        <v>-0.2</v>
      </c>
      <c r="J32" s="419">
        <v>-0.1</v>
      </c>
      <c r="K32" s="419">
        <v>0.1</v>
      </c>
      <c r="L32" s="419">
        <v>0.7</v>
      </c>
      <c r="M32" s="419">
        <v>1.4</v>
      </c>
      <c r="N32" s="419">
        <v>1.3</v>
      </c>
    </row>
    <row r="33" spans="2:14" ht="15.75" thickBot="1">
      <c r="B33" s="418" t="s">
        <v>1355</v>
      </c>
      <c r="C33" s="419"/>
      <c r="D33" s="419"/>
      <c r="E33" s="419"/>
      <c r="F33" s="419"/>
      <c r="G33" s="419"/>
      <c r="H33" s="419">
        <v>0</v>
      </c>
      <c r="I33" s="419">
        <v>-0.1</v>
      </c>
      <c r="J33" s="419">
        <v>0</v>
      </c>
      <c r="K33" s="419">
        <v>0.1</v>
      </c>
      <c r="L33" s="419">
        <v>0.8</v>
      </c>
      <c r="M33" s="419">
        <v>1.4</v>
      </c>
      <c r="N33" s="419">
        <v>1.3</v>
      </c>
    </row>
    <row r="34" spans="2:14" ht="15.75" thickBot="1">
      <c r="B34" s="418" t="s">
        <v>1356</v>
      </c>
      <c r="C34" s="419"/>
      <c r="D34" s="419"/>
      <c r="E34" s="419"/>
      <c r="F34" s="419"/>
      <c r="G34" s="419"/>
      <c r="H34" s="419"/>
      <c r="I34" s="419">
        <v>-0.1</v>
      </c>
      <c r="J34" s="419">
        <v>0</v>
      </c>
      <c r="K34" s="419">
        <v>0.2</v>
      </c>
      <c r="L34" s="419">
        <v>0.8</v>
      </c>
      <c r="M34" s="419">
        <v>1.5</v>
      </c>
      <c r="N34" s="419">
        <v>1.4</v>
      </c>
    </row>
    <row r="35" spans="2:14" ht="15.75" thickBot="1">
      <c r="B35" s="418" t="s">
        <v>1357</v>
      </c>
      <c r="C35" s="419"/>
      <c r="D35" s="419"/>
      <c r="E35" s="419"/>
      <c r="F35" s="419"/>
      <c r="G35" s="419"/>
      <c r="H35" s="419"/>
      <c r="I35" s="419"/>
      <c r="J35" s="419">
        <v>0.1</v>
      </c>
      <c r="K35" s="419">
        <v>0.2</v>
      </c>
      <c r="L35" s="419">
        <v>0.9</v>
      </c>
      <c r="M35" s="419">
        <v>1.6</v>
      </c>
      <c r="N35" s="419">
        <v>1.4</v>
      </c>
    </row>
    <row r="36" spans="2:14" ht="15.75" thickBot="1">
      <c r="B36" s="418" t="s">
        <v>1358</v>
      </c>
      <c r="C36" s="419"/>
      <c r="D36" s="419"/>
      <c r="E36" s="419"/>
      <c r="F36" s="419"/>
      <c r="G36" s="419"/>
      <c r="H36" s="419"/>
      <c r="I36" s="419"/>
      <c r="J36" s="419"/>
      <c r="K36" s="419">
        <v>0.1</v>
      </c>
      <c r="L36" s="419">
        <v>0.8</v>
      </c>
      <c r="M36" s="419">
        <v>1.5</v>
      </c>
      <c r="N36" s="419">
        <v>1.3</v>
      </c>
    </row>
    <row r="37" spans="2:14" ht="15.75" thickBot="1">
      <c r="B37" s="418" t="s">
        <v>1359</v>
      </c>
      <c r="C37" s="419"/>
      <c r="D37" s="419"/>
      <c r="E37" s="419"/>
      <c r="F37" s="419"/>
      <c r="G37" s="419"/>
      <c r="H37" s="419"/>
      <c r="I37" s="419"/>
      <c r="J37" s="419"/>
      <c r="K37" s="419"/>
      <c r="L37" s="419">
        <v>0.6</v>
      </c>
      <c r="M37" s="419">
        <v>1.3</v>
      </c>
      <c r="N37" s="419">
        <v>1.2</v>
      </c>
    </row>
    <row r="38" spans="2:14" ht="15.75" thickBot="1">
      <c r="B38" s="418" t="s">
        <v>1360</v>
      </c>
      <c r="C38" s="419"/>
      <c r="D38" s="419"/>
      <c r="E38" s="419"/>
      <c r="F38" s="419"/>
      <c r="G38" s="419"/>
      <c r="H38" s="419"/>
      <c r="I38" s="419"/>
      <c r="J38" s="419"/>
      <c r="K38" s="419"/>
      <c r="L38" s="419"/>
      <c r="M38" s="419">
        <v>0.7</v>
      </c>
      <c r="N38" s="419">
        <v>0.5</v>
      </c>
    </row>
    <row r="39" spans="2:14" ht="15.75" thickBot="1">
      <c r="B39" s="418" t="s">
        <v>1361</v>
      </c>
      <c r="C39" s="419"/>
      <c r="D39" s="419"/>
      <c r="E39" s="419"/>
      <c r="F39" s="419"/>
      <c r="G39" s="419"/>
      <c r="H39" s="419"/>
      <c r="I39" s="419"/>
      <c r="J39" s="419"/>
      <c r="K39" s="419"/>
      <c r="L39" s="419"/>
      <c r="M39" s="419"/>
      <c r="N39" s="419">
        <v>-0.1</v>
      </c>
    </row>
    <row r="40" spans="2:14" ht="15.75" thickBot="1">
      <c r="B40" s="421" t="s">
        <v>1362</v>
      </c>
      <c r="C40" s="422"/>
      <c r="D40" s="422"/>
      <c r="E40" s="422"/>
      <c r="F40" s="422"/>
      <c r="G40" s="422"/>
      <c r="H40" s="422"/>
      <c r="I40" s="422"/>
      <c r="J40" s="422"/>
      <c r="K40" s="422"/>
      <c r="L40" s="422"/>
      <c r="M40" s="422"/>
      <c r="N40" s="422"/>
    </row>
    <row r="41" spans="2:14" ht="409.6" hidden="1">
      <c r="B41" s="423" t="s">
        <v>1368</v>
      </c>
    </row>
  </sheetData>
  <mergeCells count="2">
    <mergeCell ref="B2:N2"/>
    <mergeCell ref="B18:N18"/>
  </mergeCells>
  <pageMargins left="0.7" right="0.7" top="0.75" bottom="0.75" header="0.3" footer="0.3"/>
  <pageSetup orientation="portrait" r:id="rId1"/>
  <drawing r:id="rId2"/>
  <legacyDrawing r:id="rId3"/>
  <controls>
    <mc:AlternateContent xmlns:mc="http://schemas.openxmlformats.org/markup-compatibility/2006">
      <mc:Choice Requires="x14">
        <control shapeId="6147" r:id="rId4" name="Control 3">
          <controlPr defaultSize="0" r:id="rId5">
            <anchor moveWithCells="1">
              <from>
                <xdr:col>1</xdr:col>
                <xdr:colOff>0</xdr:colOff>
                <xdr:row>25</xdr:row>
                <xdr:rowOff>0</xdr:rowOff>
              </from>
              <to>
                <xdr:col>3</xdr:col>
                <xdr:colOff>57150</xdr:colOff>
                <xdr:row>26</xdr:row>
                <xdr:rowOff>19050</xdr:rowOff>
              </to>
            </anchor>
          </controlPr>
        </control>
      </mc:Choice>
      <mc:Fallback>
        <control shapeId="6147" r:id="rId4" name="Control 3"/>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9"/>
  <sheetViews>
    <sheetView workbookViewId="0">
      <selection activeCell="D20" sqref="D20"/>
    </sheetView>
  </sheetViews>
  <sheetFormatPr baseColWidth="10" defaultRowHeight="15"/>
  <cols>
    <col min="3" max="3" width="31.7109375" customWidth="1"/>
  </cols>
  <sheetData>
    <row r="2" spans="3:4">
      <c r="C2" t="s">
        <v>406</v>
      </c>
    </row>
    <row r="4" spans="3:4">
      <c r="C4" t="s">
        <v>407</v>
      </c>
      <c r="D4" s="12">
        <v>100000</v>
      </c>
    </row>
    <row r="5" spans="3:4">
      <c r="C5" t="s">
        <v>414</v>
      </c>
      <c r="D5" s="13">
        <v>0.27</v>
      </c>
    </row>
    <row r="6" spans="3:4">
      <c r="C6" t="s">
        <v>415</v>
      </c>
      <c r="D6" s="13">
        <v>0.08</v>
      </c>
    </row>
    <row r="7" spans="3:4">
      <c r="C7" t="s">
        <v>416</v>
      </c>
      <c r="D7" s="14">
        <v>0.369863</v>
      </c>
    </row>
    <row r="8" spans="3:4">
      <c r="D8" s="12"/>
    </row>
    <row r="9" spans="3:4">
      <c r="C9" t="s">
        <v>417</v>
      </c>
      <c r="D9" s="12"/>
    </row>
    <row r="10" spans="3:4">
      <c r="C10" t="s">
        <v>408</v>
      </c>
      <c r="D10">
        <f>1 -(0.27+0.08)</f>
        <v>0.64999999999999991</v>
      </c>
    </row>
    <row r="11" spans="3:4">
      <c r="C11" t="s">
        <v>409</v>
      </c>
      <c r="D11" s="12">
        <f>+D4/D10</f>
        <v>153846.15384615387</v>
      </c>
    </row>
    <row r="12" spans="3:4">
      <c r="C12" t="s">
        <v>410</v>
      </c>
      <c r="D12" s="12">
        <f>+D11*D5</f>
        <v>41538.461538461546</v>
      </c>
    </row>
    <row r="13" spans="3:4">
      <c r="C13" t="s">
        <v>411</v>
      </c>
      <c r="D13" s="12">
        <f>+D11*D6</f>
        <v>12307.69230769231</v>
      </c>
    </row>
    <row r="15" spans="3:4">
      <c r="C15" t="s">
        <v>418</v>
      </c>
      <c r="D15" s="12"/>
    </row>
    <row r="16" spans="3:4">
      <c r="C16" t="s">
        <v>408</v>
      </c>
      <c r="D16">
        <f>1 -(0.27)</f>
        <v>0.73</v>
      </c>
    </row>
    <row r="17" spans="3:4">
      <c r="C17" t="s">
        <v>409</v>
      </c>
      <c r="D17" s="12">
        <f>+D4/D16</f>
        <v>136986.30136986301</v>
      </c>
    </row>
    <row r="18" spans="3:4">
      <c r="C18" t="s">
        <v>412</v>
      </c>
      <c r="D18" s="12">
        <f>+D17*D5</f>
        <v>36986.301369863017</v>
      </c>
    </row>
    <row r="19" spans="3:4">
      <c r="C19" t="s">
        <v>413</v>
      </c>
      <c r="D19" s="12">
        <f>+D4*D7</f>
        <v>36986.300000000003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182"/>
  <sheetViews>
    <sheetView showGridLines="0" zoomScaleNormal="100" zoomScaleSheetLayoutView="96" workbookViewId="0">
      <selection activeCell="B131" sqref="B131"/>
    </sheetView>
  </sheetViews>
  <sheetFormatPr baseColWidth="10" defaultColWidth="1" defaultRowHeight="15"/>
  <cols>
    <col min="1" max="1" width="3.42578125" style="319" customWidth="1"/>
    <col min="2" max="2" width="14.7109375" style="319" customWidth="1"/>
    <col min="3" max="3" width="97.140625" style="319" customWidth="1"/>
    <col min="4" max="250" width="11.42578125" style="307" customWidth="1"/>
    <col min="251" max="251" width="10" style="307" customWidth="1"/>
    <col min="252" max="252" width="69.7109375" style="307" customWidth="1"/>
    <col min="253" max="253" width="11.42578125" style="307" customWidth="1"/>
    <col min="254" max="254" width="1" style="307"/>
    <col min="255" max="255" width="1" style="307" customWidth="1"/>
    <col min="256" max="256" width="10" style="307" customWidth="1"/>
    <col min="257" max="257" width="97.140625" style="307" customWidth="1"/>
    <col min="258" max="258" width="17" style="307" customWidth="1"/>
    <col min="259" max="506" width="11.42578125" style="307" customWidth="1"/>
    <col min="507" max="507" width="10" style="307" customWidth="1"/>
    <col min="508" max="508" width="69.7109375" style="307" customWidth="1"/>
    <col min="509" max="509" width="11.42578125" style="307" customWidth="1"/>
    <col min="510" max="510" width="1" style="307"/>
    <col min="511" max="511" width="1" style="307" customWidth="1"/>
    <col min="512" max="512" width="10" style="307" customWidth="1"/>
    <col min="513" max="513" width="97.140625" style="307" customWidth="1"/>
    <col min="514" max="514" width="17" style="307" customWidth="1"/>
    <col min="515" max="762" width="11.42578125" style="307" customWidth="1"/>
    <col min="763" max="763" width="10" style="307" customWidth="1"/>
    <col min="764" max="764" width="69.7109375" style="307" customWidth="1"/>
    <col min="765" max="765" width="11.42578125" style="307" customWidth="1"/>
    <col min="766" max="766" width="1" style="307"/>
    <col min="767" max="767" width="1" style="307" customWidth="1"/>
    <col min="768" max="768" width="10" style="307" customWidth="1"/>
    <col min="769" max="769" width="97.140625" style="307" customWidth="1"/>
    <col min="770" max="770" width="17" style="307" customWidth="1"/>
    <col min="771" max="1018" width="11.42578125" style="307" customWidth="1"/>
    <col min="1019" max="1019" width="10" style="307" customWidth="1"/>
    <col min="1020" max="1020" width="69.7109375" style="307" customWidth="1"/>
    <col min="1021" max="1021" width="11.42578125" style="307" customWidth="1"/>
    <col min="1022" max="1022" width="1" style="307"/>
    <col min="1023" max="1023" width="1" style="307" customWidth="1"/>
    <col min="1024" max="1024" width="10" style="307" customWidth="1"/>
    <col min="1025" max="1025" width="97.140625" style="307" customWidth="1"/>
    <col min="1026" max="1026" width="17" style="307" customWidth="1"/>
    <col min="1027" max="1274" width="11.42578125" style="307" customWidth="1"/>
    <col min="1275" max="1275" width="10" style="307" customWidth="1"/>
    <col min="1276" max="1276" width="69.7109375" style="307" customWidth="1"/>
    <col min="1277" max="1277" width="11.42578125" style="307" customWidth="1"/>
    <col min="1278" max="1278" width="1" style="307"/>
    <col min="1279" max="1279" width="1" style="307" customWidth="1"/>
    <col min="1280" max="1280" width="10" style="307" customWidth="1"/>
    <col min="1281" max="1281" width="97.140625" style="307" customWidth="1"/>
    <col min="1282" max="1282" width="17" style="307" customWidth="1"/>
    <col min="1283" max="1530" width="11.42578125" style="307" customWidth="1"/>
    <col min="1531" max="1531" width="10" style="307" customWidth="1"/>
    <col min="1532" max="1532" width="69.7109375" style="307" customWidth="1"/>
    <col min="1533" max="1533" width="11.42578125" style="307" customWidth="1"/>
    <col min="1534" max="1534" width="1" style="307"/>
    <col min="1535" max="1535" width="1" style="307" customWidth="1"/>
    <col min="1536" max="1536" width="10" style="307" customWidth="1"/>
    <col min="1537" max="1537" width="97.140625" style="307" customWidth="1"/>
    <col min="1538" max="1538" width="17" style="307" customWidth="1"/>
    <col min="1539" max="1786" width="11.42578125" style="307" customWidth="1"/>
    <col min="1787" max="1787" width="10" style="307" customWidth="1"/>
    <col min="1788" max="1788" width="69.7109375" style="307" customWidth="1"/>
    <col min="1789" max="1789" width="11.42578125" style="307" customWidth="1"/>
    <col min="1790" max="1790" width="1" style="307"/>
    <col min="1791" max="1791" width="1" style="307" customWidth="1"/>
    <col min="1792" max="1792" width="10" style="307" customWidth="1"/>
    <col min="1793" max="1793" width="97.140625" style="307" customWidth="1"/>
    <col min="1794" max="1794" width="17" style="307" customWidth="1"/>
    <col min="1795" max="2042" width="11.42578125" style="307" customWidth="1"/>
    <col min="2043" max="2043" width="10" style="307" customWidth="1"/>
    <col min="2044" max="2044" width="69.7109375" style="307" customWidth="1"/>
    <col min="2045" max="2045" width="11.42578125" style="307" customWidth="1"/>
    <col min="2046" max="2046" width="1" style="307"/>
    <col min="2047" max="2047" width="1" style="307" customWidth="1"/>
    <col min="2048" max="2048" width="10" style="307" customWidth="1"/>
    <col min="2049" max="2049" width="97.140625" style="307" customWidth="1"/>
    <col min="2050" max="2050" width="17" style="307" customWidth="1"/>
    <col min="2051" max="2298" width="11.42578125" style="307" customWidth="1"/>
    <col min="2299" max="2299" width="10" style="307" customWidth="1"/>
    <col min="2300" max="2300" width="69.7109375" style="307" customWidth="1"/>
    <col min="2301" max="2301" width="11.42578125" style="307" customWidth="1"/>
    <col min="2302" max="2302" width="1" style="307"/>
    <col min="2303" max="2303" width="1" style="307" customWidth="1"/>
    <col min="2304" max="2304" width="10" style="307" customWidth="1"/>
    <col min="2305" max="2305" width="97.140625" style="307" customWidth="1"/>
    <col min="2306" max="2306" width="17" style="307" customWidth="1"/>
    <col min="2307" max="2554" width="11.42578125" style="307" customWidth="1"/>
    <col min="2555" max="2555" width="10" style="307" customWidth="1"/>
    <col min="2556" max="2556" width="69.7109375" style="307" customWidth="1"/>
    <col min="2557" max="2557" width="11.42578125" style="307" customWidth="1"/>
    <col min="2558" max="2558" width="1" style="307"/>
    <col min="2559" max="2559" width="1" style="307" customWidth="1"/>
    <col min="2560" max="2560" width="10" style="307" customWidth="1"/>
    <col min="2561" max="2561" width="97.140625" style="307" customWidth="1"/>
    <col min="2562" max="2562" width="17" style="307" customWidth="1"/>
    <col min="2563" max="2810" width="11.42578125" style="307" customWidth="1"/>
    <col min="2811" max="2811" width="10" style="307" customWidth="1"/>
    <col min="2812" max="2812" width="69.7109375" style="307" customWidth="1"/>
    <col min="2813" max="2813" width="11.42578125" style="307" customWidth="1"/>
    <col min="2814" max="2814" width="1" style="307"/>
    <col min="2815" max="2815" width="1" style="307" customWidth="1"/>
    <col min="2816" max="2816" width="10" style="307" customWidth="1"/>
    <col min="2817" max="2817" width="97.140625" style="307" customWidth="1"/>
    <col min="2818" max="2818" width="17" style="307" customWidth="1"/>
    <col min="2819" max="3066" width="11.42578125" style="307" customWidth="1"/>
    <col min="3067" max="3067" width="10" style="307" customWidth="1"/>
    <col min="3068" max="3068" width="69.7109375" style="307" customWidth="1"/>
    <col min="3069" max="3069" width="11.42578125" style="307" customWidth="1"/>
    <col min="3070" max="3070" width="1" style="307"/>
    <col min="3071" max="3071" width="1" style="307" customWidth="1"/>
    <col min="3072" max="3072" width="10" style="307" customWidth="1"/>
    <col min="3073" max="3073" width="97.140625" style="307" customWidth="1"/>
    <col min="3074" max="3074" width="17" style="307" customWidth="1"/>
    <col min="3075" max="3322" width="11.42578125" style="307" customWidth="1"/>
    <col min="3323" max="3323" width="10" style="307" customWidth="1"/>
    <col min="3324" max="3324" width="69.7109375" style="307" customWidth="1"/>
    <col min="3325" max="3325" width="11.42578125" style="307" customWidth="1"/>
    <col min="3326" max="3326" width="1" style="307"/>
    <col min="3327" max="3327" width="1" style="307" customWidth="1"/>
    <col min="3328" max="3328" width="10" style="307" customWidth="1"/>
    <col min="3329" max="3329" width="97.140625" style="307" customWidth="1"/>
    <col min="3330" max="3330" width="17" style="307" customWidth="1"/>
    <col min="3331" max="3578" width="11.42578125" style="307" customWidth="1"/>
    <col min="3579" max="3579" width="10" style="307" customWidth="1"/>
    <col min="3580" max="3580" width="69.7109375" style="307" customWidth="1"/>
    <col min="3581" max="3581" width="11.42578125" style="307" customWidth="1"/>
    <col min="3582" max="3582" width="1" style="307"/>
    <col min="3583" max="3583" width="1" style="307" customWidth="1"/>
    <col min="3584" max="3584" width="10" style="307" customWidth="1"/>
    <col min="3585" max="3585" width="97.140625" style="307" customWidth="1"/>
    <col min="3586" max="3586" width="17" style="307" customWidth="1"/>
    <col min="3587" max="3834" width="11.42578125" style="307" customWidth="1"/>
    <col min="3835" max="3835" width="10" style="307" customWidth="1"/>
    <col min="3836" max="3836" width="69.7109375" style="307" customWidth="1"/>
    <col min="3837" max="3837" width="11.42578125" style="307" customWidth="1"/>
    <col min="3838" max="3838" width="1" style="307"/>
    <col min="3839" max="3839" width="1" style="307" customWidth="1"/>
    <col min="3840" max="3840" width="10" style="307" customWidth="1"/>
    <col min="3841" max="3841" width="97.140625" style="307" customWidth="1"/>
    <col min="3842" max="3842" width="17" style="307" customWidth="1"/>
    <col min="3843" max="4090" width="11.42578125" style="307" customWidth="1"/>
    <col min="4091" max="4091" width="10" style="307" customWidth="1"/>
    <col min="4092" max="4092" width="69.7109375" style="307" customWidth="1"/>
    <col min="4093" max="4093" width="11.42578125" style="307" customWidth="1"/>
    <col min="4094" max="4094" width="1" style="307"/>
    <col min="4095" max="4095" width="1" style="307" customWidth="1"/>
    <col min="4096" max="4096" width="10" style="307" customWidth="1"/>
    <col min="4097" max="4097" width="97.140625" style="307" customWidth="1"/>
    <col min="4098" max="4098" width="17" style="307" customWidth="1"/>
    <col min="4099" max="4346" width="11.42578125" style="307" customWidth="1"/>
    <col min="4347" max="4347" width="10" style="307" customWidth="1"/>
    <col min="4348" max="4348" width="69.7109375" style="307" customWidth="1"/>
    <col min="4349" max="4349" width="11.42578125" style="307" customWidth="1"/>
    <col min="4350" max="4350" width="1" style="307"/>
    <col min="4351" max="4351" width="1" style="307" customWidth="1"/>
    <col min="4352" max="4352" width="10" style="307" customWidth="1"/>
    <col min="4353" max="4353" width="97.140625" style="307" customWidth="1"/>
    <col min="4354" max="4354" width="17" style="307" customWidth="1"/>
    <col min="4355" max="4602" width="11.42578125" style="307" customWidth="1"/>
    <col min="4603" max="4603" width="10" style="307" customWidth="1"/>
    <col min="4604" max="4604" width="69.7109375" style="307" customWidth="1"/>
    <col min="4605" max="4605" width="11.42578125" style="307" customWidth="1"/>
    <col min="4606" max="4606" width="1" style="307"/>
    <col min="4607" max="4607" width="1" style="307" customWidth="1"/>
    <col min="4608" max="4608" width="10" style="307" customWidth="1"/>
    <col min="4609" max="4609" width="97.140625" style="307" customWidth="1"/>
    <col min="4610" max="4610" width="17" style="307" customWidth="1"/>
    <col min="4611" max="4858" width="11.42578125" style="307" customWidth="1"/>
    <col min="4859" max="4859" width="10" style="307" customWidth="1"/>
    <col min="4860" max="4860" width="69.7109375" style="307" customWidth="1"/>
    <col min="4861" max="4861" width="11.42578125" style="307" customWidth="1"/>
    <col min="4862" max="4862" width="1" style="307"/>
    <col min="4863" max="4863" width="1" style="307" customWidth="1"/>
    <col min="4864" max="4864" width="10" style="307" customWidth="1"/>
    <col min="4865" max="4865" width="97.140625" style="307" customWidth="1"/>
    <col min="4866" max="4866" width="17" style="307" customWidth="1"/>
    <col min="4867" max="5114" width="11.42578125" style="307" customWidth="1"/>
    <col min="5115" max="5115" width="10" style="307" customWidth="1"/>
    <col min="5116" max="5116" width="69.7109375" style="307" customWidth="1"/>
    <col min="5117" max="5117" width="11.42578125" style="307" customWidth="1"/>
    <col min="5118" max="5118" width="1" style="307"/>
    <col min="5119" max="5119" width="1" style="307" customWidth="1"/>
    <col min="5120" max="5120" width="10" style="307" customWidth="1"/>
    <col min="5121" max="5121" width="97.140625" style="307" customWidth="1"/>
    <col min="5122" max="5122" width="17" style="307" customWidth="1"/>
    <col min="5123" max="5370" width="11.42578125" style="307" customWidth="1"/>
    <col min="5371" max="5371" width="10" style="307" customWidth="1"/>
    <col min="5372" max="5372" width="69.7109375" style="307" customWidth="1"/>
    <col min="5373" max="5373" width="11.42578125" style="307" customWidth="1"/>
    <col min="5374" max="5374" width="1" style="307"/>
    <col min="5375" max="5375" width="1" style="307" customWidth="1"/>
    <col min="5376" max="5376" width="10" style="307" customWidth="1"/>
    <col min="5377" max="5377" width="97.140625" style="307" customWidth="1"/>
    <col min="5378" max="5378" width="17" style="307" customWidth="1"/>
    <col min="5379" max="5626" width="11.42578125" style="307" customWidth="1"/>
    <col min="5627" max="5627" width="10" style="307" customWidth="1"/>
    <col min="5628" max="5628" width="69.7109375" style="307" customWidth="1"/>
    <col min="5629" max="5629" width="11.42578125" style="307" customWidth="1"/>
    <col min="5630" max="5630" width="1" style="307"/>
    <col min="5631" max="5631" width="1" style="307" customWidth="1"/>
    <col min="5632" max="5632" width="10" style="307" customWidth="1"/>
    <col min="5633" max="5633" width="97.140625" style="307" customWidth="1"/>
    <col min="5634" max="5634" width="17" style="307" customWidth="1"/>
    <col min="5635" max="5882" width="11.42578125" style="307" customWidth="1"/>
    <col min="5883" max="5883" width="10" style="307" customWidth="1"/>
    <col min="5884" max="5884" width="69.7109375" style="307" customWidth="1"/>
    <col min="5885" max="5885" width="11.42578125" style="307" customWidth="1"/>
    <col min="5886" max="5886" width="1" style="307"/>
    <col min="5887" max="5887" width="1" style="307" customWidth="1"/>
    <col min="5888" max="5888" width="10" style="307" customWidth="1"/>
    <col min="5889" max="5889" width="97.140625" style="307" customWidth="1"/>
    <col min="5890" max="5890" width="17" style="307" customWidth="1"/>
    <col min="5891" max="6138" width="11.42578125" style="307" customWidth="1"/>
    <col min="6139" max="6139" width="10" style="307" customWidth="1"/>
    <col min="6140" max="6140" width="69.7109375" style="307" customWidth="1"/>
    <col min="6141" max="6141" width="11.42578125" style="307" customWidth="1"/>
    <col min="6142" max="6142" width="1" style="307"/>
    <col min="6143" max="6143" width="1" style="307" customWidth="1"/>
    <col min="6144" max="6144" width="10" style="307" customWidth="1"/>
    <col min="6145" max="6145" width="97.140625" style="307" customWidth="1"/>
    <col min="6146" max="6146" width="17" style="307" customWidth="1"/>
    <col min="6147" max="6394" width="11.42578125" style="307" customWidth="1"/>
    <col min="6395" max="6395" width="10" style="307" customWidth="1"/>
    <col min="6396" max="6396" width="69.7109375" style="307" customWidth="1"/>
    <col min="6397" max="6397" width="11.42578125" style="307" customWidth="1"/>
    <col min="6398" max="6398" width="1" style="307"/>
    <col min="6399" max="6399" width="1" style="307" customWidth="1"/>
    <col min="6400" max="6400" width="10" style="307" customWidth="1"/>
    <col min="6401" max="6401" width="97.140625" style="307" customWidth="1"/>
    <col min="6402" max="6402" width="17" style="307" customWidth="1"/>
    <col min="6403" max="6650" width="11.42578125" style="307" customWidth="1"/>
    <col min="6651" max="6651" width="10" style="307" customWidth="1"/>
    <col min="6652" max="6652" width="69.7109375" style="307" customWidth="1"/>
    <col min="6653" max="6653" width="11.42578125" style="307" customWidth="1"/>
    <col min="6654" max="6654" width="1" style="307"/>
    <col min="6655" max="6655" width="1" style="307" customWidth="1"/>
    <col min="6656" max="6656" width="10" style="307" customWidth="1"/>
    <col min="6657" max="6657" width="97.140625" style="307" customWidth="1"/>
    <col min="6658" max="6658" width="17" style="307" customWidth="1"/>
    <col min="6659" max="6906" width="11.42578125" style="307" customWidth="1"/>
    <col min="6907" max="6907" width="10" style="307" customWidth="1"/>
    <col min="6908" max="6908" width="69.7109375" style="307" customWidth="1"/>
    <col min="6909" max="6909" width="11.42578125" style="307" customWidth="1"/>
    <col min="6910" max="6910" width="1" style="307"/>
    <col min="6911" max="6911" width="1" style="307" customWidth="1"/>
    <col min="6912" max="6912" width="10" style="307" customWidth="1"/>
    <col min="6913" max="6913" width="97.140625" style="307" customWidth="1"/>
    <col min="6914" max="6914" width="17" style="307" customWidth="1"/>
    <col min="6915" max="7162" width="11.42578125" style="307" customWidth="1"/>
    <col min="7163" max="7163" width="10" style="307" customWidth="1"/>
    <col min="7164" max="7164" width="69.7109375" style="307" customWidth="1"/>
    <col min="7165" max="7165" width="11.42578125" style="307" customWidth="1"/>
    <col min="7166" max="7166" width="1" style="307"/>
    <col min="7167" max="7167" width="1" style="307" customWidth="1"/>
    <col min="7168" max="7168" width="10" style="307" customWidth="1"/>
    <col min="7169" max="7169" width="97.140625" style="307" customWidth="1"/>
    <col min="7170" max="7170" width="17" style="307" customWidth="1"/>
    <col min="7171" max="7418" width="11.42578125" style="307" customWidth="1"/>
    <col min="7419" max="7419" width="10" style="307" customWidth="1"/>
    <col min="7420" max="7420" width="69.7109375" style="307" customWidth="1"/>
    <col min="7421" max="7421" width="11.42578125" style="307" customWidth="1"/>
    <col min="7422" max="7422" width="1" style="307"/>
    <col min="7423" max="7423" width="1" style="307" customWidth="1"/>
    <col min="7424" max="7424" width="10" style="307" customWidth="1"/>
    <col min="7425" max="7425" width="97.140625" style="307" customWidth="1"/>
    <col min="7426" max="7426" width="17" style="307" customWidth="1"/>
    <col min="7427" max="7674" width="11.42578125" style="307" customWidth="1"/>
    <col min="7675" max="7675" width="10" style="307" customWidth="1"/>
    <col min="7676" max="7676" width="69.7109375" style="307" customWidth="1"/>
    <col min="7677" max="7677" width="11.42578125" style="307" customWidth="1"/>
    <col min="7678" max="7678" width="1" style="307"/>
    <col min="7679" max="7679" width="1" style="307" customWidth="1"/>
    <col min="7680" max="7680" width="10" style="307" customWidth="1"/>
    <col min="7681" max="7681" width="97.140625" style="307" customWidth="1"/>
    <col min="7682" max="7682" width="17" style="307" customWidth="1"/>
    <col min="7683" max="7930" width="11.42578125" style="307" customWidth="1"/>
    <col min="7931" max="7931" width="10" style="307" customWidth="1"/>
    <col min="7932" max="7932" width="69.7109375" style="307" customWidth="1"/>
    <col min="7933" max="7933" width="11.42578125" style="307" customWidth="1"/>
    <col min="7934" max="7934" width="1" style="307"/>
    <col min="7935" max="7935" width="1" style="307" customWidth="1"/>
    <col min="7936" max="7936" width="10" style="307" customWidth="1"/>
    <col min="7937" max="7937" width="97.140625" style="307" customWidth="1"/>
    <col min="7938" max="7938" width="17" style="307" customWidth="1"/>
    <col min="7939" max="8186" width="11.42578125" style="307" customWidth="1"/>
    <col min="8187" max="8187" width="10" style="307" customWidth="1"/>
    <col min="8188" max="8188" width="69.7109375" style="307" customWidth="1"/>
    <col min="8189" max="8189" width="11.42578125" style="307" customWidth="1"/>
    <col min="8190" max="8190" width="1" style="307"/>
    <col min="8191" max="8191" width="1" style="307" customWidth="1"/>
    <col min="8192" max="8192" width="10" style="307" customWidth="1"/>
    <col min="8193" max="8193" width="97.140625" style="307" customWidth="1"/>
    <col min="8194" max="8194" width="17" style="307" customWidth="1"/>
    <col min="8195" max="8442" width="11.42578125" style="307" customWidth="1"/>
    <col min="8443" max="8443" width="10" style="307" customWidth="1"/>
    <col min="8444" max="8444" width="69.7109375" style="307" customWidth="1"/>
    <col min="8445" max="8445" width="11.42578125" style="307" customWidth="1"/>
    <col min="8446" max="8446" width="1" style="307"/>
    <col min="8447" max="8447" width="1" style="307" customWidth="1"/>
    <col min="8448" max="8448" width="10" style="307" customWidth="1"/>
    <col min="8449" max="8449" width="97.140625" style="307" customWidth="1"/>
    <col min="8450" max="8450" width="17" style="307" customWidth="1"/>
    <col min="8451" max="8698" width="11.42578125" style="307" customWidth="1"/>
    <col min="8699" max="8699" width="10" style="307" customWidth="1"/>
    <col min="8700" max="8700" width="69.7109375" style="307" customWidth="1"/>
    <col min="8701" max="8701" width="11.42578125" style="307" customWidth="1"/>
    <col min="8702" max="8702" width="1" style="307"/>
    <col min="8703" max="8703" width="1" style="307" customWidth="1"/>
    <col min="8704" max="8704" width="10" style="307" customWidth="1"/>
    <col min="8705" max="8705" width="97.140625" style="307" customWidth="1"/>
    <col min="8706" max="8706" width="17" style="307" customWidth="1"/>
    <col min="8707" max="8954" width="11.42578125" style="307" customWidth="1"/>
    <col min="8955" max="8955" width="10" style="307" customWidth="1"/>
    <col min="8956" max="8956" width="69.7109375" style="307" customWidth="1"/>
    <col min="8957" max="8957" width="11.42578125" style="307" customWidth="1"/>
    <col min="8958" max="8958" width="1" style="307"/>
    <col min="8959" max="8959" width="1" style="307" customWidth="1"/>
    <col min="8960" max="8960" width="10" style="307" customWidth="1"/>
    <col min="8961" max="8961" width="97.140625" style="307" customWidth="1"/>
    <col min="8962" max="8962" width="17" style="307" customWidth="1"/>
    <col min="8963" max="9210" width="11.42578125" style="307" customWidth="1"/>
    <col min="9211" max="9211" width="10" style="307" customWidth="1"/>
    <col min="9212" max="9212" width="69.7109375" style="307" customWidth="1"/>
    <col min="9213" max="9213" width="11.42578125" style="307" customWidth="1"/>
    <col min="9214" max="9214" width="1" style="307"/>
    <col min="9215" max="9215" width="1" style="307" customWidth="1"/>
    <col min="9216" max="9216" width="10" style="307" customWidth="1"/>
    <col min="9217" max="9217" width="97.140625" style="307" customWidth="1"/>
    <col min="9218" max="9218" width="17" style="307" customWidth="1"/>
    <col min="9219" max="9466" width="11.42578125" style="307" customWidth="1"/>
    <col min="9467" max="9467" width="10" style="307" customWidth="1"/>
    <col min="9468" max="9468" width="69.7109375" style="307" customWidth="1"/>
    <col min="9469" max="9469" width="11.42578125" style="307" customWidth="1"/>
    <col min="9470" max="9470" width="1" style="307"/>
    <col min="9471" max="9471" width="1" style="307" customWidth="1"/>
    <col min="9472" max="9472" width="10" style="307" customWidth="1"/>
    <col min="9473" max="9473" width="97.140625" style="307" customWidth="1"/>
    <col min="9474" max="9474" width="17" style="307" customWidth="1"/>
    <col min="9475" max="9722" width="11.42578125" style="307" customWidth="1"/>
    <col min="9723" max="9723" width="10" style="307" customWidth="1"/>
    <col min="9724" max="9724" width="69.7109375" style="307" customWidth="1"/>
    <col min="9725" max="9725" width="11.42578125" style="307" customWidth="1"/>
    <col min="9726" max="9726" width="1" style="307"/>
    <col min="9727" max="9727" width="1" style="307" customWidth="1"/>
    <col min="9728" max="9728" width="10" style="307" customWidth="1"/>
    <col min="9729" max="9729" width="97.140625" style="307" customWidth="1"/>
    <col min="9730" max="9730" width="17" style="307" customWidth="1"/>
    <col min="9731" max="9978" width="11.42578125" style="307" customWidth="1"/>
    <col min="9979" max="9979" width="10" style="307" customWidth="1"/>
    <col min="9980" max="9980" width="69.7109375" style="307" customWidth="1"/>
    <col min="9981" max="9981" width="11.42578125" style="307" customWidth="1"/>
    <col min="9982" max="9982" width="1" style="307"/>
    <col min="9983" max="9983" width="1" style="307" customWidth="1"/>
    <col min="9984" max="9984" width="10" style="307" customWidth="1"/>
    <col min="9985" max="9985" width="97.140625" style="307" customWidth="1"/>
    <col min="9986" max="9986" width="17" style="307" customWidth="1"/>
    <col min="9987" max="10234" width="11.42578125" style="307" customWidth="1"/>
    <col min="10235" max="10235" width="10" style="307" customWidth="1"/>
    <col min="10236" max="10236" width="69.7109375" style="307" customWidth="1"/>
    <col min="10237" max="10237" width="11.42578125" style="307" customWidth="1"/>
    <col min="10238" max="10238" width="1" style="307"/>
    <col min="10239" max="10239" width="1" style="307" customWidth="1"/>
    <col min="10240" max="10240" width="10" style="307" customWidth="1"/>
    <col min="10241" max="10241" width="97.140625" style="307" customWidth="1"/>
    <col min="10242" max="10242" width="17" style="307" customWidth="1"/>
    <col min="10243" max="10490" width="11.42578125" style="307" customWidth="1"/>
    <col min="10491" max="10491" width="10" style="307" customWidth="1"/>
    <col min="10492" max="10492" width="69.7109375" style="307" customWidth="1"/>
    <col min="10493" max="10493" width="11.42578125" style="307" customWidth="1"/>
    <col min="10494" max="10494" width="1" style="307"/>
    <col min="10495" max="10495" width="1" style="307" customWidth="1"/>
    <col min="10496" max="10496" width="10" style="307" customWidth="1"/>
    <col min="10497" max="10497" width="97.140625" style="307" customWidth="1"/>
    <col min="10498" max="10498" width="17" style="307" customWidth="1"/>
    <col min="10499" max="10746" width="11.42578125" style="307" customWidth="1"/>
    <col min="10747" max="10747" width="10" style="307" customWidth="1"/>
    <col min="10748" max="10748" width="69.7109375" style="307" customWidth="1"/>
    <col min="10749" max="10749" width="11.42578125" style="307" customWidth="1"/>
    <col min="10750" max="10750" width="1" style="307"/>
    <col min="10751" max="10751" width="1" style="307" customWidth="1"/>
    <col min="10752" max="10752" width="10" style="307" customWidth="1"/>
    <col min="10753" max="10753" width="97.140625" style="307" customWidth="1"/>
    <col min="10754" max="10754" width="17" style="307" customWidth="1"/>
    <col min="10755" max="11002" width="11.42578125" style="307" customWidth="1"/>
    <col min="11003" max="11003" width="10" style="307" customWidth="1"/>
    <col min="11004" max="11004" width="69.7109375" style="307" customWidth="1"/>
    <col min="11005" max="11005" width="11.42578125" style="307" customWidth="1"/>
    <col min="11006" max="11006" width="1" style="307"/>
    <col min="11007" max="11007" width="1" style="307" customWidth="1"/>
    <col min="11008" max="11008" width="10" style="307" customWidth="1"/>
    <col min="11009" max="11009" width="97.140625" style="307" customWidth="1"/>
    <col min="11010" max="11010" width="17" style="307" customWidth="1"/>
    <col min="11011" max="11258" width="11.42578125" style="307" customWidth="1"/>
    <col min="11259" max="11259" width="10" style="307" customWidth="1"/>
    <col min="11260" max="11260" width="69.7109375" style="307" customWidth="1"/>
    <col min="11261" max="11261" width="11.42578125" style="307" customWidth="1"/>
    <col min="11262" max="11262" width="1" style="307"/>
    <col min="11263" max="11263" width="1" style="307" customWidth="1"/>
    <col min="11264" max="11264" width="10" style="307" customWidth="1"/>
    <col min="11265" max="11265" width="97.140625" style="307" customWidth="1"/>
    <col min="11266" max="11266" width="17" style="307" customWidth="1"/>
    <col min="11267" max="11514" width="11.42578125" style="307" customWidth="1"/>
    <col min="11515" max="11515" width="10" style="307" customWidth="1"/>
    <col min="11516" max="11516" width="69.7109375" style="307" customWidth="1"/>
    <col min="11517" max="11517" width="11.42578125" style="307" customWidth="1"/>
    <col min="11518" max="11518" width="1" style="307"/>
    <col min="11519" max="11519" width="1" style="307" customWidth="1"/>
    <col min="11520" max="11520" width="10" style="307" customWidth="1"/>
    <col min="11521" max="11521" width="97.140625" style="307" customWidth="1"/>
    <col min="11522" max="11522" width="17" style="307" customWidth="1"/>
    <col min="11523" max="11770" width="11.42578125" style="307" customWidth="1"/>
    <col min="11771" max="11771" width="10" style="307" customWidth="1"/>
    <col min="11772" max="11772" width="69.7109375" style="307" customWidth="1"/>
    <col min="11773" max="11773" width="11.42578125" style="307" customWidth="1"/>
    <col min="11774" max="11774" width="1" style="307"/>
    <col min="11775" max="11775" width="1" style="307" customWidth="1"/>
    <col min="11776" max="11776" width="10" style="307" customWidth="1"/>
    <col min="11777" max="11777" width="97.140625" style="307" customWidth="1"/>
    <col min="11778" max="11778" width="17" style="307" customWidth="1"/>
    <col min="11779" max="12026" width="11.42578125" style="307" customWidth="1"/>
    <col min="12027" max="12027" width="10" style="307" customWidth="1"/>
    <col min="12028" max="12028" width="69.7109375" style="307" customWidth="1"/>
    <col min="12029" max="12029" width="11.42578125" style="307" customWidth="1"/>
    <col min="12030" max="12030" width="1" style="307"/>
    <col min="12031" max="12031" width="1" style="307" customWidth="1"/>
    <col min="12032" max="12032" width="10" style="307" customWidth="1"/>
    <col min="12033" max="12033" width="97.140625" style="307" customWidth="1"/>
    <col min="12034" max="12034" width="17" style="307" customWidth="1"/>
    <col min="12035" max="12282" width="11.42578125" style="307" customWidth="1"/>
    <col min="12283" max="12283" width="10" style="307" customWidth="1"/>
    <col min="12284" max="12284" width="69.7109375" style="307" customWidth="1"/>
    <col min="12285" max="12285" width="11.42578125" style="307" customWidth="1"/>
    <col min="12286" max="12286" width="1" style="307"/>
    <col min="12287" max="12287" width="1" style="307" customWidth="1"/>
    <col min="12288" max="12288" width="10" style="307" customWidth="1"/>
    <col min="12289" max="12289" width="97.140625" style="307" customWidth="1"/>
    <col min="12290" max="12290" width="17" style="307" customWidth="1"/>
    <col min="12291" max="12538" width="11.42578125" style="307" customWidth="1"/>
    <col min="12539" max="12539" width="10" style="307" customWidth="1"/>
    <col min="12540" max="12540" width="69.7109375" style="307" customWidth="1"/>
    <col min="12541" max="12541" width="11.42578125" style="307" customWidth="1"/>
    <col min="12542" max="12542" width="1" style="307"/>
    <col min="12543" max="12543" width="1" style="307" customWidth="1"/>
    <col min="12544" max="12544" width="10" style="307" customWidth="1"/>
    <col min="12545" max="12545" width="97.140625" style="307" customWidth="1"/>
    <col min="12546" max="12546" width="17" style="307" customWidth="1"/>
    <col min="12547" max="12794" width="11.42578125" style="307" customWidth="1"/>
    <col min="12795" max="12795" width="10" style="307" customWidth="1"/>
    <col min="12796" max="12796" width="69.7109375" style="307" customWidth="1"/>
    <col min="12797" max="12797" width="11.42578125" style="307" customWidth="1"/>
    <col min="12798" max="12798" width="1" style="307"/>
    <col min="12799" max="12799" width="1" style="307" customWidth="1"/>
    <col min="12800" max="12800" width="10" style="307" customWidth="1"/>
    <col min="12801" max="12801" width="97.140625" style="307" customWidth="1"/>
    <col min="12802" max="12802" width="17" style="307" customWidth="1"/>
    <col min="12803" max="13050" width="11.42578125" style="307" customWidth="1"/>
    <col min="13051" max="13051" width="10" style="307" customWidth="1"/>
    <col min="13052" max="13052" width="69.7109375" style="307" customWidth="1"/>
    <col min="13053" max="13053" width="11.42578125" style="307" customWidth="1"/>
    <col min="13054" max="13054" width="1" style="307"/>
    <col min="13055" max="13055" width="1" style="307" customWidth="1"/>
    <col min="13056" max="13056" width="10" style="307" customWidth="1"/>
    <col min="13057" max="13057" width="97.140625" style="307" customWidth="1"/>
    <col min="13058" max="13058" width="17" style="307" customWidth="1"/>
    <col min="13059" max="13306" width="11.42578125" style="307" customWidth="1"/>
    <col min="13307" max="13307" width="10" style="307" customWidth="1"/>
    <col min="13308" max="13308" width="69.7109375" style="307" customWidth="1"/>
    <col min="13309" max="13309" width="11.42578125" style="307" customWidth="1"/>
    <col min="13310" max="13310" width="1" style="307"/>
    <col min="13311" max="13311" width="1" style="307" customWidth="1"/>
    <col min="13312" max="13312" width="10" style="307" customWidth="1"/>
    <col min="13313" max="13313" width="97.140625" style="307" customWidth="1"/>
    <col min="13314" max="13314" width="17" style="307" customWidth="1"/>
    <col min="13315" max="13562" width="11.42578125" style="307" customWidth="1"/>
    <col min="13563" max="13563" width="10" style="307" customWidth="1"/>
    <col min="13564" max="13564" width="69.7109375" style="307" customWidth="1"/>
    <col min="13565" max="13565" width="11.42578125" style="307" customWidth="1"/>
    <col min="13566" max="13566" width="1" style="307"/>
    <col min="13567" max="13567" width="1" style="307" customWidth="1"/>
    <col min="13568" max="13568" width="10" style="307" customWidth="1"/>
    <col min="13569" max="13569" width="97.140625" style="307" customWidth="1"/>
    <col min="13570" max="13570" width="17" style="307" customWidth="1"/>
    <col min="13571" max="13818" width="11.42578125" style="307" customWidth="1"/>
    <col min="13819" max="13819" width="10" style="307" customWidth="1"/>
    <col min="13820" max="13820" width="69.7109375" style="307" customWidth="1"/>
    <col min="13821" max="13821" width="11.42578125" style="307" customWidth="1"/>
    <col min="13822" max="13822" width="1" style="307"/>
    <col min="13823" max="13823" width="1" style="307" customWidth="1"/>
    <col min="13824" max="13824" width="10" style="307" customWidth="1"/>
    <col min="13825" max="13825" width="97.140625" style="307" customWidth="1"/>
    <col min="13826" max="13826" width="17" style="307" customWidth="1"/>
    <col min="13827" max="14074" width="11.42578125" style="307" customWidth="1"/>
    <col min="14075" max="14075" width="10" style="307" customWidth="1"/>
    <col min="14076" max="14076" width="69.7109375" style="307" customWidth="1"/>
    <col min="14077" max="14077" width="11.42578125" style="307" customWidth="1"/>
    <col min="14078" max="14078" width="1" style="307"/>
    <col min="14079" max="14079" width="1" style="307" customWidth="1"/>
    <col min="14080" max="14080" width="10" style="307" customWidth="1"/>
    <col min="14081" max="14081" width="97.140625" style="307" customWidth="1"/>
    <col min="14082" max="14082" width="17" style="307" customWidth="1"/>
    <col min="14083" max="14330" width="11.42578125" style="307" customWidth="1"/>
    <col min="14331" max="14331" width="10" style="307" customWidth="1"/>
    <col min="14332" max="14332" width="69.7109375" style="307" customWidth="1"/>
    <col min="14333" max="14333" width="11.42578125" style="307" customWidth="1"/>
    <col min="14334" max="14334" width="1" style="307"/>
    <col min="14335" max="14335" width="1" style="307" customWidth="1"/>
    <col min="14336" max="14336" width="10" style="307" customWidth="1"/>
    <col min="14337" max="14337" width="97.140625" style="307" customWidth="1"/>
    <col min="14338" max="14338" width="17" style="307" customWidth="1"/>
    <col min="14339" max="14586" width="11.42578125" style="307" customWidth="1"/>
    <col min="14587" max="14587" width="10" style="307" customWidth="1"/>
    <col min="14588" max="14588" width="69.7109375" style="307" customWidth="1"/>
    <col min="14589" max="14589" width="11.42578125" style="307" customWidth="1"/>
    <col min="14590" max="14590" width="1" style="307"/>
    <col min="14591" max="14591" width="1" style="307" customWidth="1"/>
    <col min="14592" max="14592" width="10" style="307" customWidth="1"/>
    <col min="14593" max="14593" width="97.140625" style="307" customWidth="1"/>
    <col min="14594" max="14594" width="17" style="307" customWidth="1"/>
    <col min="14595" max="14842" width="11.42578125" style="307" customWidth="1"/>
    <col min="14843" max="14843" width="10" style="307" customWidth="1"/>
    <col min="14844" max="14844" width="69.7109375" style="307" customWidth="1"/>
    <col min="14845" max="14845" width="11.42578125" style="307" customWidth="1"/>
    <col min="14846" max="14846" width="1" style="307"/>
    <col min="14847" max="14847" width="1" style="307" customWidth="1"/>
    <col min="14848" max="14848" width="10" style="307" customWidth="1"/>
    <col min="14849" max="14849" width="97.140625" style="307" customWidth="1"/>
    <col min="14850" max="14850" width="17" style="307" customWidth="1"/>
    <col min="14851" max="15098" width="11.42578125" style="307" customWidth="1"/>
    <col min="15099" max="15099" width="10" style="307" customWidth="1"/>
    <col min="15100" max="15100" width="69.7109375" style="307" customWidth="1"/>
    <col min="15101" max="15101" width="11.42578125" style="307" customWidth="1"/>
    <col min="15102" max="15102" width="1" style="307"/>
    <col min="15103" max="15103" width="1" style="307" customWidth="1"/>
    <col min="15104" max="15104" width="10" style="307" customWidth="1"/>
    <col min="15105" max="15105" width="97.140625" style="307" customWidth="1"/>
    <col min="15106" max="15106" width="17" style="307" customWidth="1"/>
    <col min="15107" max="15354" width="11.42578125" style="307" customWidth="1"/>
    <col min="15355" max="15355" width="10" style="307" customWidth="1"/>
    <col min="15356" max="15356" width="69.7109375" style="307" customWidth="1"/>
    <col min="15357" max="15357" width="11.42578125" style="307" customWidth="1"/>
    <col min="15358" max="15358" width="1" style="307"/>
    <col min="15359" max="15359" width="1" style="307" customWidth="1"/>
    <col min="15360" max="15360" width="10" style="307" customWidth="1"/>
    <col min="15361" max="15361" width="97.140625" style="307" customWidth="1"/>
    <col min="15362" max="15362" width="17" style="307" customWidth="1"/>
    <col min="15363" max="15610" width="11.42578125" style="307" customWidth="1"/>
    <col min="15611" max="15611" width="10" style="307" customWidth="1"/>
    <col min="15612" max="15612" width="69.7109375" style="307" customWidth="1"/>
    <col min="15613" max="15613" width="11.42578125" style="307" customWidth="1"/>
    <col min="15614" max="15614" width="1" style="307"/>
    <col min="15615" max="15615" width="1" style="307" customWidth="1"/>
    <col min="15616" max="15616" width="10" style="307" customWidth="1"/>
    <col min="15617" max="15617" width="97.140625" style="307" customWidth="1"/>
    <col min="15618" max="15618" width="17" style="307" customWidth="1"/>
    <col min="15619" max="15866" width="11.42578125" style="307" customWidth="1"/>
    <col min="15867" max="15867" width="10" style="307" customWidth="1"/>
    <col min="15868" max="15868" width="69.7109375" style="307" customWidth="1"/>
    <col min="15869" max="15869" width="11.42578125" style="307" customWidth="1"/>
    <col min="15870" max="15870" width="1" style="307"/>
    <col min="15871" max="15871" width="1" style="307" customWidth="1"/>
    <col min="15872" max="15872" width="10" style="307" customWidth="1"/>
    <col min="15873" max="15873" width="97.140625" style="307" customWidth="1"/>
    <col min="15874" max="15874" width="17" style="307" customWidth="1"/>
    <col min="15875" max="16122" width="11.42578125" style="307" customWidth="1"/>
    <col min="16123" max="16123" width="10" style="307" customWidth="1"/>
    <col min="16124" max="16124" width="69.7109375" style="307" customWidth="1"/>
    <col min="16125" max="16125" width="11.42578125" style="307" customWidth="1"/>
    <col min="16126" max="16126" width="1" style="307"/>
    <col min="16127" max="16127" width="1" style="307" customWidth="1"/>
    <col min="16128" max="16128" width="10" style="307" customWidth="1"/>
    <col min="16129" max="16129" width="97.140625" style="307" customWidth="1"/>
    <col min="16130" max="16130" width="17" style="307" customWidth="1"/>
    <col min="16131" max="16378" width="11.42578125" style="307" customWidth="1"/>
    <col min="16379" max="16379" width="10" style="307" customWidth="1"/>
    <col min="16380" max="16380" width="69.7109375" style="307" customWidth="1"/>
    <col min="16381" max="16381" width="11.42578125" style="307" customWidth="1"/>
    <col min="16382" max="16384" width="1" style="307"/>
  </cols>
  <sheetData>
    <row r="1" spans="2:184" ht="18.75" customHeight="1" thickBot="1">
      <c r="B1" s="1925" t="s">
        <v>510</v>
      </c>
      <c r="C1" s="1926"/>
      <c r="GB1" s="308" t="s">
        <v>511</v>
      </c>
    </row>
    <row r="2" spans="2:184" ht="3.75" customHeight="1">
      <c r="B2" s="307"/>
      <c r="C2" s="307"/>
    </row>
    <row r="3" spans="2:184" ht="18.75" customHeight="1">
      <c r="B3" s="309" t="s">
        <v>512</v>
      </c>
      <c r="C3" s="310"/>
    </row>
    <row r="4" spans="2:184" ht="18.75" customHeight="1" thickBot="1">
      <c r="B4" s="311" t="s">
        <v>513</v>
      </c>
      <c r="C4" s="312"/>
    </row>
    <row r="5" spans="2:184" ht="19.5" customHeight="1" thickBot="1">
      <c r="B5" s="1925" t="s">
        <v>514</v>
      </c>
      <c r="C5" s="1926"/>
      <c r="GB5" s="308"/>
    </row>
    <row r="6" spans="2:184" ht="19.5" customHeight="1" thickBot="1">
      <c r="B6" s="1925" t="s">
        <v>515</v>
      </c>
      <c r="C6" s="1926"/>
      <c r="GB6" s="308"/>
    </row>
    <row r="7" spans="2:184" ht="24.75" customHeight="1" thickBot="1">
      <c r="B7" s="313" t="s">
        <v>516</v>
      </c>
      <c r="C7" s="314" t="s">
        <v>517</v>
      </c>
      <c r="GB7" s="308"/>
    </row>
    <row r="8" spans="2:184" ht="15.75" thickBot="1">
      <c r="B8" s="314" t="s">
        <v>518</v>
      </c>
      <c r="C8" s="314" t="s">
        <v>519</v>
      </c>
    </row>
    <row r="9" spans="2:184">
      <c r="B9" s="315" t="s">
        <v>520</v>
      </c>
      <c r="C9" s="316" t="s">
        <v>521</v>
      </c>
    </row>
    <row r="10" spans="2:184">
      <c r="B10" s="317" t="s">
        <v>522</v>
      </c>
      <c r="C10" s="318" t="s">
        <v>523</v>
      </c>
    </row>
    <row r="11" spans="2:184">
      <c r="B11" s="317" t="s">
        <v>524</v>
      </c>
      <c r="C11" s="318" t="s">
        <v>525</v>
      </c>
    </row>
    <row r="12" spans="2:184">
      <c r="B12" s="317" t="s">
        <v>526</v>
      </c>
      <c r="C12" s="318" t="s">
        <v>527</v>
      </c>
    </row>
    <row r="13" spans="2:184">
      <c r="B13" s="317" t="s">
        <v>528</v>
      </c>
      <c r="C13" s="318" t="s">
        <v>529</v>
      </c>
    </row>
    <row r="14" spans="2:184">
      <c r="B14" s="317" t="s">
        <v>530</v>
      </c>
      <c r="C14" s="318" t="s">
        <v>531</v>
      </c>
    </row>
    <row r="15" spans="2:184" s="319" customFormat="1">
      <c r="B15" s="317" t="s">
        <v>532</v>
      </c>
      <c r="C15" s="318" t="s">
        <v>533</v>
      </c>
    </row>
    <row r="16" spans="2:184" s="319" customFormat="1">
      <c r="B16" s="317" t="s">
        <v>534</v>
      </c>
      <c r="C16" s="318" t="s">
        <v>535</v>
      </c>
    </row>
    <row r="17" spans="2:3" s="319" customFormat="1">
      <c r="B17" s="317" t="s">
        <v>536</v>
      </c>
      <c r="C17" s="318" t="s">
        <v>537</v>
      </c>
    </row>
    <row r="18" spans="2:3" s="319" customFormat="1">
      <c r="B18" s="317" t="s">
        <v>538</v>
      </c>
      <c r="C18" s="318" t="s">
        <v>539</v>
      </c>
    </row>
    <row r="19" spans="2:3" s="319" customFormat="1" ht="12" customHeight="1">
      <c r="B19" s="317" t="s">
        <v>540</v>
      </c>
      <c r="C19" s="318" t="s">
        <v>541</v>
      </c>
    </row>
    <row r="20" spans="2:3" s="319" customFormat="1">
      <c r="B20" s="317" t="s">
        <v>542</v>
      </c>
      <c r="C20" s="318" t="s">
        <v>543</v>
      </c>
    </row>
    <row r="21" spans="2:3" s="319" customFormat="1" ht="12.75" customHeight="1">
      <c r="B21" s="317" t="s">
        <v>544</v>
      </c>
      <c r="C21" s="318" t="s">
        <v>545</v>
      </c>
    </row>
    <row r="22" spans="2:3" s="319" customFormat="1">
      <c r="B22" s="317" t="s">
        <v>546</v>
      </c>
      <c r="C22" s="318" t="s">
        <v>547</v>
      </c>
    </row>
    <row r="23" spans="2:3" s="319" customFormat="1">
      <c r="B23" s="317" t="s">
        <v>548</v>
      </c>
      <c r="C23" s="318" t="s">
        <v>549</v>
      </c>
    </row>
    <row r="24" spans="2:3" s="319" customFormat="1">
      <c r="B24" s="317" t="s">
        <v>550</v>
      </c>
      <c r="C24" s="318" t="s">
        <v>551</v>
      </c>
    </row>
    <row r="25" spans="2:3" s="319" customFormat="1">
      <c r="B25" s="317" t="s">
        <v>552</v>
      </c>
      <c r="C25" s="318" t="s">
        <v>553</v>
      </c>
    </row>
    <row r="26" spans="2:3" s="319" customFormat="1">
      <c r="B26" s="317" t="s">
        <v>554</v>
      </c>
      <c r="C26" s="318" t="s">
        <v>555</v>
      </c>
    </row>
    <row r="27" spans="2:3" s="319" customFormat="1">
      <c r="B27" s="317" t="s">
        <v>556</v>
      </c>
      <c r="C27" s="318" t="s">
        <v>557</v>
      </c>
    </row>
    <row r="28" spans="2:3" s="319" customFormat="1">
      <c r="B28" s="317" t="s">
        <v>558</v>
      </c>
      <c r="C28" s="318" t="s">
        <v>559</v>
      </c>
    </row>
    <row r="29" spans="2:3" s="319" customFormat="1">
      <c r="B29" s="317" t="s">
        <v>560</v>
      </c>
      <c r="C29" s="318" t="s">
        <v>561</v>
      </c>
    </row>
    <row r="30" spans="2:3" s="319" customFormat="1">
      <c r="B30" s="317" t="s">
        <v>562</v>
      </c>
      <c r="C30" s="318" t="s">
        <v>563</v>
      </c>
    </row>
    <row r="31" spans="2:3" s="319" customFormat="1">
      <c r="B31" s="317" t="s">
        <v>564</v>
      </c>
      <c r="C31" s="320" t="s">
        <v>565</v>
      </c>
    </row>
    <row r="32" spans="2:3" s="319" customFormat="1">
      <c r="B32" s="317" t="s">
        <v>566</v>
      </c>
      <c r="C32" s="318" t="s">
        <v>567</v>
      </c>
    </row>
    <row r="33" spans="2:3" s="319" customFormat="1">
      <c r="B33" s="317" t="s">
        <v>568</v>
      </c>
      <c r="C33" s="318" t="s">
        <v>569</v>
      </c>
    </row>
    <row r="34" spans="2:3">
      <c r="B34" s="317" t="s">
        <v>570</v>
      </c>
      <c r="C34" s="318" t="s">
        <v>571</v>
      </c>
    </row>
    <row r="35" spans="2:3">
      <c r="B35" s="317" t="s">
        <v>572</v>
      </c>
      <c r="C35" s="318" t="s">
        <v>573</v>
      </c>
    </row>
    <row r="36" spans="2:3">
      <c r="B36" s="317" t="s">
        <v>574</v>
      </c>
      <c r="C36" s="318" t="s">
        <v>575</v>
      </c>
    </row>
    <row r="37" spans="2:3">
      <c r="B37" s="317" t="s">
        <v>576</v>
      </c>
      <c r="C37" s="318" t="s">
        <v>577</v>
      </c>
    </row>
    <row r="38" spans="2:3">
      <c r="B38" s="317" t="s">
        <v>578</v>
      </c>
      <c r="C38" s="318" t="s">
        <v>579</v>
      </c>
    </row>
    <row r="39" spans="2:3">
      <c r="B39" s="317" t="s">
        <v>580</v>
      </c>
      <c r="C39" s="318" t="s">
        <v>581</v>
      </c>
    </row>
    <row r="40" spans="2:3">
      <c r="B40" s="317" t="s">
        <v>582</v>
      </c>
      <c r="C40" s="318" t="s">
        <v>583</v>
      </c>
    </row>
    <row r="41" spans="2:3">
      <c r="B41" s="317" t="s">
        <v>584</v>
      </c>
      <c r="C41" s="318" t="s">
        <v>585</v>
      </c>
    </row>
    <row r="42" spans="2:3" s="319" customFormat="1">
      <c r="B42" s="317" t="s">
        <v>586</v>
      </c>
      <c r="C42" s="318" t="s">
        <v>587</v>
      </c>
    </row>
    <row r="43" spans="2:3" s="319" customFormat="1">
      <c r="B43" s="317" t="s">
        <v>588</v>
      </c>
      <c r="C43" s="318" t="s">
        <v>589</v>
      </c>
    </row>
    <row r="44" spans="2:3" s="319" customFormat="1">
      <c r="B44" s="317" t="s">
        <v>590</v>
      </c>
      <c r="C44" s="318" t="s">
        <v>591</v>
      </c>
    </row>
    <row r="45" spans="2:3" s="319" customFormat="1">
      <c r="B45" s="317" t="s">
        <v>592</v>
      </c>
      <c r="C45" s="318" t="s">
        <v>593</v>
      </c>
    </row>
    <row r="46" spans="2:3" s="319" customFormat="1">
      <c r="B46" s="317" t="s">
        <v>594</v>
      </c>
      <c r="C46" s="318" t="s">
        <v>595</v>
      </c>
    </row>
    <row r="47" spans="2:3" s="319" customFormat="1">
      <c r="B47" s="317" t="s">
        <v>596</v>
      </c>
      <c r="C47" s="318" t="s">
        <v>597</v>
      </c>
    </row>
    <row r="48" spans="2:3" s="319" customFormat="1">
      <c r="B48" s="317" t="s">
        <v>598</v>
      </c>
      <c r="C48" s="318" t="s">
        <v>599</v>
      </c>
    </row>
    <row r="49" spans="2:3" s="319" customFormat="1">
      <c r="B49" s="317" t="s">
        <v>600</v>
      </c>
      <c r="C49" s="318" t="s">
        <v>601</v>
      </c>
    </row>
    <row r="50" spans="2:3" s="319" customFormat="1">
      <c r="B50" s="317" t="s">
        <v>602</v>
      </c>
      <c r="C50" s="320" t="s">
        <v>603</v>
      </c>
    </row>
    <row r="51" spans="2:3" s="319" customFormat="1">
      <c r="B51" s="317" t="s">
        <v>604</v>
      </c>
      <c r="C51" s="318" t="s">
        <v>605</v>
      </c>
    </row>
    <row r="52" spans="2:3" s="319" customFormat="1">
      <c r="B52" s="317" t="s">
        <v>606</v>
      </c>
      <c r="C52" s="318" t="s">
        <v>607</v>
      </c>
    </row>
    <row r="53" spans="2:3" s="319" customFormat="1">
      <c r="B53" s="317" t="s">
        <v>608</v>
      </c>
      <c r="C53" s="318" t="s">
        <v>609</v>
      </c>
    </row>
    <row r="54" spans="2:3" s="319" customFormat="1">
      <c r="B54" s="317" t="s">
        <v>610</v>
      </c>
      <c r="C54" s="318" t="s">
        <v>611</v>
      </c>
    </row>
    <row r="55" spans="2:3" s="319" customFormat="1">
      <c r="B55" s="317" t="s">
        <v>612</v>
      </c>
      <c r="C55" s="318" t="s">
        <v>613</v>
      </c>
    </row>
    <row r="56" spans="2:3" s="319" customFormat="1">
      <c r="B56" s="321" t="s">
        <v>614</v>
      </c>
      <c r="C56" s="322" t="s">
        <v>615</v>
      </c>
    </row>
    <row r="57" spans="2:3" s="319" customFormat="1">
      <c r="B57" s="321" t="s">
        <v>616</v>
      </c>
      <c r="C57" s="322" t="s">
        <v>617</v>
      </c>
    </row>
    <row r="58" spans="2:3" s="319" customFormat="1">
      <c r="B58" s="321" t="s">
        <v>618</v>
      </c>
      <c r="C58" s="322" t="s">
        <v>619</v>
      </c>
    </row>
    <row r="59" spans="2:3" s="319" customFormat="1">
      <c r="B59" s="317" t="s">
        <v>620</v>
      </c>
      <c r="C59" s="318" t="s">
        <v>621</v>
      </c>
    </row>
    <row r="60" spans="2:3" s="319" customFormat="1">
      <c r="B60" s="317" t="s">
        <v>622</v>
      </c>
      <c r="C60" s="318" t="s">
        <v>623</v>
      </c>
    </row>
    <row r="61" spans="2:3" s="319" customFormat="1">
      <c r="B61" s="317" t="s">
        <v>624</v>
      </c>
      <c r="C61" s="318" t="s">
        <v>625</v>
      </c>
    </row>
    <row r="62" spans="2:3" s="319" customFormat="1">
      <c r="B62" s="317" t="s">
        <v>626</v>
      </c>
      <c r="C62" s="318" t="s">
        <v>627</v>
      </c>
    </row>
    <row r="63" spans="2:3" s="319" customFormat="1">
      <c r="B63" s="317" t="s">
        <v>628</v>
      </c>
      <c r="C63" s="318" t="s">
        <v>629</v>
      </c>
    </row>
    <row r="64" spans="2:3" s="319" customFormat="1">
      <c r="B64" s="317" t="s">
        <v>630</v>
      </c>
      <c r="C64" s="318" t="s">
        <v>631</v>
      </c>
    </row>
    <row r="65" spans="2:184" s="319" customFormat="1">
      <c r="B65" s="317" t="s">
        <v>632</v>
      </c>
      <c r="C65" s="318" t="s">
        <v>633</v>
      </c>
    </row>
    <row r="66" spans="2:184" s="319" customFormat="1">
      <c r="B66" s="317" t="s">
        <v>634</v>
      </c>
      <c r="C66" s="318" t="s">
        <v>635</v>
      </c>
    </row>
    <row r="67" spans="2:184" s="319" customFormat="1">
      <c r="B67" s="317" t="s">
        <v>636</v>
      </c>
      <c r="C67" s="318" t="s">
        <v>637</v>
      </c>
    </row>
    <row r="68" spans="2:184" s="319" customFormat="1">
      <c r="B68" s="317" t="s">
        <v>638</v>
      </c>
      <c r="C68" s="318" t="s">
        <v>639</v>
      </c>
    </row>
    <row r="69" spans="2:184" s="319" customFormat="1">
      <c r="B69" s="317" t="s">
        <v>640</v>
      </c>
      <c r="C69" s="318" t="s">
        <v>641</v>
      </c>
    </row>
    <row r="70" spans="2:184" s="319" customFormat="1">
      <c r="B70" s="317" t="s">
        <v>642</v>
      </c>
      <c r="C70" s="318" t="s">
        <v>643</v>
      </c>
    </row>
    <row r="71" spans="2:184" s="319" customFormat="1">
      <c r="B71" s="317" t="s">
        <v>644</v>
      </c>
      <c r="C71" s="318" t="s">
        <v>645</v>
      </c>
    </row>
    <row r="72" spans="2:184" s="319" customFormat="1">
      <c r="B72" s="317" t="s">
        <v>646</v>
      </c>
      <c r="C72" s="318" t="s">
        <v>647</v>
      </c>
    </row>
    <row r="73" spans="2:184" s="319" customFormat="1">
      <c r="B73" s="317" t="s">
        <v>648</v>
      </c>
      <c r="C73" s="318" t="s">
        <v>649</v>
      </c>
    </row>
    <row r="74" spans="2:184" s="319" customFormat="1" ht="16.5" customHeight="1">
      <c r="B74" s="317" t="s">
        <v>650</v>
      </c>
      <c r="C74" s="318" t="s">
        <v>651</v>
      </c>
    </row>
    <row r="75" spans="2:184" s="319" customFormat="1" ht="16.5" customHeight="1" thickBot="1">
      <c r="B75" s="323"/>
      <c r="C75" s="324"/>
    </row>
    <row r="76" spans="2:184" ht="16.5" customHeight="1" thickBot="1">
      <c r="B76" s="1925" t="s">
        <v>514</v>
      </c>
      <c r="C76" s="1926"/>
    </row>
    <row r="77" spans="2:184" ht="15.75" customHeight="1" thickBot="1">
      <c r="B77" s="1925" t="s">
        <v>515</v>
      </c>
      <c r="C77" s="1926"/>
    </row>
    <row r="78" spans="2:184" ht="32.25" customHeight="1" thickBot="1">
      <c r="B78" s="313" t="str">
        <f>+$B$7</f>
        <v>Código ID Partida</v>
      </c>
      <c r="C78" s="314" t="str">
        <f>+$C$7</f>
        <v>Descripción</v>
      </c>
      <c r="GB78" s="308"/>
    </row>
    <row r="79" spans="2:184" ht="15.75" customHeight="1" thickBot="1">
      <c r="B79" s="314" t="s">
        <v>652</v>
      </c>
      <c r="C79" s="314" t="s">
        <v>653</v>
      </c>
    </row>
    <row r="80" spans="2:184">
      <c r="B80" s="325" t="s">
        <v>654</v>
      </c>
      <c r="C80" s="326" t="s">
        <v>655</v>
      </c>
    </row>
    <row r="81" spans="2:3">
      <c r="B81" s="317" t="s">
        <v>656</v>
      </c>
      <c r="C81" s="318" t="s">
        <v>657</v>
      </c>
    </row>
    <row r="82" spans="2:3">
      <c r="B82" s="317" t="s">
        <v>658</v>
      </c>
      <c r="C82" s="318" t="s">
        <v>659</v>
      </c>
    </row>
    <row r="83" spans="2:3">
      <c r="B83" s="317" t="s">
        <v>660</v>
      </c>
      <c r="C83" s="318" t="s">
        <v>661</v>
      </c>
    </row>
    <row r="84" spans="2:3" s="319" customFormat="1">
      <c r="B84" s="317" t="s">
        <v>662</v>
      </c>
      <c r="C84" s="318" t="str">
        <f>+C13</f>
        <v xml:space="preserve">Instrumentos derivados </v>
      </c>
    </row>
    <row r="85" spans="2:3" s="319" customFormat="1">
      <c r="B85" s="317" t="s">
        <v>663</v>
      </c>
      <c r="C85" s="318" t="s">
        <v>664</v>
      </c>
    </row>
    <row r="86" spans="2:3" s="319" customFormat="1">
      <c r="B86" s="317" t="s">
        <v>665</v>
      </c>
      <c r="C86" s="318" t="s">
        <v>404</v>
      </c>
    </row>
    <row r="87" spans="2:3" s="319" customFormat="1">
      <c r="B87" s="317" t="s">
        <v>666</v>
      </c>
      <c r="C87" s="318" t="s">
        <v>667</v>
      </c>
    </row>
    <row r="88" spans="2:3" s="319" customFormat="1">
      <c r="B88" s="317" t="s">
        <v>668</v>
      </c>
      <c r="C88" s="318" t="s">
        <v>669</v>
      </c>
    </row>
    <row r="89" spans="2:3" s="319" customFormat="1">
      <c r="B89" s="317" t="s">
        <v>670</v>
      </c>
      <c r="C89" s="318" t="s">
        <v>405</v>
      </c>
    </row>
    <row r="90" spans="2:3" s="319" customFormat="1">
      <c r="B90" s="317" t="s">
        <v>671</v>
      </c>
      <c r="C90" s="318" t="s">
        <v>672</v>
      </c>
    </row>
    <row r="91" spans="2:3" s="319" customFormat="1">
      <c r="B91" s="317" t="s">
        <v>673</v>
      </c>
      <c r="C91" s="318" t="s">
        <v>674</v>
      </c>
    </row>
    <row r="92" spans="2:3" s="319" customFormat="1" ht="30">
      <c r="B92" s="317" t="s">
        <v>675</v>
      </c>
      <c r="C92" s="318" t="s">
        <v>676</v>
      </c>
    </row>
    <row r="93" spans="2:3" s="319" customFormat="1" ht="12" customHeight="1">
      <c r="B93" s="317" t="s">
        <v>677</v>
      </c>
      <c r="C93" s="318" t="s">
        <v>678</v>
      </c>
    </row>
    <row r="94" spans="2:3" s="319" customFormat="1">
      <c r="B94" s="317" t="s">
        <v>679</v>
      </c>
      <c r="C94" s="318" t="s">
        <v>680</v>
      </c>
    </row>
    <row r="95" spans="2:3" s="319" customFormat="1">
      <c r="B95" s="317" t="s">
        <v>681</v>
      </c>
      <c r="C95" s="319" t="s">
        <v>682</v>
      </c>
    </row>
    <row r="96" spans="2:3" s="319" customFormat="1">
      <c r="B96" s="317" t="s">
        <v>683</v>
      </c>
      <c r="C96" s="318" t="s">
        <v>684</v>
      </c>
    </row>
    <row r="97" spans="2:3" s="319" customFormat="1">
      <c r="B97" s="317" t="s">
        <v>685</v>
      </c>
      <c r="C97" s="318" t="s">
        <v>686</v>
      </c>
    </row>
    <row r="98" spans="2:3" s="319" customFormat="1">
      <c r="B98" s="317" t="s">
        <v>687</v>
      </c>
      <c r="C98" s="318" t="s">
        <v>688</v>
      </c>
    </row>
    <row r="99" spans="2:3" s="319" customFormat="1">
      <c r="B99" s="317" t="s">
        <v>689</v>
      </c>
      <c r="C99" s="318" t="s">
        <v>690</v>
      </c>
    </row>
    <row r="100" spans="2:3" s="319" customFormat="1">
      <c r="B100" s="317" t="s">
        <v>691</v>
      </c>
      <c r="C100" s="318" t="s">
        <v>692</v>
      </c>
    </row>
    <row r="101" spans="2:3" s="319" customFormat="1">
      <c r="B101" s="317" t="s">
        <v>693</v>
      </c>
      <c r="C101" s="318" t="s">
        <v>694</v>
      </c>
    </row>
    <row r="102" spans="2:3" s="319" customFormat="1">
      <c r="B102" s="317" t="s">
        <v>695</v>
      </c>
      <c r="C102" s="318" t="s">
        <v>696</v>
      </c>
    </row>
    <row r="103" spans="2:3" s="319" customFormat="1">
      <c r="B103" s="317" t="s">
        <v>697</v>
      </c>
      <c r="C103" s="320" t="s">
        <v>698</v>
      </c>
    </row>
    <row r="104" spans="2:3">
      <c r="B104" s="317" t="s">
        <v>699</v>
      </c>
      <c r="C104" s="318" t="s">
        <v>657</v>
      </c>
    </row>
    <row r="105" spans="2:3">
      <c r="B105" s="317" t="s">
        <v>700</v>
      </c>
      <c r="C105" s="318" t="s">
        <v>659</v>
      </c>
    </row>
    <row r="106" spans="2:3">
      <c r="B106" s="317" t="s">
        <v>701</v>
      </c>
      <c r="C106" s="318" t="s">
        <v>702</v>
      </c>
    </row>
    <row r="107" spans="2:3">
      <c r="B107" s="317" t="s">
        <v>703</v>
      </c>
      <c r="C107" s="318" t="s">
        <v>704</v>
      </c>
    </row>
    <row r="108" spans="2:3">
      <c r="B108" s="317" t="s">
        <v>705</v>
      </c>
      <c r="C108" s="318" t="s">
        <v>706</v>
      </c>
    </row>
    <row r="109" spans="2:3">
      <c r="B109" s="317" t="s">
        <v>707</v>
      </c>
      <c r="C109" s="318" t="s">
        <v>641</v>
      </c>
    </row>
    <row r="110" spans="2:3">
      <c r="B110" s="317" t="s">
        <v>708</v>
      </c>
      <c r="C110" s="318" t="s">
        <v>709</v>
      </c>
    </row>
    <row r="111" spans="2:3">
      <c r="B111" s="317" t="s">
        <v>710</v>
      </c>
      <c r="C111" s="318" t="s">
        <v>711</v>
      </c>
    </row>
    <row r="112" spans="2:3">
      <c r="B112" s="327" t="s">
        <v>712</v>
      </c>
      <c r="C112" s="328" t="s">
        <v>713</v>
      </c>
    </row>
    <row r="113" spans="2:3">
      <c r="B113" s="317" t="s">
        <v>714</v>
      </c>
      <c r="C113" s="318" t="s">
        <v>715</v>
      </c>
    </row>
    <row r="114" spans="2:3">
      <c r="B114" s="317" t="s">
        <v>716</v>
      </c>
      <c r="C114" s="318" t="s">
        <v>717</v>
      </c>
    </row>
    <row r="115" spans="2:3">
      <c r="B115" s="317" t="s">
        <v>718</v>
      </c>
      <c r="C115" s="318" t="s">
        <v>719</v>
      </c>
    </row>
    <row r="116" spans="2:3">
      <c r="B116" s="317" t="s">
        <v>720</v>
      </c>
      <c r="C116" s="318" t="s">
        <v>721</v>
      </c>
    </row>
    <row r="117" spans="2:3">
      <c r="B117" s="317" t="s">
        <v>722</v>
      </c>
      <c r="C117" s="318" t="s">
        <v>723</v>
      </c>
    </row>
    <row r="118" spans="2:3">
      <c r="B118" s="317" t="s">
        <v>724</v>
      </c>
      <c r="C118" s="318" t="s">
        <v>725</v>
      </c>
    </row>
    <row r="119" spans="2:3">
      <c r="B119" s="317" t="s">
        <v>726</v>
      </c>
      <c r="C119" s="318" t="s">
        <v>727</v>
      </c>
    </row>
    <row r="120" spans="2:3">
      <c r="B120" s="317" t="s">
        <v>728</v>
      </c>
      <c r="C120" s="318" t="s">
        <v>403</v>
      </c>
    </row>
    <row r="121" spans="2:3" s="319" customFormat="1">
      <c r="B121" s="317" t="s">
        <v>729</v>
      </c>
      <c r="C121" s="318" t="s">
        <v>730</v>
      </c>
    </row>
    <row r="122" spans="2:3">
      <c r="B122" s="317" t="s">
        <v>731</v>
      </c>
      <c r="C122" s="318" t="s">
        <v>732</v>
      </c>
    </row>
    <row r="123" spans="2:3">
      <c r="B123" s="317" t="s">
        <v>733</v>
      </c>
      <c r="C123" s="318" t="s">
        <v>734</v>
      </c>
    </row>
    <row r="124" spans="2:3">
      <c r="B124" s="317" t="s">
        <v>735</v>
      </c>
      <c r="C124" s="318" t="s">
        <v>736</v>
      </c>
    </row>
    <row r="125" spans="2:3">
      <c r="B125" s="317" t="s">
        <v>737</v>
      </c>
      <c r="C125" s="318" t="s">
        <v>738</v>
      </c>
    </row>
    <row r="126" spans="2:3">
      <c r="B126" s="317" t="s">
        <v>739</v>
      </c>
      <c r="C126" s="318" t="s">
        <v>740</v>
      </c>
    </row>
    <row r="127" spans="2:3" ht="15.75" thickBot="1">
      <c r="B127" s="323"/>
      <c r="C127" s="324"/>
    </row>
    <row r="128" spans="2:3" ht="15.75" customHeight="1" thickBot="1">
      <c r="B128" s="1925" t="s">
        <v>741</v>
      </c>
      <c r="C128" s="1926"/>
    </row>
    <row r="129" spans="2:184" ht="15.75" customHeight="1" thickBot="1">
      <c r="B129" s="1925" t="s">
        <v>515</v>
      </c>
      <c r="C129" s="1926"/>
    </row>
    <row r="130" spans="2:184" ht="19.5" customHeight="1" thickBot="1">
      <c r="B130" s="1925" t="s">
        <v>742</v>
      </c>
      <c r="C130" s="1926"/>
    </row>
    <row r="131" spans="2:184" ht="30.75" customHeight="1" thickBot="1">
      <c r="B131" s="313" t="str">
        <f>+$B$7</f>
        <v>Código ID Partida</v>
      </c>
      <c r="C131" s="314" t="str">
        <f>+$C$7</f>
        <v>Descripción</v>
      </c>
      <c r="GB131" s="308"/>
    </row>
    <row r="132" spans="2:184">
      <c r="B132" s="317" t="s">
        <v>743</v>
      </c>
      <c r="C132" s="320" t="s">
        <v>744</v>
      </c>
    </row>
    <row r="133" spans="2:184">
      <c r="B133" s="317" t="s">
        <v>745</v>
      </c>
      <c r="C133" s="318" t="s">
        <v>746</v>
      </c>
    </row>
    <row r="134" spans="2:184">
      <c r="B134" s="317" t="s">
        <v>747</v>
      </c>
      <c r="C134" s="318" t="s">
        <v>748</v>
      </c>
    </row>
    <row r="135" spans="2:184">
      <c r="B135" s="317" t="s">
        <v>749</v>
      </c>
      <c r="C135" s="318" t="s">
        <v>750</v>
      </c>
    </row>
    <row r="136" spans="2:184">
      <c r="B136" s="317" t="s">
        <v>751</v>
      </c>
      <c r="C136" s="318" t="s">
        <v>752</v>
      </c>
    </row>
    <row r="137" spans="2:184">
      <c r="B137" s="317" t="s">
        <v>753</v>
      </c>
      <c r="C137" s="318" t="s">
        <v>754</v>
      </c>
    </row>
    <row r="138" spans="2:184">
      <c r="B138" s="317" t="s">
        <v>755</v>
      </c>
      <c r="C138" s="318" t="s">
        <v>756</v>
      </c>
    </row>
    <row r="139" spans="2:184">
      <c r="B139" s="317" t="s">
        <v>757</v>
      </c>
      <c r="C139" s="318" t="s">
        <v>758</v>
      </c>
    </row>
    <row r="140" spans="2:184">
      <c r="B140" s="317" t="s">
        <v>759</v>
      </c>
      <c r="C140" s="318" t="s">
        <v>760</v>
      </c>
    </row>
    <row r="141" spans="2:184">
      <c r="B141" s="317" t="s">
        <v>761</v>
      </c>
      <c r="C141" s="318" t="s">
        <v>762</v>
      </c>
    </row>
    <row r="142" spans="2:184">
      <c r="B142" s="317" t="s">
        <v>763</v>
      </c>
      <c r="C142" s="318" t="s">
        <v>764</v>
      </c>
    </row>
    <row r="143" spans="2:184">
      <c r="B143" s="317" t="s">
        <v>765</v>
      </c>
      <c r="C143" s="318" t="s">
        <v>766</v>
      </c>
    </row>
    <row r="144" spans="2:184">
      <c r="B144" s="317" t="s">
        <v>767</v>
      </c>
      <c r="C144" s="318" t="s">
        <v>768</v>
      </c>
    </row>
    <row r="145" spans="2:3" s="319" customFormat="1">
      <c r="B145" s="317" t="s">
        <v>769</v>
      </c>
      <c r="C145" s="318" t="s">
        <v>770</v>
      </c>
    </row>
    <row r="146" spans="2:3" s="319" customFormat="1">
      <c r="B146" s="317" t="s">
        <v>771</v>
      </c>
      <c r="C146" s="318" t="s">
        <v>772</v>
      </c>
    </row>
    <row r="147" spans="2:3" s="319" customFormat="1">
      <c r="B147" s="317" t="s">
        <v>773</v>
      </c>
      <c r="C147" s="318" t="s">
        <v>774</v>
      </c>
    </row>
    <row r="148" spans="2:3" s="319" customFormat="1">
      <c r="B148" s="317" t="s">
        <v>775</v>
      </c>
      <c r="C148" s="318" t="s">
        <v>776</v>
      </c>
    </row>
    <row r="149" spans="2:3" s="319" customFormat="1">
      <c r="B149" s="317" t="s">
        <v>777</v>
      </c>
      <c r="C149" s="318" t="s">
        <v>778</v>
      </c>
    </row>
    <row r="150" spans="2:3" s="319" customFormat="1">
      <c r="B150" s="317" t="s">
        <v>779</v>
      </c>
      <c r="C150" s="320" t="s">
        <v>780</v>
      </c>
    </row>
    <row r="151" spans="2:3" s="319" customFormat="1">
      <c r="B151" s="317" t="s">
        <v>781</v>
      </c>
      <c r="C151" s="318" t="s">
        <v>782</v>
      </c>
    </row>
    <row r="152" spans="2:3" s="319" customFormat="1">
      <c r="B152" s="317" t="s">
        <v>783</v>
      </c>
      <c r="C152" s="318" t="s">
        <v>784</v>
      </c>
    </row>
    <row r="153" spans="2:3" s="319" customFormat="1">
      <c r="B153" s="317" t="s">
        <v>785</v>
      </c>
      <c r="C153" s="318" t="s">
        <v>786</v>
      </c>
    </row>
    <row r="154" spans="2:3" s="319" customFormat="1">
      <c r="B154" s="317" t="s">
        <v>787</v>
      </c>
      <c r="C154" s="318" t="s">
        <v>788</v>
      </c>
    </row>
    <row r="155" spans="2:3" s="319" customFormat="1">
      <c r="B155" s="317" t="s">
        <v>789</v>
      </c>
      <c r="C155" s="318" t="s">
        <v>790</v>
      </c>
    </row>
    <row r="156" spans="2:3" s="319" customFormat="1">
      <c r="B156" s="317" t="s">
        <v>791</v>
      </c>
      <c r="C156" s="318" t="s">
        <v>792</v>
      </c>
    </row>
    <row r="157" spans="2:3" s="319" customFormat="1">
      <c r="B157" s="317" t="s">
        <v>793</v>
      </c>
      <c r="C157" s="320" t="s">
        <v>794</v>
      </c>
    </row>
    <row r="158" spans="2:3" s="319" customFormat="1">
      <c r="B158" s="317" t="s">
        <v>795</v>
      </c>
      <c r="C158" s="318" t="s">
        <v>796</v>
      </c>
    </row>
    <row r="159" spans="2:3" s="319" customFormat="1">
      <c r="B159" s="317" t="s">
        <v>797</v>
      </c>
      <c r="C159" s="318" t="s">
        <v>798</v>
      </c>
    </row>
    <row r="160" spans="2:3">
      <c r="B160" s="317" t="s">
        <v>799</v>
      </c>
      <c r="C160" s="318" t="s">
        <v>800</v>
      </c>
    </row>
    <row r="161" spans="2:3" ht="30">
      <c r="B161" s="317" t="s">
        <v>801</v>
      </c>
      <c r="C161" s="318" t="s">
        <v>802</v>
      </c>
    </row>
    <row r="162" spans="2:3">
      <c r="B162" s="317" t="s">
        <v>803</v>
      </c>
      <c r="C162" s="318" t="s">
        <v>804</v>
      </c>
    </row>
    <row r="163" spans="2:3">
      <c r="B163" s="317" t="s">
        <v>805</v>
      </c>
      <c r="C163" s="318" t="s">
        <v>806</v>
      </c>
    </row>
    <row r="164" spans="2:3">
      <c r="B164" s="317" t="s">
        <v>807</v>
      </c>
      <c r="C164" s="318" t="s">
        <v>808</v>
      </c>
    </row>
    <row r="165" spans="2:3">
      <c r="B165" s="317" t="s">
        <v>809</v>
      </c>
      <c r="C165" s="318" t="s">
        <v>810</v>
      </c>
    </row>
    <row r="166" spans="2:3">
      <c r="B166" s="317" t="s">
        <v>811</v>
      </c>
      <c r="C166" s="320" t="s">
        <v>812</v>
      </c>
    </row>
    <row r="167" spans="2:3">
      <c r="B167" s="317" t="s">
        <v>813</v>
      </c>
      <c r="C167" s="318" t="s">
        <v>814</v>
      </c>
    </row>
    <row r="168" spans="2:3">
      <c r="B168" s="317" t="s">
        <v>815</v>
      </c>
      <c r="C168" s="318" t="s">
        <v>816</v>
      </c>
    </row>
    <row r="169" spans="2:3">
      <c r="B169" s="317" t="s">
        <v>817</v>
      </c>
      <c r="C169" s="318" t="s">
        <v>818</v>
      </c>
    </row>
    <row r="170" spans="2:3" ht="30">
      <c r="B170" s="317" t="s">
        <v>819</v>
      </c>
      <c r="C170" s="318" t="s">
        <v>820</v>
      </c>
    </row>
    <row r="171" spans="2:3" s="319" customFormat="1">
      <c r="B171" s="317" t="s">
        <v>821</v>
      </c>
      <c r="C171" s="318" t="s">
        <v>822</v>
      </c>
    </row>
    <row r="172" spans="2:3" s="319" customFormat="1">
      <c r="B172" s="317" t="s">
        <v>823</v>
      </c>
      <c r="C172" s="318" t="s">
        <v>824</v>
      </c>
    </row>
    <row r="173" spans="2:3" s="319" customFormat="1">
      <c r="B173" s="317" t="s">
        <v>825</v>
      </c>
      <c r="C173" s="318" t="s">
        <v>826</v>
      </c>
    </row>
    <row r="174" spans="2:3" s="319" customFormat="1">
      <c r="B174" s="317" t="s">
        <v>827</v>
      </c>
      <c r="C174" s="318" t="s">
        <v>828</v>
      </c>
    </row>
    <row r="175" spans="2:3" s="319" customFormat="1">
      <c r="B175" s="317" t="s">
        <v>829</v>
      </c>
      <c r="C175" s="318" t="s">
        <v>381</v>
      </c>
    </row>
    <row r="176" spans="2:3" s="319" customFormat="1">
      <c r="B176" s="317" t="s">
        <v>830</v>
      </c>
      <c r="C176" s="318" t="s">
        <v>831</v>
      </c>
    </row>
    <row r="177" spans="2:3" s="319" customFormat="1">
      <c r="B177" s="317" t="s">
        <v>832</v>
      </c>
      <c r="C177" s="318" t="s">
        <v>833</v>
      </c>
    </row>
    <row r="178" spans="2:3" s="319" customFormat="1">
      <c r="B178" s="317" t="s">
        <v>834</v>
      </c>
      <c r="C178" s="318" t="s">
        <v>835</v>
      </c>
    </row>
    <row r="179" spans="2:3" s="319" customFormat="1">
      <c r="B179" s="317" t="s">
        <v>836</v>
      </c>
      <c r="C179" s="320" t="s">
        <v>837</v>
      </c>
    </row>
    <row r="180" spans="2:3" s="319" customFormat="1">
      <c r="B180" s="317" t="s">
        <v>838</v>
      </c>
      <c r="C180" s="318" t="s">
        <v>839</v>
      </c>
    </row>
    <row r="181" spans="2:3" s="319" customFormat="1">
      <c r="B181" s="317" t="s">
        <v>840</v>
      </c>
      <c r="C181" s="318" t="s">
        <v>841</v>
      </c>
    </row>
    <row r="182" spans="2:3" s="319" customFormat="1">
      <c r="B182" s="323"/>
      <c r="C182" s="324"/>
    </row>
  </sheetData>
  <mergeCells count="8">
    <mergeCell ref="B129:C129"/>
    <mergeCell ref="B130:C130"/>
    <mergeCell ref="B1:C1"/>
    <mergeCell ref="B5:C5"/>
    <mergeCell ref="B6:C6"/>
    <mergeCell ref="B76:C76"/>
    <mergeCell ref="B77:C77"/>
    <mergeCell ref="B128:C128"/>
  </mergeCells>
  <pageMargins left="0.7" right="0.7" top="0.75" bottom="0.75" header="0.3" footer="0.3"/>
  <pageSetup scale="69" orientation="portrait" r:id="rId1"/>
  <rowBreaks count="2" manualBreakCount="2">
    <brk id="75" min="1" max="2" man="1"/>
    <brk id="127" min="1" max="2" man="1"/>
  </rowBreaks>
  <colBreaks count="1" manualBreakCount="1">
    <brk id="3" max="50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318"/>
  <sheetViews>
    <sheetView showGridLines="0" topLeftCell="A217" zoomScaleNormal="100" zoomScaleSheetLayoutView="96" workbookViewId="0">
      <selection activeCell="B243" sqref="B243"/>
    </sheetView>
  </sheetViews>
  <sheetFormatPr baseColWidth="10" defaultColWidth="1" defaultRowHeight="15"/>
  <cols>
    <col min="1" max="1" width="1" style="319" customWidth="1"/>
    <col min="2" max="2" width="14.7109375" style="319" customWidth="1"/>
    <col min="3" max="3" width="97.140625" style="319" customWidth="1"/>
    <col min="4" max="250" width="11.42578125" style="307" customWidth="1"/>
    <col min="251" max="251" width="10" style="307" customWidth="1"/>
    <col min="252" max="252" width="69.7109375" style="307" customWidth="1"/>
    <col min="253" max="253" width="11.42578125" style="307" customWidth="1"/>
    <col min="254" max="254" width="1" style="307"/>
    <col min="255" max="255" width="1" style="307" customWidth="1"/>
    <col min="256" max="256" width="10" style="307" customWidth="1"/>
    <col min="257" max="257" width="97.140625" style="307" customWidth="1"/>
    <col min="258" max="258" width="17" style="307" customWidth="1"/>
    <col min="259" max="506" width="11.42578125" style="307" customWidth="1"/>
    <col min="507" max="507" width="10" style="307" customWidth="1"/>
    <col min="508" max="508" width="69.7109375" style="307" customWidth="1"/>
    <col min="509" max="509" width="11.42578125" style="307" customWidth="1"/>
    <col min="510" max="510" width="1" style="307"/>
    <col min="511" max="511" width="1" style="307" customWidth="1"/>
    <col min="512" max="512" width="10" style="307" customWidth="1"/>
    <col min="513" max="513" width="97.140625" style="307" customWidth="1"/>
    <col min="514" max="514" width="17" style="307" customWidth="1"/>
    <col min="515" max="762" width="11.42578125" style="307" customWidth="1"/>
    <col min="763" max="763" width="10" style="307" customWidth="1"/>
    <col min="764" max="764" width="69.7109375" style="307" customWidth="1"/>
    <col min="765" max="765" width="11.42578125" style="307" customWidth="1"/>
    <col min="766" max="766" width="1" style="307"/>
    <col min="767" max="767" width="1" style="307" customWidth="1"/>
    <col min="768" max="768" width="10" style="307" customWidth="1"/>
    <col min="769" max="769" width="97.140625" style="307" customWidth="1"/>
    <col min="770" max="770" width="17" style="307" customWidth="1"/>
    <col min="771" max="1018" width="11.42578125" style="307" customWidth="1"/>
    <col min="1019" max="1019" width="10" style="307" customWidth="1"/>
    <col min="1020" max="1020" width="69.7109375" style="307" customWidth="1"/>
    <col min="1021" max="1021" width="11.42578125" style="307" customWidth="1"/>
    <col min="1022" max="1022" width="1" style="307"/>
    <col min="1023" max="1023" width="1" style="307" customWidth="1"/>
    <col min="1024" max="1024" width="10" style="307" customWidth="1"/>
    <col min="1025" max="1025" width="97.140625" style="307" customWidth="1"/>
    <col min="1026" max="1026" width="17" style="307" customWidth="1"/>
    <col min="1027" max="1274" width="11.42578125" style="307" customWidth="1"/>
    <col min="1275" max="1275" width="10" style="307" customWidth="1"/>
    <col min="1276" max="1276" width="69.7109375" style="307" customWidth="1"/>
    <col min="1277" max="1277" width="11.42578125" style="307" customWidth="1"/>
    <col min="1278" max="1278" width="1" style="307"/>
    <col min="1279" max="1279" width="1" style="307" customWidth="1"/>
    <col min="1280" max="1280" width="10" style="307" customWidth="1"/>
    <col min="1281" max="1281" width="97.140625" style="307" customWidth="1"/>
    <col min="1282" max="1282" width="17" style="307" customWidth="1"/>
    <col min="1283" max="1530" width="11.42578125" style="307" customWidth="1"/>
    <col min="1531" max="1531" width="10" style="307" customWidth="1"/>
    <col min="1532" max="1532" width="69.7109375" style="307" customWidth="1"/>
    <col min="1533" max="1533" width="11.42578125" style="307" customWidth="1"/>
    <col min="1534" max="1534" width="1" style="307"/>
    <col min="1535" max="1535" width="1" style="307" customWidth="1"/>
    <col min="1536" max="1536" width="10" style="307" customWidth="1"/>
    <col min="1537" max="1537" width="97.140625" style="307" customWidth="1"/>
    <col min="1538" max="1538" width="17" style="307" customWidth="1"/>
    <col min="1539" max="1786" width="11.42578125" style="307" customWidth="1"/>
    <col min="1787" max="1787" width="10" style="307" customWidth="1"/>
    <col min="1788" max="1788" width="69.7109375" style="307" customWidth="1"/>
    <col min="1789" max="1789" width="11.42578125" style="307" customWidth="1"/>
    <col min="1790" max="1790" width="1" style="307"/>
    <col min="1791" max="1791" width="1" style="307" customWidth="1"/>
    <col min="1792" max="1792" width="10" style="307" customWidth="1"/>
    <col min="1793" max="1793" width="97.140625" style="307" customWidth="1"/>
    <col min="1794" max="1794" width="17" style="307" customWidth="1"/>
    <col min="1795" max="2042" width="11.42578125" style="307" customWidth="1"/>
    <col min="2043" max="2043" width="10" style="307" customWidth="1"/>
    <col min="2044" max="2044" width="69.7109375" style="307" customWidth="1"/>
    <col min="2045" max="2045" width="11.42578125" style="307" customWidth="1"/>
    <col min="2046" max="2046" width="1" style="307"/>
    <col min="2047" max="2047" width="1" style="307" customWidth="1"/>
    <col min="2048" max="2048" width="10" style="307" customWidth="1"/>
    <col min="2049" max="2049" width="97.140625" style="307" customWidth="1"/>
    <col min="2050" max="2050" width="17" style="307" customWidth="1"/>
    <col min="2051" max="2298" width="11.42578125" style="307" customWidth="1"/>
    <col min="2299" max="2299" width="10" style="307" customWidth="1"/>
    <col min="2300" max="2300" width="69.7109375" style="307" customWidth="1"/>
    <col min="2301" max="2301" width="11.42578125" style="307" customWidth="1"/>
    <col min="2302" max="2302" width="1" style="307"/>
    <col min="2303" max="2303" width="1" style="307" customWidth="1"/>
    <col min="2304" max="2304" width="10" style="307" customWidth="1"/>
    <col min="2305" max="2305" width="97.140625" style="307" customWidth="1"/>
    <col min="2306" max="2306" width="17" style="307" customWidth="1"/>
    <col min="2307" max="2554" width="11.42578125" style="307" customWidth="1"/>
    <col min="2555" max="2555" width="10" style="307" customWidth="1"/>
    <col min="2556" max="2556" width="69.7109375" style="307" customWidth="1"/>
    <col min="2557" max="2557" width="11.42578125" style="307" customWidth="1"/>
    <col min="2558" max="2558" width="1" style="307"/>
    <col min="2559" max="2559" width="1" style="307" customWidth="1"/>
    <col min="2560" max="2560" width="10" style="307" customWidth="1"/>
    <col min="2561" max="2561" width="97.140625" style="307" customWidth="1"/>
    <col min="2562" max="2562" width="17" style="307" customWidth="1"/>
    <col min="2563" max="2810" width="11.42578125" style="307" customWidth="1"/>
    <col min="2811" max="2811" width="10" style="307" customWidth="1"/>
    <col min="2812" max="2812" width="69.7109375" style="307" customWidth="1"/>
    <col min="2813" max="2813" width="11.42578125" style="307" customWidth="1"/>
    <col min="2814" max="2814" width="1" style="307"/>
    <col min="2815" max="2815" width="1" style="307" customWidth="1"/>
    <col min="2816" max="2816" width="10" style="307" customWidth="1"/>
    <col min="2817" max="2817" width="97.140625" style="307" customWidth="1"/>
    <col min="2818" max="2818" width="17" style="307" customWidth="1"/>
    <col min="2819" max="3066" width="11.42578125" style="307" customWidth="1"/>
    <col min="3067" max="3067" width="10" style="307" customWidth="1"/>
    <col min="3068" max="3068" width="69.7109375" style="307" customWidth="1"/>
    <col min="3069" max="3069" width="11.42578125" style="307" customWidth="1"/>
    <col min="3070" max="3070" width="1" style="307"/>
    <col min="3071" max="3071" width="1" style="307" customWidth="1"/>
    <col min="3072" max="3072" width="10" style="307" customWidth="1"/>
    <col min="3073" max="3073" width="97.140625" style="307" customWidth="1"/>
    <col min="3074" max="3074" width="17" style="307" customWidth="1"/>
    <col min="3075" max="3322" width="11.42578125" style="307" customWidth="1"/>
    <col min="3323" max="3323" width="10" style="307" customWidth="1"/>
    <col min="3324" max="3324" width="69.7109375" style="307" customWidth="1"/>
    <col min="3325" max="3325" width="11.42578125" style="307" customWidth="1"/>
    <col min="3326" max="3326" width="1" style="307"/>
    <col min="3327" max="3327" width="1" style="307" customWidth="1"/>
    <col min="3328" max="3328" width="10" style="307" customWidth="1"/>
    <col min="3329" max="3329" width="97.140625" style="307" customWidth="1"/>
    <col min="3330" max="3330" width="17" style="307" customWidth="1"/>
    <col min="3331" max="3578" width="11.42578125" style="307" customWidth="1"/>
    <col min="3579" max="3579" width="10" style="307" customWidth="1"/>
    <col min="3580" max="3580" width="69.7109375" style="307" customWidth="1"/>
    <col min="3581" max="3581" width="11.42578125" style="307" customWidth="1"/>
    <col min="3582" max="3582" width="1" style="307"/>
    <col min="3583" max="3583" width="1" style="307" customWidth="1"/>
    <col min="3584" max="3584" width="10" style="307" customWidth="1"/>
    <col min="3585" max="3585" width="97.140625" style="307" customWidth="1"/>
    <col min="3586" max="3586" width="17" style="307" customWidth="1"/>
    <col min="3587" max="3834" width="11.42578125" style="307" customWidth="1"/>
    <col min="3835" max="3835" width="10" style="307" customWidth="1"/>
    <col min="3836" max="3836" width="69.7109375" style="307" customWidth="1"/>
    <col min="3837" max="3837" width="11.42578125" style="307" customWidth="1"/>
    <col min="3838" max="3838" width="1" style="307"/>
    <col min="3839" max="3839" width="1" style="307" customWidth="1"/>
    <col min="3840" max="3840" width="10" style="307" customWidth="1"/>
    <col min="3841" max="3841" width="97.140625" style="307" customWidth="1"/>
    <col min="3842" max="3842" width="17" style="307" customWidth="1"/>
    <col min="3843" max="4090" width="11.42578125" style="307" customWidth="1"/>
    <col min="4091" max="4091" width="10" style="307" customWidth="1"/>
    <col min="4092" max="4092" width="69.7109375" style="307" customWidth="1"/>
    <col min="4093" max="4093" width="11.42578125" style="307" customWidth="1"/>
    <col min="4094" max="4094" width="1" style="307"/>
    <col min="4095" max="4095" width="1" style="307" customWidth="1"/>
    <col min="4096" max="4096" width="10" style="307" customWidth="1"/>
    <col min="4097" max="4097" width="97.140625" style="307" customWidth="1"/>
    <col min="4098" max="4098" width="17" style="307" customWidth="1"/>
    <col min="4099" max="4346" width="11.42578125" style="307" customWidth="1"/>
    <col min="4347" max="4347" width="10" style="307" customWidth="1"/>
    <col min="4348" max="4348" width="69.7109375" style="307" customWidth="1"/>
    <col min="4349" max="4349" width="11.42578125" style="307" customWidth="1"/>
    <col min="4350" max="4350" width="1" style="307"/>
    <col min="4351" max="4351" width="1" style="307" customWidth="1"/>
    <col min="4352" max="4352" width="10" style="307" customWidth="1"/>
    <col min="4353" max="4353" width="97.140625" style="307" customWidth="1"/>
    <col min="4354" max="4354" width="17" style="307" customWidth="1"/>
    <col min="4355" max="4602" width="11.42578125" style="307" customWidth="1"/>
    <col min="4603" max="4603" width="10" style="307" customWidth="1"/>
    <col min="4604" max="4604" width="69.7109375" style="307" customWidth="1"/>
    <col min="4605" max="4605" width="11.42578125" style="307" customWidth="1"/>
    <col min="4606" max="4606" width="1" style="307"/>
    <col min="4607" max="4607" width="1" style="307" customWidth="1"/>
    <col min="4608" max="4608" width="10" style="307" customWidth="1"/>
    <col min="4609" max="4609" width="97.140625" style="307" customWidth="1"/>
    <col min="4610" max="4610" width="17" style="307" customWidth="1"/>
    <col min="4611" max="4858" width="11.42578125" style="307" customWidth="1"/>
    <col min="4859" max="4859" width="10" style="307" customWidth="1"/>
    <col min="4860" max="4860" width="69.7109375" style="307" customWidth="1"/>
    <col min="4861" max="4861" width="11.42578125" style="307" customWidth="1"/>
    <col min="4862" max="4862" width="1" style="307"/>
    <col min="4863" max="4863" width="1" style="307" customWidth="1"/>
    <col min="4864" max="4864" width="10" style="307" customWidth="1"/>
    <col min="4865" max="4865" width="97.140625" style="307" customWidth="1"/>
    <col min="4866" max="4866" width="17" style="307" customWidth="1"/>
    <col min="4867" max="5114" width="11.42578125" style="307" customWidth="1"/>
    <col min="5115" max="5115" width="10" style="307" customWidth="1"/>
    <col min="5116" max="5116" width="69.7109375" style="307" customWidth="1"/>
    <col min="5117" max="5117" width="11.42578125" style="307" customWidth="1"/>
    <col min="5118" max="5118" width="1" style="307"/>
    <col min="5119" max="5119" width="1" style="307" customWidth="1"/>
    <col min="5120" max="5120" width="10" style="307" customWidth="1"/>
    <col min="5121" max="5121" width="97.140625" style="307" customWidth="1"/>
    <col min="5122" max="5122" width="17" style="307" customWidth="1"/>
    <col min="5123" max="5370" width="11.42578125" style="307" customWidth="1"/>
    <col min="5371" max="5371" width="10" style="307" customWidth="1"/>
    <col min="5372" max="5372" width="69.7109375" style="307" customWidth="1"/>
    <col min="5373" max="5373" width="11.42578125" style="307" customWidth="1"/>
    <col min="5374" max="5374" width="1" style="307"/>
    <col min="5375" max="5375" width="1" style="307" customWidth="1"/>
    <col min="5376" max="5376" width="10" style="307" customWidth="1"/>
    <col min="5377" max="5377" width="97.140625" style="307" customWidth="1"/>
    <col min="5378" max="5378" width="17" style="307" customWidth="1"/>
    <col min="5379" max="5626" width="11.42578125" style="307" customWidth="1"/>
    <col min="5627" max="5627" width="10" style="307" customWidth="1"/>
    <col min="5628" max="5628" width="69.7109375" style="307" customWidth="1"/>
    <col min="5629" max="5629" width="11.42578125" style="307" customWidth="1"/>
    <col min="5630" max="5630" width="1" style="307"/>
    <col min="5631" max="5631" width="1" style="307" customWidth="1"/>
    <col min="5632" max="5632" width="10" style="307" customWidth="1"/>
    <col min="5633" max="5633" width="97.140625" style="307" customWidth="1"/>
    <col min="5634" max="5634" width="17" style="307" customWidth="1"/>
    <col min="5635" max="5882" width="11.42578125" style="307" customWidth="1"/>
    <col min="5883" max="5883" width="10" style="307" customWidth="1"/>
    <col min="5884" max="5884" width="69.7109375" style="307" customWidth="1"/>
    <col min="5885" max="5885" width="11.42578125" style="307" customWidth="1"/>
    <col min="5886" max="5886" width="1" style="307"/>
    <col min="5887" max="5887" width="1" style="307" customWidth="1"/>
    <col min="5888" max="5888" width="10" style="307" customWidth="1"/>
    <col min="5889" max="5889" width="97.140625" style="307" customWidth="1"/>
    <col min="5890" max="5890" width="17" style="307" customWidth="1"/>
    <col min="5891" max="6138" width="11.42578125" style="307" customWidth="1"/>
    <col min="6139" max="6139" width="10" style="307" customWidth="1"/>
    <col min="6140" max="6140" width="69.7109375" style="307" customWidth="1"/>
    <col min="6141" max="6141" width="11.42578125" style="307" customWidth="1"/>
    <col min="6142" max="6142" width="1" style="307"/>
    <col min="6143" max="6143" width="1" style="307" customWidth="1"/>
    <col min="6144" max="6144" width="10" style="307" customWidth="1"/>
    <col min="6145" max="6145" width="97.140625" style="307" customWidth="1"/>
    <col min="6146" max="6146" width="17" style="307" customWidth="1"/>
    <col min="6147" max="6394" width="11.42578125" style="307" customWidth="1"/>
    <col min="6395" max="6395" width="10" style="307" customWidth="1"/>
    <col min="6396" max="6396" width="69.7109375" style="307" customWidth="1"/>
    <col min="6397" max="6397" width="11.42578125" style="307" customWidth="1"/>
    <col min="6398" max="6398" width="1" style="307"/>
    <col min="6399" max="6399" width="1" style="307" customWidth="1"/>
    <col min="6400" max="6400" width="10" style="307" customWidth="1"/>
    <col min="6401" max="6401" width="97.140625" style="307" customWidth="1"/>
    <col min="6402" max="6402" width="17" style="307" customWidth="1"/>
    <col min="6403" max="6650" width="11.42578125" style="307" customWidth="1"/>
    <col min="6651" max="6651" width="10" style="307" customWidth="1"/>
    <col min="6652" max="6652" width="69.7109375" style="307" customWidth="1"/>
    <col min="6653" max="6653" width="11.42578125" style="307" customWidth="1"/>
    <col min="6654" max="6654" width="1" style="307"/>
    <col min="6655" max="6655" width="1" style="307" customWidth="1"/>
    <col min="6656" max="6656" width="10" style="307" customWidth="1"/>
    <col min="6657" max="6657" width="97.140625" style="307" customWidth="1"/>
    <col min="6658" max="6658" width="17" style="307" customWidth="1"/>
    <col min="6659" max="6906" width="11.42578125" style="307" customWidth="1"/>
    <col min="6907" max="6907" width="10" style="307" customWidth="1"/>
    <col min="6908" max="6908" width="69.7109375" style="307" customWidth="1"/>
    <col min="6909" max="6909" width="11.42578125" style="307" customWidth="1"/>
    <col min="6910" max="6910" width="1" style="307"/>
    <col min="6911" max="6911" width="1" style="307" customWidth="1"/>
    <col min="6912" max="6912" width="10" style="307" customWidth="1"/>
    <col min="6913" max="6913" width="97.140625" style="307" customWidth="1"/>
    <col min="6914" max="6914" width="17" style="307" customWidth="1"/>
    <col min="6915" max="7162" width="11.42578125" style="307" customWidth="1"/>
    <col min="7163" max="7163" width="10" style="307" customWidth="1"/>
    <col min="7164" max="7164" width="69.7109375" style="307" customWidth="1"/>
    <col min="7165" max="7165" width="11.42578125" style="307" customWidth="1"/>
    <col min="7166" max="7166" width="1" style="307"/>
    <col min="7167" max="7167" width="1" style="307" customWidth="1"/>
    <col min="7168" max="7168" width="10" style="307" customWidth="1"/>
    <col min="7169" max="7169" width="97.140625" style="307" customWidth="1"/>
    <col min="7170" max="7170" width="17" style="307" customWidth="1"/>
    <col min="7171" max="7418" width="11.42578125" style="307" customWidth="1"/>
    <col min="7419" max="7419" width="10" style="307" customWidth="1"/>
    <col min="7420" max="7420" width="69.7109375" style="307" customWidth="1"/>
    <col min="7421" max="7421" width="11.42578125" style="307" customWidth="1"/>
    <col min="7422" max="7422" width="1" style="307"/>
    <col min="7423" max="7423" width="1" style="307" customWidth="1"/>
    <col min="7424" max="7424" width="10" style="307" customWidth="1"/>
    <col min="7425" max="7425" width="97.140625" style="307" customWidth="1"/>
    <col min="7426" max="7426" width="17" style="307" customWidth="1"/>
    <col min="7427" max="7674" width="11.42578125" style="307" customWidth="1"/>
    <col min="7675" max="7675" width="10" style="307" customWidth="1"/>
    <col min="7676" max="7676" width="69.7109375" style="307" customWidth="1"/>
    <col min="7677" max="7677" width="11.42578125" style="307" customWidth="1"/>
    <col min="7678" max="7678" width="1" style="307"/>
    <col min="7679" max="7679" width="1" style="307" customWidth="1"/>
    <col min="7680" max="7680" width="10" style="307" customWidth="1"/>
    <col min="7681" max="7681" width="97.140625" style="307" customWidth="1"/>
    <col min="7682" max="7682" width="17" style="307" customWidth="1"/>
    <col min="7683" max="7930" width="11.42578125" style="307" customWidth="1"/>
    <col min="7931" max="7931" width="10" style="307" customWidth="1"/>
    <col min="7932" max="7932" width="69.7109375" style="307" customWidth="1"/>
    <col min="7933" max="7933" width="11.42578125" style="307" customWidth="1"/>
    <col min="7934" max="7934" width="1" style="307"/>
    <col min="7935" max="7935" width="1" style="307" customWidth="1"/>
    <col min="7936" max="7936" width="10" style="307" customWidth="1"/>
    <col min="7937" max="7937" width="97.140625" style="307" customWidth="1"/>
    <col min="7938" max="7938" width="17" style="307" customWidth="1"/>
    <col min="7939" max="8186" width="11.42578125" style="307" customWidth="1"/>
    <col min="8187" max="8187" width="10" style="307" customWidth="1"/>
    <col min="8188" max="8188" width="69.7109375" style="307" customWidth="1"/>
    <col min="8189" max="8189" width="11.42578125" style="307" customWidth="1"/>
    <col min="8190" max="8190" width="1" style="307"/>
    <col min="8191" max="8191" width="1" style="307" customWidth="1"/>
    <col min="8192" max="8192" width="10" style="307" customWidth="1"/>
    <col min="8193" max="8193" width="97.140625" style="307" customWidth="1"/>
    <col min="8194" max="8194" width="17" style="307" customWidth="1"/>
    <col min="8195" max="8442" width="11.42578125" style="307" customWidth="1"/>
    <col min="8443" max="8443" width="10" style="307" customWidth="1"/>
    <col min="8444" max="8444" width="69.7109375" style="307" customWidth="1"/>
    <col min="8445" max="8445" width="11.42578125" style="307" customWidth="1"/>
    <col min="8446" max="8446" width="1" style="307"/>
    <col min="8447" max="8447" width="1" style="307" customWidth="1"/>
    <col min="8448" max="8448" width="10" style="307" customWidth="1"/>
    <col min="8449" max="8449" width="97.140625" style="307" customWidth="1"/>
    <col min="8450" max="8450" width="17" style="307" customWidth="1"/>
    <col min="8451" max="8698" width="11.42578125" style="307" customWidth="1"/>
    <col min="8699" max="8699" width="10" style="307" customWidth="1"/>
    <col min="8700" max="8700" width="69.7109375" style="307" customWidth="1"/>
    <col min="8701" max="8701" width="11.42578125" style="307" customWidth="1"/>
    <col min="8702" max="8702" width="1" style="307"/>
    <col min="8703" max="8703" width="1" style="307" customWidth="1"/>
    <col min="8704" max="8704" width="10" style="307" customWidth="1"/>
    <col min="8705" max="8705" width="97.140625" style="307" customWidth="1"/>
    <col min="8706" max="8706" width="17" style="307" customWidth="1"/>
    <col min="8707" max="8954" width="11.42578125" style="307" customWidth="1"/>
    <col min="8955" max="8955" width="10" style="307" customWidth="1"/>
    <col min="8956" max="8956" width="69.7109375" style="307" customWidth="1"/>
    <col min="8957" max="8957" width="11.42578125" style="307" customWidth="1"/>
    <col min="8958" max="8958" width="1" style="307"/>
    <col min="8959" max="8959" width="1" style="307" customWidth="1"/>
    <col min="8960" max="8960" width="10" style="307" customWidth="1"/>
    <col min="8961" max="8961" width="97.140625" style="307" customWidth="1"/>
    <col min="8962" max="8962" width="17" style="307" customWidth="1"/>
    <col min="8963" max="9210" width="11.42578125" style="307" customWidth="1"/>
    <col min="9211" max="9211" width="10" style="307" customWidth="1"/>
    <col min="9212" max="9212" width="69.7109375" style="307" customWidth="1"/>
    <col min="9213" max="9213" width="11.42578125" style="307" customWidth="1"/>
    <col min="9214" max="9214" width="1" style="307"/>
    <col min="9215" max="9215" width="1" style="307" customWidth="1"/>
    <col min="9216" max="9216" width="10" style="307" customWidth="1"/>
    <col min="9217" max="9217" width="97.140625" style="307" customWidth="1"/>
    <col min="9218" max="9218" width="17" style="307" customWidth="1"/>
    <col min="9219" max="9466" width="11.42578125" style="307" customWidth="1"/>
    <col min="9467" max="9467" width="10" style="307" customWidth="1"/>
    <col min="9468" max="9468" width="69.7109375" style="307" customWidth="1"/>
    <col min="9469" max="9469" width="11.42578125" style="307" customWidth="1"/>
    <col min="9470" max="9470" width="1" style="307"/>
    <col min="9471" max="9471" width="1" style="307" customWidth="1"/>
    <col min="9472" max="9472" width="10" style="307" customWidth="1"/>
    <col min="9473" max="9473" width="97.140625" style="307" customWidth="1"/>
    <col min="9474" max="9474" width="17" style="307" customWidth="1"/>
    <col min="9475" max="9722" width="11.42578125" style="307" customWidth="1"/>
    <col min="9723" max="9723" width="10" style="307" customWidth="1"/>
    <col min="9724" max="9724" width="69.7109375" style="307" customWidth="1"/>
    <col min="9725" max="9725" width="11.42578125" style="307" customWidth="1"/>
    <col min="9726" max="9726" width="1" style="307"/>
    <col min="9727" max="9727" width="1" style="307" customWidth="1"/>
    <col min="9728" max="9728" width="10" style="307" customWidth="1"/>
    <col min="9729" max="9729" width="97.140625" style="307" customWidth="1"/>
    <col min="9730" max="9730" width="17" style="307" customWidth="1"/>
    <col min="9731" max="9978" width="11.42578125" style="307" customWidth="1"/>
    <col min="9979" max="9979" width="10" style="307" customWidth="1"/>
    <col min="9980" max="9980" width="69.7109375" style="307" customWidth="1"/>
    <col min="9981" max="9981" width="11.42578125" style="307" customWidth="1"/>
    <col min="9982" max="9982" width="1" style="307"/>
    <col min="9983" max="9983" width="1" style="307" customWidth="1"/>
    <col min="9984" max="9984" width="10" style="307" customWidth="1"/>
    <col min="9985" max="9985" width="97.140625" style="307" customWidth="1"/>
    <col min="9986" max="9986" width="17" style="307" customWidth="1"/>
    <col min="9987" max="10234" width="11.42578125" style="307" customWidth="1"/>
    <col min="10235" max="10235" width="10" style="307" customWidth="1"/>
    <col min="10236" max="10236" width="69.7109375" style="307" customWidth="1"/>
    <col min="10237" max="10237" width="11.42578125" style="307" customWidth="1"/>
    <col min="10238" max="10238" width="1" style="307"/>
    <col min="10239" max="10239" width="1" style="307" customWidth="1"/>
    <col min="10240" max="10240" width="10" style="307" customWidth="1"/>
    <col min="10241" max="10241" width="97.140625" style="307" customWidth="1"/>
    <col min="10242" max="10242" width="17" style="307" customWidth="1"/>
    <col min="10243" max="10490" width="11.42578125" style="307" customWidth="1"/>
    <col min="10491" max="10491" width="10" style="307" customWidth="1"/>
    <col min="10492" max="10492" width="69.7109375" style="307" customWidth="1"/>
    <col min="10493" max="10493" width="11.42578125" style="307" customWidth="1"/>
    <col min="10494" max="10494" width="1" style="307"/>
    <col min="10495" max="10495" width="1" style="307" customWidth="1"/>
    <col min="10496" max="10496" width="10" style="307" customWidth="1"/>
    <col min="10497" max="10497" width="97.140625" style="307" customWidth="1"/>
    <col min="10498" max="10498" width="17" style="307" customWidth="1"/>
    <col min="10499" max="10746" width="11.42578125" style="307" customWidth="1"/>
    <col min="10747" max="10747" width="10" style="307" customWidth="1"/>
    <col min="10748" max="10748" width="69.7109375" style="307" customWidth="1"/>
    <col min="10749" max="10749" width="11.42578125" style="307" customWidth="1"/>
    <col min="10750" max="10750" width="1" style="307"/>
    <col min="10751" max="10751" width="1" style="307" customWidth="1"/>
    <col min="10752" max="10752" width="10" style="307" customWidth="1"/>
    <col min="10753" max="10753" width="97.140625" style="307" customWidth="1"/>
    <col min="10754" max="10754" width="17" style="307" customWidth="1"/>
    <col min="10755" max="11002" width="11.42578125" style="307" customWidth="1"/>
    <col min="11003" max="11003" width="10" style="307" customWidth="1"/>
    <col min="11004" max="11004" width="69.7109375" style="307" customWidth="1"/>
    <col min="11005" max="11005" width="11.42578125" style="307" customWidth="1"/>
    <col min="11006" max="11006" width="1" style="307"/>
    <col min="11007" max="11007" width="1" style="307" customWidth="1"/>
    <col min="11008" max="11008" width="10" style="307" customWidth="1"/>
    <col min="11009" max="11009" width="97.140625" style="307" customWidth="1"/>
    <col min="11010" max="11010" width="17" style="307" customWidth="1"/>
    <col min="11011" max="11258" width="11.42578125" style="307" customWidth="1"/>
    <col min="11259" max="11259" width="10" style="307" customWidth="1"/>
    <col min="11260" max="11260" width="69.7109375" style="307" customWidth="1"/>
    <col min="11261" max="11261" width="11.42578125" style="307" customWidth="1"/>
    <col min="11262" max="11262" width="1" style="307"/>
    <col min="11263" max="11263" width="1" style="307" customWidth="1"/>
    <col min="11264" max="11264" width="10" style="307" customWidth="1"/>
    <col min="11265" max="11265" width="97.140625" style="307" customWidth="1"/>
    <col min="11266" max="11266" width="17" style="307" customWidth="1"/>
    <col min="11267" max="11514" width="11.42578125" style="307" customWidth="1"/>
    <col min="11515" max="11515" width="10" style="307" customWidth="1"/>
    <col min="11516" max="11516" width="69.7109375" style="307" customWidth="1"/>
    <col min="11517" max="11517" width="11.42578125" style="307" customWidth="1"/>
    <col min="11518" max="11518" width="1" style="307"/>
    <col min="11519" max="11519" width="1" style="307" customWidth="1"/>
    <col min="11520" max="11520" width="10" style="307" customWidth="1"/>
    <col min="11521" max="11521" width="97.140625" style="307" customWidth="1"/>
    <col min="11522" max="11522" width="17" style="307" customWidth="1"/>
    <col min="11523" max="11770" width="11.42578125" style="307" customWidth="1"/>
    <col min="11771" max="11771" width="10" style="307" customWidth="1"/>
    <col min="11772" max="11772" width="69.7109375" style="307" customWidth="1"/>
    <col min="11773" max="11773" width="11.42578125" style="307" customWidth="1"/>
    <col min="11774" max="11774" width="1" style="307"/>
    <col min="11775" max="11775" width="1" style="307" customWidth="1"/>
    <col min="11776" max="11776" width="10" style="307" customWidth="1"/>
    <col min="11777" max="11777" width="97.140625" style="307" customWidth="1"/>
    <col min="11778" max="11778" width="17" style="307" customWidth="1"/>
    <col min="11779" max="12026" width="11.42578125" style="307" customWidth="1"/>
    <col min="12027" max="12027" width="10" style="307" customWidth="1"/>
    <col min="12028" max="12028" width="69.7109375" style="307" customWidth="1"/>
    <col min="12029" max="12029" width="11.42578125" style="307" customWidth="1"/>
    <col min="12030" max="12030" width="1" style="307"/>
    <col min="12031" max="12031" width="1" style="307" customWidth="1"/>
    <col min="12032" max="12032" width="10" style="307" customWidth="1"/>
    <col min="12033" max="12033" width="97.140625" style="307" customWidth="1"/>
    <col min="12034" max="12034" width="17" style="307" customWidth="1"/>
    <col min="12035" max="12282" width="11.42578125" style="307" customWidth="1"/>
    <col min="12283" max="12283" width="10" style="307" customWidth="1"/>
    <col min="12284" max="12284" width="69.7109375" style="307" customWidth="1"/>
    <col min="12285" max="12285" width="11.42578125" style="307" customWidth="1"/>
    <col min="12286" max="12286" width="1" style="307"/>
    <col min="12287" max="12287" width="1" style="307" customWidth="1"/>
    <col min="12288" max="12288" width="10" style="307" customWidth="1"/>
    <col min="12289" max="12289" width="97.140625" style="307" customWidth="1"/>
    <col min="12290" max="12290" width="17" style="307" customWidth="1"/>
    <col min="12291" max="12538" width="11.42578125" style="307" customWidth="1"/>
    <col min="12539" max="12539" width="10" style="307" customWidth="1"/>
    <col min="12540" max="12540" width="69.7109375" style="307" customWidth="1"/>
    <col min="12541" max="12541" width="11.42578125" style="307" customWidth="1"/>
    <col min="12542" max="12542" width="1" style="307"/>
    <col min="12543" max="12543" width="1" style="307" customWidth="1"/>
    <col min="12544" max="12544" width="10" style="307" customWidth="1"/>
    <col min="12545" max="12545" width="97.140625" style="307" customWidth="1"/>
    <col min="12546" max="12546" width="17" style="307" customWidth="1"/>
    <col min="12547" max="12794" width="11.42578125" style="307" customWidth="1"/>
    <col min="12795" max="12795" width="10" style="307" customWidth="1"/>
    <col min="12796" max="12796" width="69.7109375" style="307" customWidth="1"/>
    <col min="12797" max="12797" width="11.42578125" style="307" customWidth="1"/>
    <col min="12798" max="12798" width="1" style="307"/>
    <col min="12799" max="12799" width="1" style="307" customWidth="1"/>
    <col min="12800" max="12800" width="10" style="307" customWidth="1"/>
    <col min="12801" max="12801" width="97.140625" style="307" customWidth="1"/>
    <col min="12802" max="12802" width="17" style="307" customWidth="1"/>
    <col min="12803" max="13050" width="11.42578125" style="307" customWidth="1"/>
    <col min="13051" max="13051" width="10" style="307" customWidth="1"/>
    <col min="13052" max="13052" width="69.7109375" style="307" customWidth="1"/>
    <col min="13053" max="13053" width="11.42578125" style="307" customWidth="1"/>
    <col min="13054" max="13054" width="1" style="307"/>
    <col min="13055" max="13055" width="1" style="307" customWidth="1"/>
    <col min="13056" max="13056" width="10" style="307" customWidth="1"/>
    <col min="13057" max="13057" width="97.140625" style="307" customWidth="1"/>
    <col min="13058" max="13058" width="17" style="307" customWidth="1"/>
    <col min="13059" max="13306" width="11.42578125" style="307" customWidth="1"/>
    <col min="13307" max="13307" width="10" style="307" customWidth="1"/>
    <col min="13308" max="13308" width="69.7109375" style="307" customWidth="1"/>
    <col min="13309" max="13309" width="11.42578125" style="307" customWidth="1"/>
    <col min="13310" max="13310" width="1" style="307"/>
    <col min="13311" max="13311" width="1" style="307" customWidth="1"/>
    <col min="13312" max="13312" width="10" style="307" customWidth="1"/>
    <col min="13313" max="13313" width="97.140625" style="307" customWidth="1"/>
    <col min="13314" max="13314" width="17" style="307" customWidth="1"/>
    <col min="13315" max="13562" width="11.42578125" style="307" customWidth="1"/>
    <col min="13563" max="13563" width="10" style="307" customWidth="1"/>
    <col min="13564" max="13564" width="69.7109375" style="307" customWidth="1"/>
    <col min="13565" max="13565" width="11.42578125" style="307" customWidth="1"/>
    <col min="13566" max="13566" width="1" style="307"/>
    <col min="13567" max="13567" width="1" style="307" customWidth="1"/>
    <col min="13568" max="13568" width="10" style="307" customWidth="1"/>
    <col min="13569" max="13569" width="97.140625" style="307" customWidth="1"/>
    <col min="13570" max="13570" width="17" style="307" customWidth="1"/>
    <col min="13571" max="13818" width="11.42578125" style="307" customWidth="1"/>
    <col min="13819" max="13819" width="10" style="307" customWidth="1"/>
    <col min="13820" max="13820" width="69.7109375" style="307" customWidth="1"/>
    <col min="13821" max="13821" width="11.42578125" style="307" customWidth="1"/>
    <col min="13822" max="13822" width="1" style="307"/>
    <col min="13823" max="13823" width="1" style="307" customWidth="1"/>
    <col min="13824" max="13824" width="10" style="307" customWidth="1"/>
    <col min="13825" max="13825" width="97.140625" style="307" customWidth="1"/>
    <col min="13826" max="13826" width="17" style="307" customWidth="1"/>
    <col min="13827" max="14074" width="11.42578125" style="307" customWidth="1"/>
    <col min="14075" max="14075" width="10" style="307" customWidth="1"/>
    <col min="14076" max="14076" width="69.7109375" style="307" customWidth="1"/>
    <col min="14077" max="14077" width="11.42578125" style="307" customWidth="1"/>
    <col min="14078" max="14078" width="1" style="307"/>
    <col min="14079" max="14079" width="1" style="307" customWidth="1"/>
    <col min="14080" max="14080" width="10" style="307" customWidth="1"/>
    <col min="14081" max="14081" width="97.140625" style="307" customWidth="1"/>
    <col min="14082" max="14082" width="17" style="307" customWidth="1"/>
    <col min="14083" max="14330" width="11.42578125" style="307" customWidth="1"/>
    <col min="14331" max="14331" width="10" style="307" customWidth="1"/>
    <col min="14332" max="14332" width="69.7109375" style="307" customWidth="1"/>
    <col min="14333" max="14333" width="11.42578125" style="307" customWidth="1"/>
    <col min="14334" max="14334" width="1" style="307"/>
    <col min="14335" max="14335" width="1" style="307" customWidth="1"/>
    <col min="14336" max="14336" width="10" style="307" customWidth="1"/>
    <col min="14337" max="14337" width="97.140625" style="307" customWidth="1"/>
    <col min="14338" max="14338" width="17" style="307" customWidth="1"/>
    <col min="14339" max="14586" width="11.42578125" style="307" customWidth="1"/>
    <col min="14587" max="14587" width="10" style="307" customWidth="1"/>
    <col min="14588" max="14588" width="69.7109375" style="307" customWidth="1"/>
    <col min="14589" max="14589" width="11.42578125" style="307" customWidth="1"/>
    <col min="14590" max="14590" width="1" style="307"/>
    <col min="14591" max="14591" width="1" style="307" customWidth="1"/>
    <col min="14592" max="14592" width="10" style="307" customWidth="1"/>
    <col min="14593" max="14593" width="97.140625" style="307" customWidth="1"/>
    <col min="14594" max="14594" width="17" style="307" customWidth="1"/>
    <col min="14595" max="14842" width="11.42578125" style="307" customWidth="1"/>
    <col min="14843" max="14843" width="10" style="307" customWidth="1"/>
    <col min="14844" max="14844" width="69.7109375" style="307" customWidth="1"/>
    <col min="14845" max="14845" width="11.42578125" style="307" customWidth="1"/>
    <col min="14846" max="14846" width="1" style="307"/>
    <col min="14847" max="14847" width="1" style="307" customWidth="1"/>
    <col min="14848" max="14848" width="10" style="307" customWidth="1"/>
    <col min="14849" max="14849" width="97.140625" style="307" customWidth="1"/>
    <col min="14850" max="14850" width="17" style="307" customWidth="1"/>
    <col min="14851" max="15098" width="11.42578125" style="307" customWidth="1"/>
    <col min="15099" max="15099" width="10" style="307" customWidth="1"/>
    <col min="15100" max="15100" width="69.7109375" style="307" customWidth="1"/>
    <col min="15101" max="15101" width="11.42578125" style="307" customWidth="1"/>
    <col min="15102" max="15102" width="1" style="307"/>
    <col min="15103" max="15103" width="1" style="307" customWidth="1"/>
    <col min="15104" max="15104" width="10" style="307" customWidth="1"/>
    <col min="15105" max="15105" width="97.140625" style="307" customWidth="1"/>
    <col min="15106" max="15106" width="17" style="307" customWidth="1"/>
    <col min="15107" max="15354" width="11.42578125" style="307" customWidth="1"/>
    <col min="15355" max="15355" width="10" style="307" customWidth="1"/>
    <col min="15356" max="15356" width="69.7109375" style="307" customWidth="1"/>
    <col min="15357" max="15357" width="11.42578125" style="307" customWidth="1"/>
    <col min="15358" max="15358" width="1" style="307"/>
    <col min="15359" max="15359" width="1" style="307" customWidth="1"/>
    <col min="15360" max="15360" width="10" style="307" customWidth="1"/>
    <col min="15361" max="15361" width="97.140625" style="307" customWidth="1"/>
    <col min="15362" max="15362" width="17" style="307" customWidth="1"/>
    <col min="15363" max="15610" width="11.42578125" style="307" customWidth="1"/>
    <col min="15611" max="15611" width="10" style="307" customWidth="1"/>
    <col min="15612" max="15612" width="69.7109375" style="307" customWidth="1"/>
    <col min="15613" max="15613" width="11.42578125" style="307" customWidth="1"/>
    <col min="15614" max="15614" width="1" style="307"/>
    <col min="15615" max="15615" width="1" style="307" customWidth="1"/>
    <col min="15616" max="15616" width="10" style="307" customWidth="1"/>
    <col min="15617" max="15617" width="97.140625" style="307" customWidth="1"/>
    <col min="15618" max="15618" width="17" style="307" customWidth="1"/>
    <col min="15619" max="15866" width="11.42578125" style="307" customWidth="1"/>
    <col min="15867" max="15867" width="10" style="307" customWidth="1"/>
    <col min="15868" max="15868" width="69.7109375" style="307" customWidth="1"/>
    <col min="15869" max="15869" width="11.42578125" style="307" customWidth="1"/>
    <col min="15870" max="15870" width="1" style="307"/>
    <col min="15871" max="15871" width="1" style="307" customWidth="1"/>
    <col min="15872" max="15872" width="10" style="307" customWidth="1"/>
    <col min="15873" max="15873" width="97.140625" style="307" customWidth="1"/>
    <col min="15874" max="15874" width="17" style="307" customWidth="1"/>
    <col min="15875" max="16122" width="11.42578125" style="307" customWidth="1"/>
    <col min="16123" max="16123" width="10" style="307" customWidth="1"/>
    <col min="16124" max="16124" width="69.7109375" style="307" customWidth="1"/>
    <col min="16125" max="16125" width="11.42578125" style="307" customWidth="1"/>
    <col min="16126" max="16126" width="1" style="307"/>
    <col min="16127" max="16127" width="1" style="307" customWidth="1"/>
    <col min="16128" max="16128" width="10" style="307" customWidth="1"/>
    <col min="16129" max="16129" width="97.140625" style="307" customWidth="1"/>
    <col min="16130" max="16130" width="17" style="307" customWidth="1"/>
    <col min="16131" max="16378" width="11.42578125" style="307" customWidth="1"/>
    <col min="16379" max="16379" width="10" style="307" customWidth="1"/>
    <col min="16380" max="16380" width="69.7109375" style="307" customWidth="1"/>
    <col min="16381" max="16381" width="11.42578125" style="307" customWidth="1"/>
    <col min="16382" max="16384" width="1" style="307"/>
  </cols>
  <sheetData>
    <row r="1" spans="1:184" ht="15.75" thickBot="1">
      <c r="B1" s="1925" t="s">
        <v>842</v>
      </c>
      <c r="C1" s="1926"/>
      <c r="GB1" s="308" t="s">
        <v>511</v>
      </c>
    </row>
    <row r="2" spans="1:184" ht="3.75" customHeight="1">
      <c r="B2" s="307"/>
      <c r="C2" s="307"/>
    </row>
    <row r="3" spans="1:184" ht="18.75" customHeight="1">
      <c r="B3" s="309" t="s">
        <v>843</v>
      </c>
      <c r="C3" s="310"/>
    </row>
    <row r="4" spans="1:184" ht="18.75" customHeight="1" thickBot="1">
      <c r="B4" s="329" t="s">
        <v>844</v>
      </c>
      <c r="C4" s="330"/>
    </row>
    <row r="5" spans="1:184" ht="15.75" thickBot="1">
      <c r="B5" s="1925" t="s">
        <v>845</v>
      </c>
      <c r="C5" s="1926"/>
    </row>
    <row r="6" spans="1:184" ht="15.75" thickBot="1">
      <c r="A6" s="319" t="s">
        <v>161</v>
      </c>
      <c r="B6" s="1925" t="s">
        <v>846</v>
      </c>
      <c r="C6" s="1926" t="s">
        <v>847</v>
      </c>
    </row>
    <row r="7" spans="1:184" ht="38.25" customHeight="1" thickBot="1">
      <c r="B7" s="313" t="str">
        <f>+'[7]ANEXO N°1 (DDJJ 1847)'!B131</f>
        <v>Código ID Partida</v>
      </c>
      <c r="C7" s="314" t="str">
        <f>+'[7]ANEXO N°1 (DDJJ 1847)'!C131</f>
        <v>Descripción</v>
      </c>
      <c r="GB7" s="308"/>
    </row>
    <row r="8" spans="1:184">
      <c r="B8" s="331" t="s">
        <v>848</v>
      </c>
      <c r="C8" s="332" t="s">
        <v>849</v>
      </c>
    </row>
    <row r="9" spans="1:184">
      <c r="B9" s="333" t="s">
        <v>850</v>
      </c>
      <c r="C9" s="334" t="s">
        <v>851</v>
      </c>
    </row>
    <row r="10" spans="1:184">
      <c r="B10" s="333" t="s">
        <v>852</v>
      </c>
      <c r="C10" s="334" t="s">
        <v>853</v>
      </c>
    </row>
    <row r="11" spans="1:184">
      <c r="B11" s="333" t="s">
        <v>854</v>
      </c>
      <c r="C11" s="334" t="s">
        <v>855</v>
      </c>
    </row>
    <row r="12" spans="1:184">
      <c r="B12" s="333" t="s">
        <v>856</v>
      </c>
      <c r="C12" s="334" t="s">
        <v>857</v>
      </c>
    </row>
    <row r="13" spans="1:184">
      <c r="B13" s="333" t="s">
        <v>447</v>
      </c>
      <c r="C13" s="334" t="s">
        <v>858</v>
      </c>
    </row>
    <row r="14" spans="1:184">
      <c r="B14" s="333" t="s">
        <v>859</v>
      </c>
      <c r="C14" s="335" t="s">
        <v>860</v>
      </c>
    </row>
    <row r="15" spans="1:184">
      <c r="B15" s="333" t="s">
        <v>861</v>
      </c>
      <c r="C15" s="335" t="s">
        <v>862</v>
      </c>
    </row>
    <row r="16" spans="1:184">
      <c r="B16" s="333" t="s">
        <v>863</v>
      </c>
      <c r="C16" s="334" t="s">
        <v>864</v>
      </c>
    </row>
    <row r="17" spans="2:3">
      <c r="B17" s="333" t="s">
        <v>865</v>
      </c>
      <c r="C17" s="334" t="s">
        <v>866</v>
      </c>
    </row>
    <row r="18" spans="2:3">
      <c r="B18" s="333" t="s">
        <v>867</v>
      </c>
      <c r="C18" s="334" t="s">
        <v>868</v>
      </c>
    </row>
    <row r="19" spans="2:3">
      <c r="B19" s="333" t="s">
        <v>869</v>
      </c>
      <c r="C19" s="334" t="s">
        <v>870</v>
      </c>
    </row>
    <row r="20" spans="2:3">
      <c r="B20" s="333" t="s">
        <v>871</v>
      </c>
      <c r="C20" s="336" t="s">
        <v>872</v>
      </c>
    </row>
    <row r="21" spans="2:3">
      <c r="B21" s="333" t="s">
        <v>873</v>
      </c>
      <c r="C21" s="336" t="s">
        <v>874</v>
      </c>
    </row>
    <row r="22" spans="2:3">
      <c r="B22" s="333"/>
      <c r="C22" s="336"/>
    </row>
    <row r="23" spans="2:3">
      <c r="B23" s="331" t="s">
        <v>875</v>
      </c>
      <c r="C23" s="337" t="s">
        <v>876</v>
      </c>
    </row>
    <row r="24" spans="2:3">
      <c r="B24" s="333" t="s">
        <v>877</v>
      </c>
      <c r="C24" s="334" t="s">
        <v>878</v>
      </c>
    </row>
    <row r="25" spans="2:3">
      <c r="B25" s="333" t="s">
        <v>879</v>
      </c>
      <c r="C25" s="334" t="s">
        <v>880</v>
      </c>
    </row>
    <row r="26" spans="2:3">
      <c r="B26" s="333" t="s">
        <v>881</v>
      </c>
      <c r="C26" s="334" t="s">
        <v>882</v>
      </c>
    </row>
    <row r="27" spans="2:3">
      <c r="B27" s="333" t="s">
        <v>883</v>
      </c>
      <c r="C27" s="334" t="s">
        <v>884</v>
      </c>
    </row>
    <row r="28" spans="2:3">
      <c r="B28" s="333" t="s">
        <v>885</v>
      </c>
      <c r="C28" s="334" t="s">
        <v>886</v>
      </c>
    </row>
    <row r="29" spans="2:3">
      <c r="B29" s="333" t="s">
        <v>887</v>
      </c>
      <c r="C29" s="336" t="s">
        <v>888</v>
      </c>
    </row>
    <row r="30" spans="2:3">
      <c r="B30" s="333" t="s">
        <v>889</v>
      </c>
      <c r="C30" s="336" t="s">
        <v>890</v>
      </c>
    </row>
    <row r="31" spans="2:3">
      <c r="B31" s="333" t="s">
        <v>891</v>
      </c>
      <c r="C31" s="336" t="s">
        <v>892</v>
      </c>
    </row>
    <row r="32" spans="2:3">
      <c r="B32" s="333" t="s">
        <v>893</v>
      </c>
      <c r="C32" s="336" t="s">
        <v>894</v>
      </c>
    </row>
    <row r="33" spans="2:3">
      <c r="B33" s="333"/>
      <c r="C33" s="336"/>
    </row>
    <row r="34" spans="2:3">
      <c r="B34" s="331" t="s">
        <v>895</v>
      </c>
      <c r="C34" s="337" t="s">
        <v>896</v>
      </c>
    </row>
    <row r="35" spans="2:3">
      <c r="B35" s="333" t="s">
        <v>897</v>
      </c>
      <c r="C35" s="334" t="s">
        <v>898</v>
      </c>
    </row>
    <row r="36" spans="2:3">
      <c r="B36" s="333" t="s">
        <v>899</v>
      </c>
      <c r="C36" s="334" t="s">
        <v>900</v>
      </c>
    </row>
    <row r="37" spans="2:3" s="319" customFormat="1">
      <c r="B37" s="333" t="s">
        <v>443</v>
      </c>
      <c r="C37" s="334" t="s">
        <v>901</v>
      </c>
    </row>
    <row r="38" spans="2:3" s="319" customFormat="1">
      <c r="B38" s="333" t="s">
        <v>902</v>
      </c>
      <c r="C38" s="334" t="s">
        <v>903</v>
      </c>
    </row>
    <row r="39" spans="2:3" s="319" customFormat="1">
      <c r="B39" s="333" t="s">
        <v>904</v>
      </c>
      <c r="C39" s="334" t="s">
        <v>905</v>
      </c>
    </row>
    <row r="40" spans="2:3">
      <c r="B40" s="333" t="s">
        <v>906</v>
      </c>
      <c r="C40" s="334" t="s">
        <v>907</v>
      </c>
    </row>
    <row r="41" spans="2:3">
      <c r="B41" s="333" t="s">
        <v>908</v>
      </c>
      <c r="C41" s="337" t="s">
        <v>909</v>
      </c>
    </row>
    <row r="42" spans="2:3">
      <c r="B42" s="333" t="s">
        <v>440</v>
      </c>
      <c r="C42" s="336" t="s">
        <v>910</v>
      </c>
    </row>
    <row r="43" spans="2:3">
      <c r="B43" s="333" t="s">
        <v>911</v>
      </c>
      <c r="C43" s="336" t="s">
        <v>912</v>
      </c>
    </row>
    <row r="44" spans="2:3">
      <c r="B44" s="333"/>
      <c r="C44" s="336"/>
    </row>
    <row r="45" spans="2:3">
      <c r="B45" s="331" t="s">
        <v>913</v>
      </c>
      <c r="C45" s="337" t="s">
        <v>914</v>
      </c>
    </row>
    <row r="46" spans="2:3">
      <c r="B46" s="333" t="s">
        <v>915</v>
      </c>
      <c r="C46" s="334" t="s">
        <v>916</v>
      </c>
    </row>
    <row r="47" spans="2:3">
      <c r="B47" s="333" t="s">
        <v>917</v>
      </c>
      <c r="C47" s="334" t="s">
        <v>918</v>
      </c>
    </row>
    <row r="48" spans="2:3">
      <c r="B48" s="333" t="s">
        <v>919</v>
      </c>
      <c r="C48" s="334" t="s">
        <v>920</v>
      </c>
    </row>
    <row r="49" spans="1:184">
      <c r="B49" s="333" t="s">
        <v>921</v>
      </c>
      <c r="C49" s="334" t="s">
        <v>922</v>
      </c>
    </row>
    <row r="50" spans="1:184">
      <c r="B50" s="333" t="s">
        <v>923</v>
      </c>
      <c r="C50" s="334" t="s">
        <v>924</v>
      </c>
    </row>
    <row r="51" spans="1:184">
      <c r="B51" s="333" t="s">
        <v>925</v>
      </c>
      <c r="C51" s="334" t="s">
        <v>926</v>
      </c>
    </row>
    <row r="52" spans="1:184">
      <c r="B52" s="333" t="s">
        <v>927</v>
      </c>
      <c r="C52" s="334" t="s">
        <v>928</v>
      </c>
    </row>
    <row r="53" spans="1:184">
      <c r="B53" s="333" t="s">
        <v>929</v>
      </c>
      <c r="C53" s="334" t="s">
        <v>930</v>
      </c>
    </row>
    <row r="54" spans="1:184">
      <c r="B54" s="333" t="s">
        <v>931</v>
      </c>
      <c r="C54" s="334" t="s">
        <v>932</v>
      </c>
    </row>
    <row r="55" spans="1:184">
      <c r="B55" s="333" t="s">
        <v>933</v>
      </c>
      <c r="C55" s="334" t="s">
        <v>934</v>
      </c>
    </row>
    <row r="56" spans="1:184">
      <c r="B56" s="333" t="s">
        <v>935</v>
      </c>
      <c r="C56" s="334" t="s">
        <v>936</v>
      </c>
    </row>
    <row r="57" spans="1:184" ht="14.25" customHeight="1" thickBot="1">
      <c r="B57" s="333"/>
      <c r="C57" s="336"/>
    </row>
    <row r="58" spans="1:184" ht="15.75" customHeight="1" thickBot="1">
      <c r="A58" s="307"/>
      <c r="B58" s="1925" t="s">
        <v>845</v>
      </c>
      <c r="C58" s="1926"/>
    </row>
    <row r="59" spans="1:184" ht="14.25" customHeight="1" thickBot="1">
      <c r="A59" s="319" t="s">
        <v>161</v>
      </c>
      <c r="B59" s="1925" t="s">
        <v>846</v>
      </c>
      <c r="C59" s="1926" t="s">
        <v>847</v>
      </c>
    </row>
    <row r="60" spans="1:184" ht="32.25" customHeight="1" thickBot="1">
      <c r="B60" s="313" t="str">
        <f>+$B$7</f>
        <v>Código ID Partida</v>
      </c>
      <c r="C60" s="314" t="str">
        <f>+$C$7</f>
        <v>Descripción</v>
      </c>
      <c r="GB60" s="308"/>
    </row>
    <row r="61" spans="1:184">
      <c r="B61" s="334"/>
      <c r="C61" s="334"/>
      <c r="GB61" s="308"/>
    </row>
    <row r="62" spans="1:184" ht="30">
      <c r="B62" s="333" t="s">
        <v>937</v>
      </c>
      <c r="C62" s="334" t="s">
        <v>938</v>
      </c>
    </row>
    <row r="63" spans="1:184">
      <c r="B63" s="333" t="s">
        <v>432</v>
      </c>
      <c r="C63" s="335" t="s">
        <v>939</v>
      </c>
    </row>
    <row r="64" spans="1:184">
      <c r="B64" s="333" t="s">
        <v>940</v>
      </c>
      <c r="C64" s="335" t="s">
        <v>941</v>
      </c>
    </row>
    <row r="65" spans="2:3">
      <c r="B65" s="333" t="s">
        <v>942</v>
      </c>
      <c r="C65" s="335" t="s">
        <v>943</v>
      </c>
    </row>
    <row r="66" spans="2:3">
      <c r="B66" s="333" t="s">
        <v>944</v>
      </c>
      <c r="C66" s="335" t="s">
        <v>945</v>
      </c>
    </row>
    <row r="67" spans="2:3">
      <c r="B67" s="333" t="s">
        <v>438</v>
      </c>
      <c r="C67" s="335" t="s">
        <v>946</v>
      </c>
    </row>
    <row r="68" spans="2:3" s="319" customFormat="1">
      <c r="B68" s="333" t="s">
        <v>445</v>
      </c>
      <c r="C68" s="335" t="s">
        <v>947</v>
      </c>
    </row>
    <row r="69" spans="2:3" s="319" customFormat="1">
      <c r="B69" s="333" t="s">
        <v>948</v>
      </c>
      <c r="C69" s="335" t="s">
        <v>949</v>
      </c>
    </row>
    <row r="70" spans="2:3" s="319" customFormat="1">
      <c r="B70" s="333" t="s">
        <v>950</v>
      </c>
      <c r="C70" s="334" t="s">
        <v>951</v>
      </c>
    </row>
    <row r="71" spans="2:3" s="319" customFormat="1">
      <c r="B71" s="333" t="s">
        <v>952</v>
      </c>
      <c r="C71" s="335" t="s">
        <v>953</v>
      </c>
    </row>
    <row r="72" spans="2:3" s="319" customFormat="1">
      <c r="B72" s="333" t="s">
        <v>954</v>
      </c>
      <c r="C72" s="335" t="s">
        <v>955</v>
      </c>
    </row>
    <row r="73" spans="2:3" s="319" customFormat="1">
      <c r="B73" s="333" t="s">
        <v>956</v>
      </c>
      <c r="C73" s="335" t="s">
        <v>957</v>
      </c>
    </row>
    <row r="74" spans="2:3" s="319" customFormat="1">
      <c r="B74" s="333" t="s">
        <v>958</v>
      </c>
      <c r="C74" s="335" t="s">
        <v>959</v>
      </c>
    </row>
    <row r="75" spans="2:3" s="319" customFormat="1">
      <c r="B75" s="333" t="s">
        <v>960</v>
      </c>
      <c r="C75" s="335" t="s">
        <v>961</v>
      </c>
    </row>
    <row r="76" spans="2:3" s="319" customFormat="1" ht="30">
      <c r="B76" s="333" t="s">
        <v>962</v>
      </c>
      <c r="C76" s="334" t="s">
        <v>963</v>
      </c>
    </row>
    <row r="77" spans="2:3" s="319" customFormat="1">
      <c r="B77" s="333" t="s">
        <v>964</v>
      </c>
      <c r="C77" s="335" t="s">
        <v>965</v>
      </c>
    </row>
    <row r="78" spans="2:3" s="319" customFormat="1">
      <c r="B78" s="333" t="s">
        <v>966</v>
      </c>
      <c r="C78" s="335" t="s">
        <v>967</v>
      </c>
    </row>
    <row r="79" spans="2:3" s="319" customFormat="1">
      <c r="B79" s="333" t="s">
        <v>968</v>
      </c>
      <c r="C79" s="335" t="s">
        <v>969</v>
      </c>
    </row>
    <row r="80" spans="2:3" s="319" customFormat="1">
      <c r="B80" s="333" t="s">
        <v>970</v>
      </c>
      <c r="C80" s="335" t="s">
        <v>971</v>
      </c>
    </row>
    <row r="81" spans="2:3" s="319" customFormat="1">
      <c r="B81" s="333" t="s">
        <v>972</v>
      </c>
      <c r="C81" s="335" t="s">
        <v>973</v>
      </c>
    </row>
    <row r="82" spans="2:3" s="319" customFormat="1">
      <c r="B82" s="333" t="s">
        <v>974</v>
      </c>
      <c r="C82" s="335" t="s">
        <v>975</v>
      </c>
    </row>
    <row r="83" spans="2:3">
      <c r="B83" s="333" t="s">
        <v>976</v>
      </c>
      <c r="C83" s="335" t="s">
        <v>977</v>
      </c>
    </row>
    <row r="84" spans="2:3">
      <c r="B84" s="333" t="s">
        <v>978</v>
      </c>
      <c r="C84" s="335" t="s">
        <v>979</v>
      </c>
    </row>
    <row r="85" spans="2:3">
      <c r="B85" s="333" t="s">
        <v>980</v>
      </c>
      <c r="C85" s="336" t="s">
        <v>981</v>
      </c>
    </row>
    <row r="86" spans="2:3">
      <c r="B86" s="333" t="s">
        <v>431</v>
      </c>
      <c r="C86" s="336" t="s">
        <v>982</v>
      </c>
    </row>
    <row r="87" spans="2:3">
      <c r="B87" s="333"/>
      <c r="C87" s="335"/>
    </row>
    <row r="88" spans="2:3">
      <c r="B88" s="331" t="s">
        <v>983</v>
      </c>
      <c r="C88" s="337" t="s">
        <v>984</v>
      </c>
    </row>
    <row r="89" spans="2:3">
      <c r="B89" s="333" t="s">
        <v>439</v>
      </c>
      <c r="C89" s="334" t="s">
        <v>985</v>
      </c>
    </row>
    <row r="90" spans="2:3">
      <c r="B90" s="333" t="s">
        <v>441</v>
      </c>
      <c r="C90" s="334" t="s">
        <v>986</v>
      </c>
    </row>
    <row r="91" spans="2:3">
      <c r="B91" s="333" t="s">
        <v>987</v>
      </c>
      <c r="C91" s="334" t="s">
        <v>988</v>
      </c>
    </row>
    <row r="92" spans="2:3">
      <c r="B92" s="333" t="s">
        <v>989</v>
      </c>
      <c r="C92" s="334" t="s">
        <v>990</v>
      </c>
    </row>
    <row r="93" spans="2:3">
      <c r="B93" s="333" t="s">
        <v>446</v>
      </c>
      <c r="C93" s="334" t="s">
        <v>991</v>
      </c>
    </row>
    <row r="94" spans="2:3">
      <c r="B94" s="333" t="s">
        <v>992</v>
      </c>
      <c r="C94" s="334" t="s">
        <v>993</v>
      </c>
    </row>
    <row r="95" spans="2:3">
      <c r="B95" s="333" t="s">
        <v>994</v>
      </c>
      <c r="C95" s="334" t="s">
        <v>995</v>
      </c>
    </row>
    <row r="96" spans="2:3">
      <c r="B96" s="333" t="s">
        <v>996</v>
      </c>
      <c r="C96" s="334" t="s">
        <v>997</v>
      </c>
    </row>
    <row r="97" spans="2:3">
      <c r="B97" s="333"/>
      <c r="C97" s="334"/>
    </row>
    <row r="98" spans="2:3">
      <c r="B98" s="331" t="s">
        <v>998</v>
      </c>
      <c r="C98" s="337" t="s">
        <v>999</v>
      </c>
    </row>
    <row r="99" spans="2:3">
      <c r="B99" s="333" t="s">
        <v>1000</v>
      </c>
      <c r="C99" s="335" t="s">
        <v>1001</v>
      </c>
    </row>
    <row r="100" spans="2:3">
      <c r="B100" s="333" t="s">
        <v>1002</v>
      </c>
      <c r="C100" s="335" t="s">
        <v>1003</v>
      </c>
    </row>
    <row r="101" spans="2:3">
      <c r="B101" s="333" t="s">
        <v>1004</v>
      </c>
      <c r="C101" s="335" t="s">
        <v>1005</v>
      </c>
    </row>
    <row r="102" spans="2:3">
      <c r="B102" s="333" t="s">
        <v>1006</v>
      </c>
      <c r="C102" s="336" t="s">
        <v>1007</v>
      </c>
    </row>
    <row r="103" spans="2:3">
      <c r="B103" s="333" t="s">
        <v>1008</v>
      </c>
      <c r="C103" s="336" t="s">
        <v>1009</v>
      </c>
    </row>
    <row r="104" spans="2:3">
      <c r="B104" s="333" t="s">
        <v>1010</v>
      </c>
      <c r="C104" s="335" t="s">
        <v>1011</v>
      </c>
    </row>
    <row r="105" spans="2:3">
      <c r="B105" s="333" t="s">
        <v>1012</v>
      </c>
      <c r="C105" s="334" t="s">
        <v>1013</v>
      </c>
    </row>
    <row r="106" spans="2:3">
      <c r="B106" s="333" t="s">
        <v>1014</v>
      </c>
      <c r="C106" s="334" t="s">
        <v>1015</v>
      </c>
    </row>
    <row r="107" spans="2:3">
      <c r="B107" s="333"/>
      <c r="C107" s="334"/>
    </row>
    <row r="108" spans="2:3">
      <c r="B108" s="331" t="s">
        <v>1016</v>
      </c>
      <c r="C108" s="337" t="s">
        <v>1017</v>
      </c>
    </row>
    <row r="109" spans="2:3">
      <c r="B109" s="333" t="s">
        <v>1018</v>
      </c>
      <c r="C109" s="335" t="s">
        <v>851</v>
      </c>
    </row>
    <row r="110" spans="2:3">
      <c r="B110" s="333" t="s">
        <v>1019</v>
      </c>
      <c r="C110" s="335" t="s">
        <v>853</v>
      </c>
    </row>
    <row r="111" spans="2:3">
      <c r="B111" s="333" t="s">
        <v>1020</v>
      </c>
      <c r="C111" s="335" t="s">
        <v>1021</v>
      </c>
    </row>
    <row r="112" spans="2:3">
      <c r="B112" s="333" t="s">
        <v>1022</v>
      </c>
      <c r="C112" s="336" t="s">
        <v>1023</v>
      </c>
    </row>
    <row r="113" spans="1:184">
      <c r="B113" s="333" t="s">
        <v>1024</v>
      </c>
      <c r="C113" s="336" t="s">
        <v>1025</v>
      </c>
    </row>
    <row r="114" spans="1:184">
      <c r="B114" s="333" t="s">
        <v>1026</v>
      </c>
      <c r="C114" s="335" t="s">
        <v>1027</v>
      </c>
    </row>
    <row r="115" spans="1:184">
      <c r="B115" s="333" t="s">
        <v>1028</v>
      </c>
      <c r="C115" s="334" t="s">
        <v>1029</v>
      </c>
    </row>
    <row r="116" spans="1:184">
      <c r="B116" s="333" t="s">
        <v>1030</v>
      </c>
      <c r="C116" s="334" t="s">
        <v>1031</v>
      </c>
    </row>
    <row r="117" spans="1:184">
      <c r="B117" s="333" t="s">
        <v>1032</v>
      </c>
      <c r="C117" s="335" t="s">
        <v>1033</v>
      </c>
    </row>
    <row r="118" spans="1:184">
      <c r="B118" s="333" t="s">
        <v>1034</v>
      </c>
      <c r="C118" s="335" t="s">
        <v>1035</v>
      </c>
    </row>
    <row r="119" spans="1:184" ht="15.75" thickBot="1">
      <c r="B119" s="333"/>
      <c r="C119" s="334"/>
    </row>
    <row r="120" spans="1:184" ht="15.75" customHeight="1" thickBot="1">
      <c r="B120" s="1925" t="s">
        <v>845</v>
      </c>
      <c r="C120" s="1926"/>
    </row>
    <row r="121" spans="1:184" ht="14.25" customHeight="1" thickBot="1">
      <c r="A121" s="319" t="s">
        <v>161</v>
      </c>
      <c r="B121" s="1925" t="s">
        <v>846</v>
      </c>
      <c r="C121" s="1926" t="s">
        <v>847</v>
      </c>
    </row>
    <row r="122" spans="1:184" ht="37.5" customHeight="1" thickBot="1">
      <c r="B122" s="313" t="str">
        <f>+$B$7</f>
        <v>Código ID Partida</v>
      </c>
      <c r="C122" s="314" t="str">
        <f>+$C$7</f>
        <v>Descripción</v>
      </c>
      <c r="GB122" s="308"/>
    </row>
    <row r="123" spans="1:184">
      <c r="B123" s="333"/>
      <c r="C123" s="335"/>
    </row>
    <row r="124" spans="1:184">
      <c r="B124" s="331" t="s">
        <v>1036</v>
      </c>
      <c r="C124" s="337" t="s">
        <v>1037</v>
      </c>
    </row>
    <row r="125" spans="1:184">
      <c r="B125" s="333" t="s">
        <v>1038</v>
      </c>
      <c r="C125" s="336" t="s">
        <v>1039</v>
      </c>
    </row>
    <row r="126" spans="1:184" s="319" customFormat="1">
      <c r="B126" s="333" t="s">
        <v>1040</v>
      </c>
      <c r="C126" s="336" t="s">
        <v>1041</v>
      </c>
    </row>
    <row r="127" spans="1:184" s="319" customFormat="1">
      <c r="B127" s="333" t="s">
        <v>1042</v>
      </c>
      <c r="C127" s="336" t="s">
        <v>1043</v>
      </c>
    </row>
    <row r="128" spans="1:184" s="319" customFormat="1">
      <c r="B128" s="333" t="s">
        <v>1044</v>
      </c>
      <c r="C128" s="336" t="s">
        <v>1045</v>
      </c>
    </row>
    <row r="129" spans="2:3" s="319" customFormat="1">
      <c r="B129" s="333" t="s">
        <v>1046</v>
      </c>
      <c r="C129" s="336" t="s">
        <v>1047</v>
      </c>
    </row>
    <row r="130" spans="2:3" s="319" customFormat="1">
      <c r="B130" s="333" t="s">
        <v>1048</v>
      </c>
      <c r="C130" s="336" t="s">
        <v>1049</v>
      </c>
    </row>
    <row r="131" spans="2:3" s="319" customFormat="1">
      <c r="B131" s="333" t="s">
        <v>1050</v>
      </c>
      <c r="C131" s="336" t="s">
        <v>1051</v>
      </c>
    </row>
    <row r="132" spans="2:3" s="319" customFormat="1">
      <c r="B132" s="333" t="s">
        <v>1052</v>
      </c>
      <c r="C132" s="336" t="s">
        <v>1053</v>
      </c>
    </row>
    <row r="133" spans="2:3" s="319" customFormat="1">
      <c r="B133" s="333"/>
      <c r="C133" s="335"/>
    </row>
    <row r="134" spans="2:3">
      <c r="B134" s="331" t="s">
        <v>1054</v>
      </c>
      <c r="C134" s="337" t="s">
        <v>1055</v>
      </c>
    </row>
    <row r="135" spans="2:3">
      <c r="B135" s="333" t="s">
        <v>1056</v>
      </c>
      <c r="C135" s="334" t="s">
        <v>1057</v>
      </c>
    </row>
    <row r="136" spans="2:3">
      <c r="B136" s="333" t="s">
        <v>1058</v>
      </c>
      <c r="C136" s="334" t="s">
        <v>1059</v>
      </c>
    </row>
    <row r="137" spans="2:3">
      <c r="B137" s="333" t="s">
        <v>1060</v>
      </c>
      <c r="C137" s="334" t="s">
        <v>1061</v>
      </c>
    </row>
    <row r="138" spans="2:3">
      <c r="B138" s="333" t="s">
        <v>1062</v>
      </c>
      <c r="C138" s="334" t="s">
        <v>1063</v>
      </c>
    </row>
    <row r="139" spans="2:3">
      <c r="B139" s="333" t="s">
        <v>1064</v>
      </c>
      <c r="C139" s="334" t="s">
        <v>1065</v>
      </c>
    </row>
    <row r="140" spans="2:3">
      <c r="B140" s="333" t="s">
        <v>1066</v>
      </c>
      <c r="C140" s="334" t="s">
        <v>1067</v>
      </c>
    </row>
    <row r="141" spans="2:3">
      <c r="B141" s="333" t="s">
        <v>1068</v>
      </c>
      <c r="C141" s="334" t="s">
        <v>1069</v>
      </c>
    </row>
    <row r="142" spans="2:3">
      <c r="B142" s="333" t="s">
        <v>1070</v>
      </c>
      <c r="C142" s="334" t="s">
        <v>1071</v>
      </c>
    </row>
    <row r="143" spans="2:3">
      <c r="B143" s="333" t="s">
        <v>1072</v>
      </c>
      <c r="C143" s="334" t="s">
        <v>1073</v>
      </c>
    </row>
    <row r="144" spans="2:3">
      <c r="B144" s="333" t="s">
        <v>1074</v>
      </c>
      <c r="C144" s="334" t="s">
        <v>1075</v>
      </c>
    </row>
    <row r="145" spans="2:3">
      <c r="B145" s="333" t="s">
        <v>1076</v>
      </c>
      <c r="C145" s="334" t="s">
        <v>1077</v>
      </c>
    </row>
    <row r="146" spans="2:3">
      <c r="B146" s="333" t="s">
        <v>1078</v>
      </c>
      <c r="C146" s="334" t="s">
        <v>1079</v>
      </c>
    </row>
    <row r="147" spans="2:3">
      <c r="B147" s="333" t="s">
        <v>1080</v>
      </c>
      <c r="C147" s="334" t="s">
        <v>1081</v>
      </c>
    </row>
    <row r="148" spans="2:3">
      <c r="B148" s="333" t="s">
        <v>442</v>
      </c>
      <c r="C148" s="334" t="s">
        <v>1082</v>
      </c>
    </row>
    <row r="149" spans="2:3">
      <c r="B149" s="333" t="s">
        <v>1083</v>
      </c>
      <c r="C149" s="334" t="s">
        <v>1084</v>
      </c>
    </row>
    <row r="150" spans="2:3">
      <c r="B150" s="333"/>
      <c r="C150" s="335"/>
    </row>
    <row r="151" spans="2:3">
      <c r="B151" s="331" t="s">
        <v>1085</v>
      </c>
      <c r="C151" s="337" t="s">
        <v>1086</v>
      </c>
    </row>
    <row r="152" spans="2:3">
      <c r="B152" s="333" t="s">
        <v>1087</v>
      </c>
      <c r="C152" s="335" t="s">
        <v>1088</v>
      </c>
    </row>
    <row r="153" spans="2:3">
      <c r="B153" s="333" t="s">
        <v>1089</v>
      </c>
      <c r="C153" s="335" t="s">
        <v>1090</v>
      </c>
    </row>
    <row r="154" spans="2:3">
      <c r="B154" s="333" t="s">
        <v>1091</v>
      </c>
      <c r="C154" s="335" t="s">
        <v>1092</v>
      </c>
    </row>
    <row r="155" spans="2:3">
      <c r="B155" s="333" t="s">
        <v>1093</v>
      </c>
      <c r="C155" s="335" t="s">
        <v>1094</v>
      </c>
    </row>
    <row r="156" spans="2:3">
      <c r="B156" s="333" t="s">
        <v>1095</v>
      </c>
      <c r="C156" s="335" t="s">
        <v>1096</v>
      </c>
    </row>
    <row r="157" spans="2:3">
      <c r="B157" s="333" t="s">
        <v>1097</v>
      </c>
      <c r="C157" s="335" t="s">
        <v>1098</v>
      </c>
    </row>
    <row r="158" spans="2:3">
      <c r="B158" s="333" t="s">
        <v>1099</v>
      </c>
      <c r="C158" s="335" t="s">
        <v>1100</v>
      </c>
    </row>
    <row r="159" spans="2:3">
      <c r="B159" s="333" t="s">
        <v>1101</v>
      </c>
      <c r="C159" s="335" t="s">
        <v>1102</v>
      </c>
    </row>
    <row r="160" spans="2:3">
      <c r="B160" s="333" t="s">
        <v>1103</v>
      </c>
      <c r="C160" s="335" t="s">
        <v>1104</v>
      </c>
    </row>
    <row r="161" spans="2:3" s="319" customFormat="1">
      <c r="B161" s="338" t="s">
        <v>1105</v>
      </c>
      <c r="C161" s="335" t="s">
        <v>1106</v>
      </c>
    </row>
    <row r="162" spans="2:3" s="319" customFormat="1">
      <c r="B162" s="338" t="s">
        <v>1107</v>
      </c>
      <c r="C162" s="335" t="s">
        <v>1108</v>
      </c>
    </row>
    <row r="163" spans="2:3" s="319" customFormat="1">
      <c r="B163" s="338"/>
      <c r="C163" s="335"/>
    </row>
    <row r="164" spans="2:3" s="319" customFormat="1">
      <c r="B164" s="338" t="s">
        <v>1109</v>
      </c>
      <c r="C164" s="335" t="s">
        <v>1110</v>
      </c>
    </row>
    <row r="165" spans="2:3" s="319" customFormat="1">
      <c r="B165" s="338" t="s">
        <v>1111</v>
      </c>
      <c r="C165" s="335" t="s">
        <v>1112</v>
      </c>
    </row>
    <row r="166" spans="2:3">
      <c r="B166" s="333"/>
      <c r="C166" s="335"/>
    </row>
    <row r="167" spans="2:3">
      <c r="B167" s="331" t="s">
        <v>1113</v>
      </c>
      <c r="C167" s="337" t="s">
        <v>1114</v>
      </c>
    </row>
    <row r="168" spans="2:3">
      <c r="B168" s="333" t="s">
        <v>1115</v>
      </c>
      <c r="C168" s="335" t="s">
        <v>1116</v>
      </c>
    </row>
    <row r="169" spans="2:3">
      <c r="B169" s="333" t="s">
        <v>444</v>
      </c>
      <c r="C169" s="335" t="s">
        <v>1117</v>
      </c>
    </row>
    <row r="170" spans="2:3">
      <c r="B170" s="333" t="s">
        <v>1118</v>
      </c>
      <c r="C170" s="335" t="s">
        <v>1119</v>
      </c>
    </row>
    <row r="171" spans="2:3">
      <c r="B171" s="333" t="s">
        <v>1120</v>
      </c>
      <c r="C171" s="335" t="s">
        <v>1121</v>
      </c>
    </row>
    <row r="172" spans="2:3">
      <c r="B172" s="333" t="s">
        <v>1122</v>
      </c>
      <c r="C172" s="335" t="s">
        <v>1123</v>
      </c>
    </row>
    <row r="173" spans="2:3">
      <c r="B173" s="333" t="s">
        <v>1124</v>
      </c>
      <c r="C173" s="335" t="s">
        <v>1125</v>
      </c>
    </row>
    <row r="174" spans="2:3">
      <c r="B174" s="333"/>
      <c r="C174" s="335"/>
    </row>
    <row r="175" spans="2:3">
      <c r="B175" s="331" t="s">
        <v>1126</v>
      </c>
      <c r="C175" s="337" t="s">
        <v>1127</v>
      </c>
    </row>
    <row r="176" spans="2:3">
      <c r="B176" s="333" t="s">
        <v>1128</v>
      </c>
      <c r="C176" s="335" t="s">
        <v>1129</v>
      </c>
    </row>
    <row r="177" spans="2:184">
      <c r="B177" s="333" t="s">
        <v>1130</v>
      </c>
      <c r="C177" s="335" t="s">
        <v>1131</v>
      </c>
    </row>
    <row r="178" spans="2:184">
      <c r="B178" s="333" t="s">
        <v>1132</v>
      </c>
      <c r="C178" s="335" t="s">
        <v>1133</v>
      </c>
    </row>
    <row r="179" spans="2:184">
      <c r="B179" s="333" t="s">
        <v>1134</v>
      </c>
      <c r="C179" s="335" t="s">
        <v>1135</v>
      </c>
    </row>
    <row r="180" spans="2:184">
      <c r="B180" s="333" t="s">
        <v>1136</v>
      </c>
      <c r="C180" s="335" t="s">
        <v>1137</v>
      </c>
    </row>
    <row r="181" spans="2:184">
      <c r="B181" s="333" t="s">
        <v>1138</v>
      </c>
      <c r="C181" s="335" t="s">
        <v>1139</v>
      </c>
    </row>
    <row r="182" spans="2:184">
      <c r="B182" s="333" t="s">
        <v>1140</v>
      </c>
      <c r="C182" s="335" t="s">
        <v>1141</v>
      </c>
    </row>
    <row r="183" spans="2:184">
      <c r="B183" s="333" t="s">
        <v>1142</v>
      </c>
      <c r="C183" s="335" t="s">
        <v>1143</v>
      </c>
    </row>
    <row r="184" spans="2:184" ht="15.75" thickBot="1">
      <c r="B184" s="333"/>
      <c r="C184" s="335"/>
    </row>
    <row r="185" spans="2:184" ht="15.75" customHeight="1" thickBot="1">
      <c r="B185" s="1925" t="s">
        <v>845</v>
      </c>
      <c r="C185" s="1926"/>
    </row>
    <row r="186" spans="2:184" ht="13.5" customHeight="1" thickBot="1">
      <c r="B186" s="1925" t="s">
        <v>846</v>
      </c>
      <c r="C186" s="1926" t="s">
        <v>847</v>
      </c>
    </row>
    <row r="187" spans="2:184" ht="29.25" customHeight="1" thickBot="1">
      <c r="B187" s="313" t="str">
        <f>+$B$7</f>
        <v>Código ID Partida</v>
      </c>
      <c r="C187" s="314" t="str">
        <f>+$C$7</f>
        <v>Descripción</v>
      </c>
      <c r="GB187" s="308"/>
    </row>
    <row r="188" spans="2:184">
      <c r="B188" s="333"/>
      <c r="C188" s="335"/>
    </row>
    <row r="189" spans="2:184">
      <c r="B189" s="331" t="s">
        <v>1144</v>
      </c>
      <c r="C189" s="337" t="s">
        <v>1145</v>
      </c>
    </row>
    <row r="190" spans="2:184">
      <c r="B190" s="333" t="s">
        <v>1146</v>
      </c>
      <c r="C190" s="335" t="s">
        <v>1147</v>
      </c>
    </row>
    <row r="191" spans="2:184">
      <c r="B191" s="333" t="s">
        <v>1148</v>
      </c>
      <c r="C191" s="335" t="s">
        <v>1149</v>
      </c>
    </row>
    <row r="192" spans="2:184">
      <c r="B192" s="333" t="s">
        <v>1150</v>
      </c>
      <c r="C192" s="335" t="s">
        <v>1151</v>
      </c>
    </row>
    <row r="193" spans="2:3">
      <c r="B193" s="333" t="s">
        <v>1152</v>
      </c>
      <c r="C193" s="335" t="s">
        <v>1153</v>
      </c>
    </row>
    <row r="194" spans="2:3">
      <c r="B194" s="333" t="s">
        <v>1154</v>
      </c>
      <c r="C194" s="335" t="s">
        <v>1155</v>
      </c>
    </row>
    <row r="195" spans="2:3">
      <c r="B195" s="333" t="s">
        <v>1156</v>
      </c>
      <c r="C195" s="335" t="s">
        <v>682</v>
      </c>
    </row>
    <row r="196" spans="2:3">
      <c r="B196" s="333"/>
      <c r="C196" s="335"/>
    </row>
    <row r="197" spans="2:3">
      <c r="B197" s="331" t="s">
        <v>1157</v>
      </c>
      <c r="C197" s="337" t="s">
        <v>1158</v>
      </c>
    </row>
    <row r="198" spans="2:3">
      <c r="B198" s="333" t="s">
        <v>430</v>
      </c>
      <c r="C198" s="334" t="s">
        <v>1159</v>
      </c>
    </row>
    <row r="199" spans="2:3">
      <c r="B199" s="333" t="s">
        <v>1160</v>
      </c>
      <c r="C199" s="334" t="s">
        <v>1161</v>
      </c>
    </row>
    <row r="200" spans="2:3">
      <c r="B200" s="333" t="s">
        <v>433</v>
      </c>
      <c r="C200" s="334" t="s">
        <v>1162</v>
      </c>
    </row>
    <row r="201" spans="2:3">
      <c r="B201" s="333"/>
      <c r="C201" s="334"/>
    </row>
    <row r="202" spans="2:3">
      <c r="B202" s="331" t="s">
        <v>1163</v>
      </c>
      <c r="C202" s="337" t="s">
        <v>1164</v>
      </c>
    </row>
    <row r="203" spans="2:3">
      <c r="B203" s="333" t="s">
        <v>1165</v>
      </c>
      <c r="C203" s="335" t="s">
        <v>1166</v>
      </c>
    </row>
    <row r="204" spans="2:3">
      <c r="B204" s="333" t="s">
        <v>1167</v>
      </c>
      <c r="C204" s="335" t="s">
        <v>1168</v>
      </c>
    </row>
    <row r="205" spans="2:3">
      <c r="B205" s="333" t="s">
        <v>1169</v>
      </c>
      <c r="C205" s="335" t="s">
        <v>1170</v>
      </c>
    </row>
    <row r="206" spans="2:3">
      <c r="B206" s="333" t="s">
        <v>1171</v>
      </c>
      <c r="C206" s="335" t="s">
        <v>1172</v>
      </c>
    </row>
    <row r="207" spans="2:3">
      <c r="B207" s="333" t="s">
        <v>1173</v>
      </c>
      <c r="C207" s="335" t="s">
        <v>1174</v>
      </c>
    </row>
    <row r="208" spans="2:3">
      <c r="B208" s="333" t="s">
        <v>1175</v>
      </c>
      <c r="C208" s="335" t="s">
        <v>1176</v>
      </c>
    </row>
    <row r="209" spans="2:3">
      <c r="B209" s="333" t="s">
        <v>1177</v>
      </c>
      <c r="C209" s="335" t="s">
        <v>1178</v>
      </c>
    </row>
    <row r="210" spans="2:3">
      <c r="B210" s="333" t="s">
        <v>1179</v>
      </c>
      <c r="C210" s="335" t="s">
        <v>1180</v>
      </c>
    </row>
    <row r="211" spans="2:3">
      <c r="B211" s="333"/>
      <c r="C211" s="336"/>
    </row>
    <row r="212" spans="2:3">
      <c r="B212" s="331" t="s">
        <v>1181</v>
      </c>
      <c r="C212" s="337" t="s">
        <v>1182</v>
      </c>
    </row>
    <row r="213" spans="2:3">
      <c r="B213" s="333" t="s">
        <v>1183</v>
      </c>
      <c r="C213" s="335" t="s">
        <v>1184</v>
      </c>
    </row>
    <row r="214" spans="2:3">
      <c r="B214" s="333" t="s">
        <v>1185</v>
      </c>
      <c r="C214" s="335" t="s">
        <v>1186</v>
      </c>
    </row>
    <row r="215" spans="2:3">
      <c r="B215" s="333" t="s">
        <v>1187</v>
      </c>
      <c r="C215" s="335" t="s">
        <v>1188</v>
      </c>
    </row>
    <row r="216" spans="2:3">
      <c r="B216" s="333" t="s">
        <v>1189</v>
      </c>
      <c r="C216" s="335" t="s">
        <v>1190</v>
      </c>
    </row>
    <row r="217" spans="2:3">
      <c r="B217" s="333" t="s">
        <v>1191</v>
      </c>
      <c r="C217" s="335" t="s">
        <v>1192</v>
      </c>
    </row>
    <row r="218" spans="2:3">
      <c r="B218" s="333" t="s">
        <v>1193</v>
      </c>
      <c r="C218" s="335" t="s">
        <v>1194</v>
      </c>
    </row>
    <row r="219" spans="2:3">
      <c r="B219" s="333" t="s">
        <v>1195</v>
      </c>
      <c r="C219" s="335" t="s">
        <v>1196</v>
      </c>
    </row>
    <row r="220" spans="2:3">
      <c r="B220" s="333" t="s">
        <v>1197</v>
      </c>
      <c r="C220" s="335" t="s">
        <v>1198</v>
      </c>
    </row>
    <row r="221" spans="2:3">
      <c r="B221" s="333" t="s">
        <v>1199</v>
      </c>
      <c r="C221" s="335" t="s">
        <v>1200</v>
      </c>
    </row>
    <row r="222" spans="2:3">
      <c r="B222" s="333" t="s">
        <v>448</v>
      </c>
      <c r="C222" s="335" t="s">
        <v>1201</v>
      </c>
    </row>
    <row r="223" spans="2:3">
      <c r="B223" s="333" t="s">
        <v>1202</v>
      </c>
      <c r="C223" s="335" t="s">
        <v>1203</v>
      </c>
    </row>
    <row r="224" spans="2:3">
      <c r="B224" s="333" t="s">
        <v>1204</v>
      </c>
      <c r="C224" s="335" t="s">
        <v>1205</v>
      </c>
    </row>
    <row r="225" spans="2:5">
      <c r="B225" s="333"/>
      <c r="C225" s="335"/>
    </row>
    <row r="226" spans="2:5">
      <c r="B226" s="331" t="s">
        <v>1206</v>
      </c>
      <c r="C226" s="337" t="s">
        <v>1207</v>
      </c>
    </row>
    <row r="227" spans="2:5">
      <c r="B227" s="333" t="s">
        <v>1208</v>
      </c>
      <c r="C227" s="335" t="s">
        <v>1209</v>
      </c>
    </row>
    <row r="228" spans="2:5">
      <c r="B228" s="333" t="s">
        <v>1210</v>
      </c>
      <c r="C228" s="335" t="s">
        <v>1211</v>
      </c>
    </row>
    <row r="229" spans="2:5">
      <c r="B229" s="333" t="s">
        <v>1212</v>
      </c>
      <c r="C229" s="335" t="s">
        <v>1213</v>
      </c>
    </row>
    <row r="230" spans="2:5">
      <c r="B230" s="333"/>
      <c r="C230" s="335"/>
    </row>
    <row r="231" spans="2:5">
      <c r="B231" s="331" t="s">
        <v>1214</v>
      </c>
      <c r="C231" s="337" t="s">
        <v>1215</v>
      </c>
    </row>
    <row r="232" spans="2:5">
      <c r="B232" s="333" t="s">
        <v>1216</v>
      </c>
      <c r="C232" s="335" t="s">
        <v>1217</v>
      </c>
    </row>
    <row r="233" spans="2:5">
      <c r="B233" s="333" t="s">
        <v>1218</v>
      </c>
      <c r="C233" s="335" t="s">
        <v>1219</v>
      </c>
    </row>
    <row r="234" spans="2:5">
      <c r="B234" s="333" t="s">
        <v>1220</v>
      </c>
      <c r="C234" s="335" t="s">
        <v>1221</v>
      </c>
    </row>
    <row r="235" spans="2:5">
      <c r="B235" s="333" t="s">
        <v>1222</v>
      </c>
      <c r="C235" s="335" t="s">
        <v>1223</v>
      </c>
    </row>
    <row r="236" spans="2:5">
      <c r="B236" s="333" t="s">
        <v>1224</v>
      </c>
      <c r="C236" s="335" t="s">
        <v>1225</v>
      </c>
    </row>
    <row r="237" spans="2:5" s="319" customFormat="1">
      <c r="B237" s="333" t="s">
        <v>1226</v>
      </c>
      <c r="C237" s="335" t="s">
        <v>1227</v>
      </c>
    </row>
    <row r="238" spans="2:5" s="319" customFormat="1">
      <c r="B238" s="339" t="s">
        <v>1228</v>
      </c>
      <c r="C238" s="340" t="s">
        <v>1229</v>
      </c>
    </row>
    <row r="239" spans="2:5" s="319" customFormat="1">
      <c r="B239" s="341" t="s">
        <v>1230</v>
      </c>
      <c r="C239" s="342" t="s">
        <v>1231</v>
      </c>
      <c r="D239" s="307"/>
      <c r="E239" s="307"/>
    </row>
    <row r="240" spans="2:5" s="319" customFormat="1">
      <c r="B240" s="341" t="s">
        <v>1232</v>
      </c>
      <c r="C240" s="342" t="s">
        <v>1233</v>
      </c>
    </row>
    <row r="241" spans="2:3" s="319" customFormat="1">
      <c r="B241" s="339" t="s">
        <v>1234</v>
      </c>
      <c r="C241" s="340" t="s">
        <v>1235</v>
      </c>
    </row>
    <row r="242" spans="2:3" s="319" customFormat="1">
      <c r="B242" s="341" t="s">
        <v>1236</v>
      </c>
      <c r="C242" s="342" t="s">
        <v>1237</v>
      </c>
    </row>
    <row r="243" spans="2:3">
      <c r="B243" s="333" t="s">
        <v>1238</v>
      </c>
      <c r="C243" s="335" t="s">
        <v>1239</v>
      </c>
    </row>
    <row r="244" spans="2:3">
      <c r="B244" s="333" t="s">
        <v>1240</v>
      </c>
      <c r="C244" s="335" t="s">
        <v>1241</v>
      </c>
    </row>
    <row r="245" spans="2:3">
      <c r="B245" s="333"/>
      <c r="C245" s="335"/>
    </row>
    <row r="246" spans="2:3">
      <c r="B246" s="331" t="s">
        <v>1242</v>
      </c>
      <c r="C246" s="337" t="s">
        <v>1243</v>
      </c>
    </row>
    <row r="247" spans="2:3">
      <c r="B247" s="333" t="s">
        <v>1244</v>
      </c>
      <c r="C247" s="336" t="s">
        <v>1245</v>
      </c>
    </row>
    <row r="248" spans="2:3">
      <c r="B248" s="333" t="s">
        <v>1246</v>
      </c>
      <c r="C248" s="336" t="s">
        <v>1247</v>
      </c>
    </row>
    <row r="249" spans="2:3">
      <c r="B249" s="333" t="s">
        <v>1248</v>
      </c>
      <c r="C249" s="336" t="s">
        <v>1249</v>
      </c>
    </row>
    <row r="250" spans="2:3">
      <c r="B250" s="333" t="s">
        <v>1250</v>
      </c>
      <c r="C250" s="336" t="s">
        <v>1251</v>
      </c>
    </row>
    <row r="251" spans="2:3">
      <c r="B251" s="333" t="s">
        <v>436</v>
      </c>
      <c r="C251" s="336" t="s">
        <v>1252</v>
      </c>
    </row>
    <row r="252" spans="2:3">
      <c r="B252" s="333" t="s">
        <v>435</v>
      </c>
      <c r="C252" s="336" t="s">
        <v>1253</v>
      </c>
    </row>
    <row r="253" spans="2:3">
      <c r="B253" s="333" t="s">
        <v>437</v>
      </c>
      <c r="C253" s="336" t="s">
        <v>1254</v>
      </c>
    </row>
    <row r="254" spans="2:3" hidden="1">
      <c r="B254" s="333"/>
      <c r="C254" s="336"/>
    </row>
    <row r="255" spans="2:3">
      <c r="B255" s="333" t="s">
        <v>434</v>
      </c>
      <c r="C255" s="343" t="s">
        <v>1255</v>
      </c>
    </row>
    <row r="256" spans="2:3">
      <c r="B256" s="333" t="s">
        <v>1256</v>
      </c>
      <c r="C256" s="336" t="s">
        <v>1257</v>
      </c>
    </row>
    <row r="257" spans="2:3">
      <c r="B257" s="333"/>
      <c r="C257" s="336"/>
    </row>
    <row r="258" spans="2:3">
      <c r="B258" s="331" t="s">
        <v>1258</v>
      </c>
      <c r="C258" s="337" t="s">
        <v>1259</v>
      </c>
    </row>
    <row r="259" spans="2:3">
      <c r="B259" s="333" t="s">
        <v>1260</v>
      </c>
      <c r="C259" s="336" t="s">
        <v>1261</v>
      </c>
    </row>
    <row r="260" spans="2:3">
      <c r="B260" s="344"/>
      <c r="C260" s="344"/>
    </row>
    <row r="261" spans="2:3">
      <c r="B261" s="344"/>
      <c r="C261" s="344"/>
    </row>
    <row r="262" spans="2:3">
      <c r="B262" s="344"/>
      <c r="C262" s="344"/>
    </row>
    <row r="263" spans="2:3">
      <c r="B263" s="344"/>
      <c r="C263" s="344"/>
    </row>
    <row r="264" spans="2:3">
      <c r="B264" s="344"/>
      <c r="C264" s="344"/>
    </row>
    <row r="265" spans="2:3">
      <c r="B265" s="344"/>
      <c r="C265" s="344"/>
    </row>
    <row r="266" spans="2:3">
      <c r="B266" s="308"/>
      <c r="C266" s="344"/>
    </row>
    <row r="267" spans="2:3">
      <c r="B267" s="344"/>
      <c r="C267" s="344"/>
    </row>
    <row r="268" spans="2:3">
      <c r="B268" s="344"/>
      <c r="C268" s="344"/>
    </row>
    <row r="269" spans="2:3">
      <c r="B269" s="344"/>
      <c r="C269" s="344"/>
    </row>
    <row r="270" spans="2:3">
      <c r="B270" s="344"/>
      <c r="C270" s="344"/>
    </row>
    <row r="271" spans="2:3">
      <c r="B271" s="344"/>
      <c r="C271" s="344"/>
    </row>
    <row r="272" spans="2:3">
      <c r="B272" s="344"/>
      <c r="C272" s="344"/>
    </row>
    <row r="273" spans="2:3">
      <c r="B273" s="344"/>
      <c r="C273" s="344"/>
    </row>
    <row r="274" spans="2:3">
      <c r="B274" s="344"/>
      <c r="C274" s="344"/>
    </row>
    <row r="275" spans="2:3">
      <c r="B275" s="344"/>
      <c r="C275" s="344"/>
    </row>
    <row r="276" spans="2:3">
      <c r="B276" s="344"/>
      <c r="C276" s="344"/>
    </row>
    <row r="277" spans="2:3">
      <c r="B277" s="344"/>
      <c r="C277" s="344"/>
    </row>
    <row r="278" spans="2:3">
      <c r="B278" s="344"/>
      <c r="C278" s="344"/>
    </row>
    <row r="279" spans="2:3">
      <c r="B279" s="344"/>
      <c r="C279" s="344"/>
    </row>
    <row r="280" spans="2:3">
      <c r="B280" s="344"/>
      <c r="C280" s="344"/>
    </row>
    <row r="281" spans="2:3">
      <c r="B281" s="344"/>
      <c r="C281" s="344"/>
    </row>
    <row r="282" spans="2:3">
      <c r="B282" s="344"/>
      <c r="C282" s="344"/>
    </row>
    <row r="283" spans="2:3">
      <c r="B283" s="344"/>
      <c r="C283" s="344"/>
    </row>
    <row r="284" spans="2:3">
      <c r="B284" s="344"/>
      <c r="C284" s="344"/>
    </row>
    <row r="285" spans="2:3">
      <c r="B285" s="344"/>
      <c r="C285" s="344"/>
    </row>
    <row r="286" spans="2:3">
      <c r="B286" s="344"/>
      <c r="C286" s="344"/>
    </row>
    <row r="287" spans="2:3">
      <c r="B287" s="344"/>
      <c r="C287" s="344"/>
    </row>
    <row r="288" spans="2:3">
      <c r="B288" s="344"/>
      <c r="C288" s="344"/>
    </row>
    <row r="289" spans="2:3">
      <c r="B289" s="344"/>
      <c r="C289" s="344"/>
    </row>
    <row r="290" spans="2:3">
      <c r="B290" s="344"/>
      <c r="C290" s="344"/>
    </row>
    <row r="291" spans="2:3">
      <c r="B291" s="344"/>
      <c r="C291" s="344"/>
    </row>
    <row r="292" spans="2:3">
      <c r="B292" s="344"/>
      <c r="C292" s="344"/>
    </row>
    <row r="293" spans="2:3">
      <c r="B293" s="344"/>
      <c r="C293" s="344"/>
    </row>
    <row r="294" spans="2:3">
      <c r="B294" s="344"/>
      <c r="C294" s="344"/>
    </row>
    <row r="295" spans="2:3">
      <c r="B295" s="344"/>
      <c r="C295" s="344"/>
    </row>
    <row r="296" spans="2:3">
      <c r="B296" s="344"/>
      <c r="C296" s="344"/>
    </row>
    <row r="297" spans="2:3">
      <c r="B297" s="344"/>
      <c r="C297" s="344"/>
    </row>
    <row r="298" spans="2:3">
      <c r="B298" s="344"/>
      <c r="C298" s="344"/>
    </row>
    <row r="299" spans="2:3">
      <c r="B299" s="344"/>
      <c r="C299" s="344"/>
    </row>
    <row r="300" spans="2:3">
      <c r="B300" s="344"/>
      <c r="C300" s="344"/>
    </row>
    <row r="301" spans="2:3">
      <c r="B301" s="344"/>
      <c r="C301" s="344"/>
    </row>
    <row r="302" spans="2:3">
      <c r="B302" s="344"/>
      <c r="C302" s="344"/>
    </row>
    <row r="303" spans="2:3">
      <c r="B303" s="344"/>
      <c r="C303" s="344"/>
    </row>
    <row r="304" spans="2:3">
      <c r="B304" s="344"/>
      <c r="C304" s="344"/>
    </row>
    <row r="305" spans="2:3">
      <c r="B305" s="344"/>
      <c r="C305" s="344"/>
    </row>
    <row r="306" spans="2:3">
      <c r="B306" s="344"/>
      <c r="C306" s="344"/>
    </row>
    <row r="307" spans="2:3">
      <c r="B307" s="344"/>
      <c r="C307" s="344"/>
    </row>
    <row r="308" spans="2:3">
      <c r="B308" s="344"/>
      <c r="C308" s="344"/>
    </row>
    <row r="309" spans="2:3">
      <c r="B309" s="344"/>
      <c r="C309" s="344"/>
    </row>
    <row r="310" spans="2:3">
      <c r="B310" s="344"/>
      <c r="C310" s="344"/>
    </row>
    <row r="311" spans="2:3">
      <c r="B311" s="344"/>
      <c r="C311" s="344"/>
    </row>
    <row r="312" spans="2:3">
      <c r="B312" s="344"/>
      <c r="C312" s="344"/>
    </row>
    <row r="313" spans="2:3">
      <c r="B313" s="344"/>
      <c r="C313" s="344"/>
    </row>
    <row r="314" spans="2:3">
      <c r="B314" s="344"/>
      <c r="C314" s="344"/>
    </row>
    <row r="315" spans="2:3">
      <c r="B315" s="344"/>
      <c r="C315" s="344"/>
    </row>
    <row r="316" spans="2:3">
      <c r="B316" s="344"/>
      <c r="C316" s="344"/>
    </row>
    <row r="317" spans="2:3">
      <c r="B317" s="344"/>
      <c r="C317" s="344"/>
    </row>
    <row r="318" spans="2:3">
      <c r="B318" s="344"/>
      <c r="C318" s="344"/>
    </row>
  </sheetData>
  <mergeCells count="9">
    <mergeCell ref="B121:C121"/>
    <mergeCell ref="B185:C185"/>
    <mergeCell ref="B186:C186"/>
    <mergeCell ref="B1:C1"/>
    <mergeCell ref="B5:C5"/>
    <mergeCell ref="B6:C6"/>
    <mergeCell ref="B58:C58"/>
    <mergeCell ref="B59:C59"/>
    <mergeCell ref="B120:C120"/>
  </mergeCells>
  <pageMargins left="0.7" right="0.7" top="0.75" bottom="0.75" header="0.3" footer="0.3"/>
  <pageSetup scale="69" orientation="portrait" r:id="rId1"/>
  <rowBreaks count="3" manualBreakCount="3">
    <brk id="57" min="1" max="2" man="1"/>
    <brk id="119" min="1" max="2" man="1"/>
    <brk id="184" min="1" max="2" man="1"/>
  </rowBreaks>
  <colBreaks count="1" manualBreakCount="1">
    <brk id="3" max="50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16</vt:i4>
      </vt:variant>
    </vt:vector>
  </HeadingPairs>
  <TitlesOfParts>
    <vt:vector size="40" baseType="lpstr">
      <vt:lpstr>ANTECEDENTES </vt:lpstr>
      <vt:lpstr>BALANCE 2021 </vt:lpstr>
      <vt:lpstr>retiros o dividendos ejercicio</vt:lpstr>
      <vt:lpstr>RLI </vt:lpstr>
      <vt:lpstr>R17 14 D3</vt:lpstr>
      <vt:lpstr>RAI al 01012020</vt:lpstr>
      <vt:lpstr>R18 14 D3</vt:lpstr>
      <vt:lpstr>RREE </vt:lpstr>
      <vt:lpstr>ddjj1909</vt:lpstr>
      <vt:lpstr>ddjj 1948</vt:lpstr>
      <vt:lpstr>Anverso</vt:lpstr>
      <vt:lpstr> R6  14 A-D3-D8</vt:lpstr>
      <vt:lpstr>R7   14 A-D3-D8</vt:lpstr>
      <vt:lpstr>R8 14 A-D3</vt:lpstr>
      <vt:lpstr>R9  14 A-D3</vt:lpstr>
      <vt:lpstr>R19 14 D3</vt:lpstr>
      <vt:lpstr>R20 14 D3</vt:lpstr>
      <vt:lpstr>R21 14 D3</vt:lpstr>
      <vt:lpstr>Reverso F22 P.N</vt:lpstr>
      <vt:lpstr>Indice F22</vt:lpstr>
      <vt:lpstr>cm</vt:lpstr>
      <vt:lpstr>TASAS</vt:lpstr>
      <vt:lpstr>ANEXO N°1 (DDJJ 1847)</vt:lpstr>
      <vt:lpstr>ANEXO N°1 (DDJJ 1926)</vt:lpstr>
      <vt:lpstr>' R6  14 A-D3-D8'!Área_de_impresión</vt:lpstr>
      <vt:lpstr>'ANEXO N°1 (DDJJ 1847)'!Área_de_impresión</vt:lpstr>
      <vt:lpstr>'ANEXO N°1 (DDJJ 1926)'!Área_de_impresión</vt:lpstr>
      <vt:lpstr>Anverso!Área_de_impresión</vt:lpstr>
      <vt:lpstr>'R17 14 D3'!Área_de_impresión</vt:lpstr>
      <vt:lpstr>'R18 14 D3'!Área_de_impresión</vt:lpstr>
      <vt:lpstr>'R19 14 D3'!Área_de_impresión</vt:lpstr>
      <vt:lpstr>'R20 14 D3'!Área_de_impresión</vt:lpstr>
      <vt:lpstr>'R21 14 D3'!Área_de_impresión</vt:lpstr>
      <vt:lpstr>'R7   14 A-D3-D8'!Área_de_impresión</vt:lpstr>
      <vt:lpstr>'R8 14 A-D3'!Área_de_impresión</vt:lpstr>
      <vt:lpstr>'R9  14 A-D3'!Área_de_impresión</vt:lpstr>
      <vt:lpstr>'Reverso F22 P.N'!Área_de_impresión</vt:lpstr>
      <vt:lpstr>'RREE '!Área_de_impresión</vt:lpstr>
      <vt:lpstr>Anverso!Títulos_a_imprimir</vt:lpstr>
      <vt:lpstr>'Reverso F22 P.N'!Títulos_a_imprimir</vt:lpstr>
    </vt:vector>
  </TitlesOfParts>
  <Company>Servicio de Impuestos Internos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Leonardo Hormazabal Campos</dc:creator>
  <cp:lastModifiedBy>ROBERTO</cp:lastModifiedBy>
  <cp:lastPrinted>2024-01-17T19:21:49Z</cp:lastPrinted>
  <dcterms:created xsi:type="dcterms:W3CDTF">2020-11-12T15:05:37Z</dcterms:created>
  <dcterms:modified xsi:type="dcterms:W3CDTF">2024-01-24T18:45:32Z</dcterms:modified>
</cp:coreProperties>
</file>