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 activeTab="4"/>
  </bookViews>
  <sheets>
    <sheet name="ANTECEDENTES  " sheetId="85" r:id="rId1"/>
    <sheet name="BALANCE AÑO 2022" sheetId="91" r:id="rId2"/>
    <sheet name="BASE IMPONIBLE AT 2023" sheetId="87" r:id="rId3"/>
    <sheet name="R17 AT 2O23" sheetId="89" r:id="rId4"/>
    <sheet name="BALANCE AÑO 2023" sheetId="95" r:id="rId5"/>
    <sheet name="BASE IMPONIBLE AT2024" sheetId="9" r:id="rId6"/>
    <sheet name="R17 AT2024" sheetId="38" r:id="rId7"/>
  </sheets>
  <externalReferences>
    <externalReference r:id="rId8"/>
    <externalReference r:id="rId9"/>
    <externalReference r:id="rId10"/>
    <externalReference r:id="rId11"/>
  </externalReferences>
  <definedNames>
    <definedName name="\b" localSheetId="0">#REF!</definedName>
    <definedName name="\b" localSheetId="1">#REF!</definedName>
    <definedName name="\b" localSheetId="4">#REF!</definedName>
    <definedName name="\b" localSheetId="2">#REF!</definedName>
    <definedName name="\b" localSheetId="5">#REF!</definedName>
    <definedName name="\b" localSheetId="3">#REF!</definedName>
    <definedName name="\b">#REF!</definedName>
    <definedName name="\z" localSheetId="0">#REF!</definedName>
    <definedName name="\z" localSheetId="1">#REF!</definedName>
    <definedName name="\z" localSheetId="4">#REF!</definedName>
    <definedName name="\z" localSheetId="2">#REF!</definedName>
    <definedName name="\z" localSheetId="5">#REF!</definedName>
    <definedName name="\z" localSheetId="3">#REF!</definedName>
    <definedName name="\z">#REF!</definedName>
    <definedName name="aa" localSheetId="0">#REF!</definedName>
    <definedName name="aa" localSheetId="1">#REF!</definedName>
    <definedName name="aa" localSheetId="4">#REF!</definedName>
    <definedName name="aa" localSheetId="2">#REF!</definedName>
    <definedName name="aa" localSheetId="3">#REF!</definedName>
    <definedName name="aa">#REF!</definedName>
    <definedName name="aaa" localSheetId="0">#REF!</definedName>
    <definedName name="aaa" localSheetId="1">#REF!</definedName>
    <definedName name="aaa" localSheetId="4">#REF!</definedName>
    <definedName name="aaa" localSheetId="2">#REF!</definedName>
    <definedName name="aaa" localSheetId="3">#REF!</definedName>
    <definedName name="aaa">#REF!</definedName>
    <definedName name="aaaa" localSheetId="0">#REF!</definedName>
    <definedName name="aaaa" localSheetId="1">#REF!</definedName>
    <definedName name="aaaa" localSheetId="4">#REF!</definedName>
    <definedName name="aaaa" localSheetId="2">#REF!</definedName>
    <definedName name="aaaa" localSheetId="3">#REF!</definedName>
    <definedName name="aaaa">#REF!</definedName>
    <definedName name="_xlnm.Print_Area" localSheetId="3">'R17 AT 2O23'!$C$2:$Q$46</definedName>
    <definedName name="_xlnm.Print_Area" localSheetId="6">'R17 AT2024'!$C$2:$Q$46</definedName>
    <definedName name="casa" localSheetId="0">#REF!</definedName>
    <definedName name="casa" localSheetId="1">#REF!</definedName>
    <definedName name="casa" localSheetId="4">#REF!</definedName>
    <definedName name="casa" localSheetId="2">#REF!</definedName>
    <definedName name="casa" localSheetId="3">#REF!</definedName>
    <definedName name="casa">#REF!</definedName>
    <definedName name="CBDDSDSGSE" localSheetId="0">#REF!</definedName>
    <definedName name="CBDDSDSGSE" localSheetId="1">#REF!</definedName>
    <definedName name="CBDDSDSGSE" localSheetId="4">#REF!</definedName>
    <definedName name="CBDDSDSGSE" localSheetId="2">#REF!</definedName>
    <definedName name="CBDDSDSGSE" localSheetId="5">#REF!</definedName>
    <definedName name="CBDDSDSGSE" localSheetId="3">#REF!</definedName>
    <definedName name="CBDDSDSGSE">#REF!</definedName>
    <definedName name="CC" localSheetId="0">#REF!</definedName>
    <definedName name="CC" localSheetId="1">#REF!</definedName>
    <definedName name="CC" localSheetId="4">#REF!</definedName>
    <definedName name="CC" localSheetId="2">#REF!</definedName>
    <definedName name="CC" localSheetId="5">#REF!</definedName>
    <definedName name="CC" localSheetId="3">#REF!</definedName>
    <definedName name="CC">#REF!</definedName>
    <definedName name="CCCC" localSheetId="0">[1]bien!#REF!</definedName>
    <definedName name="CCCC" localSheetId="1">[1]bien!#REF!</definedName>
    <definedName name="CCCC" localSheetId="4">[1]bien!#REF!</definedName>
    <definedName name="CCCC" localSheetId="2">[1]bien!#REF!</definedName>
    <definedName name="CCCC" localSheetId="5">[1]bien!#REF!</definedName>
    <definedName name="CCCC" localSheetId="3">[1]bien!#REF!</definedName>
    <definedName name="CCCC">[1]bien!#REF!</definedName>
    <definedName name="CCCCC" localSheetId="0">[1]bien!#REF!</definedName>
    <definedName name="CCCCC" localSheetId="1">[1]bien!#REF!</definedName>
    <definedName name="CCCCC" localSheetId="4">[1]bien!#REF!</definedName>
    <definedName name="CCCCC" localSheetId="2">[1]bien!#REF!</definedName>
    <definedName name="CCCCC" localSheetId="5">[1]bien!#REF!</definedName>
    <definedName name="CCCCC" localSheetId="3">[1]bien!#REF!</definedName>
    <definedName name="CCCCC">[1]bien!#REF!</definedName>
    <definedName name="CERTIFICADO" localSheetId="0">#REF!</definedName>
    <definedName name="CERTIFICADO" localSheetId="1">#REF!</definedName>
    <definedName name="CERTIFICADO" localSheetId="4">#REF!</definedName>
    <definedName name="CERTIFICADO" localSheetId="2">#REF!</definedName>
    <definedName name="CERTIFICADO" localSheetId="3">#REF!</definedName>
    <definedName name="CERTIFICADO">#REF!</definedName>
    <definedName name="DD" localSheetId="0">#REF!</definedName>
    <definedName name="DD" localSheetId="1">#REF!</definedName>
    <definedName name="DD" localSheetId="4">#REF!</definedName>
    <definedName name="DD" localSheetId="2">#REF!</definedName>
    <definedName name="DD" localSheetId="5">#REF!</definedName>
    <definedName name="DD" localSheetId="3">#REF!</definedName>
    <definedName name="DD">#REF!</definedName>
    <definedName name="DFF" localSheetId="0">#REF!</definedName>
    <definedName name="DFF" localSheetId="1">#REF!</definedName>
    <definedName name="DFF" localSheetId="4">#REF!</definedName>
    <definedName name="DFF" localSheetId="2">#REF!</definedName>
    <definedName name="DFF" localSheetId="5">#REF!</definedName>
    <definedName name="DFF" localSheetId="3">#REF!</definedName>
    <definedName name="DFF">#REF!</definedName>
    <definedName name="DFFFD" localSheetId="0">#REF!</definedName>
    <definedName name="DFFFD" localSheetId="1">#REF!</definedName>
    <definedName name="DFFFD" localSheetId="4">#REF!</definedName>
    <definedName name="DFFFD" localSheetId="2">#REF!</definedName>
    <definedName name="DFFFD" localSheetId="5">#REF!</definedName>
    <definedName name="DFFFD" localSheetId="3">#REF!</definedName>
    <definedName name="DFFFD">#REF!</definedName>
    <definedName name="DOS" localSheetId="0">#REF!</definedName>
    <definedName name="DOS" localSheetId="1">#REF!</definedName>
    <definedName name="DOS" localSheetId="4">#REF!</definedName>
    <definedName name="DOS" localSheetId="2">#REF!</definedName>
    <definedName name="DOS" localSheetId="5">#REF!</definedName>
    <definedName name="DOS" localSheetId="3">#REF!</definedName>
    <definedName name="DOS">#REF!</definedName>
    <definedName name="EDEE" localSheetId="0">#REF!</definedName>
    <definedName name="EDEE" localSheetId="1">#REF!</definedName>
    <definedName name="EDEE" localSheetId="4">#REF!</definedName>
    <definedName name="EDEE" localSheetId="2">#REF!</definedName>
    <definedName name="EDEE" localSheetId="5">#REF!</definedName>
    <definedName name="EDEE" localSheetId="3">#REF!</definedName>
    <definedName name="EDEE">#REF!</definedName>
    <definedName name="Excel_BuiltIn_Print_Area_2_1" localSheetId="0">#REF!</definedName>
    <definedName name="Excel_BuiltIn_Print_Area_2_1" localSheetId="1">#REF!</definedName>
    <definedName name="Excel_BuiltIn_Print_Area_2_1" localSheetId="4">#REF!</definedName>
    <definedName name="Excel_BuiltIn_Print_Area_2_1" localSheetId="2">#REF!</definedName>
    <definedName name="Excel_BuiltIn_Print_Area_2_1" localSheetId="5">#REF!</definedName>
    <definedName name="Excel_BuiltIn_Print_Area_2_1" localSheetId="3">#REF!</definedName>
    <definedName name="Excel_BuiltIn_Print_Area_2_1">#REF!</definedName>
    <definedName name="Factores">'[1]calculos planilla'!$A$2:$M$134</definedName>
    <definedName name="fecha">[1]bien!$F$8</definedName>
    <definedName name="fecha_act" localSheetId="0">[1]bien!#REF!</definedName>
    <definedName name="fecha_act" localSheetId="1">[1]bien!#REF!</definedName>
    <definedName name="fecha_act" localSheetId="4">[1]bien!#REF!</definedName>
    <definedName name="fecha_act" localSheetId="2">[1]bien!#REF!</definedName>
    <definedName name="fecha_act" localSheetId="5">[1]bien!#REF!</definedName>
    <definedName name="fecha_act" localSheetId="3">[1]bien!#REF!</definedName>
    <definedName name="fecha_act">[1]bien!#REF!</definedName>
    <definedName name="FF" localSheetId="0">#REF!</definedName>
    <definedName name="FF" localSheetId="1">#REF!</definedName>
    <definedName name="FF" localSheetId="4">#REF!</definedName>
    <definedName name="FF" localSheetId="2">#REF!</definedName>
    <definedName name="FF" localSheetId="5">#REF!</definedName>
    <definedName name="FF" localSheetId="3">#REF!</definedName>
    <definedName name="FF">#REF!</definedName>
    <definedName name="FFF" localSheetId="0">#REF!</definedName>
    <definedName name="FFF" localSheetId="1">#REF!</definedName>
    <definedName name="FFF" localSheetId="4">#REF!</definedName>
    <definedName name="FFF" localSheetId="2">#REF!</definedName>
    <definedName name="FFF" localSheetId="5">#REF!</definedName>
    <definedName name="FFF" localSheetId="3">#REF!</definedName>
    <definedName name="FFF">#REF!</definedName>
    <definedName name="FFFF" localSheetId="0">[1]bien!#REF!</definedName>
    <definedName name="FFFF" localSheetId="1">[1]bien!#REF!</definedName>
    <definedName name="FFFF" localSheetId="4">[1]bien!#REF!</definedName>
    <definedName name="FFFF" localSheetId="2">[1]bien!#REF!</definedName>
    <definedName name="FFFF" localSheetId="5">[1]bien!#REF!</definedName>
    <definedName name="FFFF" localSheetId="3">[1]bien!#REF!</definedName>
    <definedName name="FFFF">[1]bien!#REF!</definedName>
    <definedName name="g" localSheetId="0">#REF!</definedName>
    <definedName name="g" localSheetId="1">#REF!</definedName>
    <definedName name="g" localSheetId="4">#REF!</definedName>
    <definedName name="g" localSheetId="2">#REF!</definedName>
    <definedName name="g" localSheetId="3">#REF!</definedName>
    <definedName name="g">#REF!</definedName>
    <definedName name="GVKey">""</definedName>
    <definedName name="HGHHH" localSheetId="0">#REF!</definedName>
    <definedName name="HGHHH" localSheetId="1">#REF!</definedName>
    <definedName name="HGHHH" localSheetId="4">#REF!</definedName>
    <definedName name="HGHHH" localSheetId="2">#REF!</definedName>
    <definedName name="HGHHH" localSheetId="5">#REF!</definedName>
    <definedName name="HGHHH" localSheetId="3">#REF!</definedName>
    <definedName name="HGHHH">#REF!</definedName>
    <definedName name="HHHH" localSheetId="0">#REF!</definedName>
    <definedName name="HHHH" localSheetId="1">#REF!</definedName>
    <definedName name="HHHH" localSheetId="4">#REF!</definedName>
    <definedName name="HHHH" localSheetId="2">#REF!</definedName>
    <definedName name="HHHH" localSheetId="5">#REF!</definedName>
    <definedName name="HHHH" localSheetId="3">#REF!</definedName>
    <definedName name="HHHH">#REF!</definedName>
    <definedName name="HISTORICO">[1]bien!$F$11</definedName>
    <definedName name="inicial">'[1]calculos planilla'!$S$3:$U$14</definedName>
    <definedName name="INVERSION" localSheetId="0">#REF!</definedName>
    <definedName name="INVERSION" localSheetId="1">#REF!</definedName>
    <definedName name="INVERSION" localSheetId="4">#REF!</definedName>
    <definedName name="INVERSION" localSheetId="2">#REF!</definedName>
    <definedName name="INVERSION" localSheetId="5">#REF!</definedName>
    <definedName name="INVERSION" localSheetId="3">#REF!</definedName>
    <definedName name="INVERSION" localSheetId="6">#REF!</definedName>
    <definedName name="INVERSION">#REF!</definedName>
    <definedName name="ipc">'[1]calculos planilla'!$P$3:$Q$146</definedName>
    <definedName name="matriz" localSheetId="0">#REF!</definedName>
    <definedName name="matriz" localSheetId="1">#REF!</definedName>
    <definedName name="matriz" localSheetId="4">#REF!</definedName>
    <definedName name="matriz" localSheetId="2">#REF!</definedName>
    <definedName name="matriz" localSheetId="5">#REF!</definedName>
    <definedName name="matriz" localSheetId="3">#REF!</definedName>
    <definedName name="matriz">#REF!</definedName>
    <definedName name="matriz2" localSheetId="0">#REF!</definedName>
    <definedName name="matriz2" localSheetId="1">#REF!</definedName>
    <definedName name="matriz2" localSheetId="4">#REF!</definedName>
    <definedName name="matriz2" localSheetId="2">#REF!</definedName>
    <definedName name="matriz2" localSheetId="5">#REF!</definedName>
    <definedName name="matriz2" localSheetId="3">#REF!</definedName>
    <definedName name="matriz2">#REF!</definedName>
    <definedName name="mmm" localSheetId="0">#REF!</definedName>
    <definedName name="mmm" localSheetId="1">#REF!</definedName>
    <definedName name="mmm" localSheetId="4">#REF!</definedName>
    <definedName name="mmm" localSheetId="2">#REF!</definedName>
    <definedName name="mmm" localSheetId="3">#REF!</definedName>
    <definedName name="mmm">#REF!</definedName>
    <definedName name="operacion" localSheetId="0">#REF!</definedName>
    <definedName name="operacion" localSheetId="1">#REF!</definedName>
    <definedName name="operacion" localSheetId="4">#REF!</definedName>
    <definedName name="operacion" localSheetId="2">#REF!</definedName>
    <definedName name="operacion" localSheetId="5">#REF!</definedName>
    <definedName name="operacion" localSheetId="3">#REF!</definedName>
    <definedName name="operacion" localSheetId="6">#REF!</definedName>
    <definedName name="operacion">#REF!</definedName>
    <definedName name="OPERACION1" localSheetId="0">#REF!</definedName>
    <definedName name="OPERACION1" localSheetId="1">#REF!</definedName>
    <definedName name="OPERACION1" localSheetId="4">#REF!</definedName>
    <definedName name="OPERACION1" localSheetId="2">#REF!</definedName>
    <definedName name="OPERACION1" localSheetId="5">#REF!</definedName>
    <definedName name="OPERACION1" localSheetId="3">#REF!</definedName>
    <definedName name="OPERACION1" localSheetId="6">#REF!</definedName>
    <definedName name="OPERACION1">#REF!</definedName>
    <definedName name="operacion4" localSheetId="0">#REF!</definedName>
    <definedName name="operacion4" localSheetId="1">#REF!</definedName>
    <definedName name="operacion4" localSheetId="4">#REF!</definedName>
    <definedName name="operacion4" localSheetId="2">#REF!</definedName>
    <definedName name="operacion4" localSheetId="3">#REF!</definedName>
    <definedName name="operacion4">#REF!</definedName>
    <definedName name="ORDENADO" localSheetId="0">#REF!</definedName>
    <definedName name="ORDENADO" localSheetId="1">#REF!</definedName>
    <definedName name="ORDENADO" localSheetId="4">#REF!</definedName>
    <definedName name="ORDENADO" localSheetId="2">#REF!</definedName>
    <definedName name="ORDENADO" localSheetId="5">#REF!</definedName>
    <definedName name="ORDENADO" localSheetId="3">#REF!</definedName>
    <definedName name="ORDENADO">#REF!</definedName>
    <definedName name="pert" localSheetId="0">#REF!</definedName>
    <definedName name="pert" localSheetId="1">#REF!</definedName>
    <definedName name="pert" localSheetId="4">#REF!</definedName>
    <definedName name="pert" localSheetId="2">#REF!</definedName>
    <definedName name="pert" localSheetId="3">#REF!</definedName>
    <definedName name="pert">#REF!</definedName>
    <definedName name="RRRR" localSheetId="0">#REF!</definedName>
    <definedName name="RRRR" localSheetId="1">#REF!</definedName>
    <definedName name="RRRR" localSheetId="4">#REF!</definedName>
    <definedName name="RRRR" localSheetId="2">#REF!</definedName>
    <definedName name="RRRR" localSheetId="5">#REF!</definedName>
    <definedName name="RRRR" localSheetId="3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1">#REF!</definedName>
    <definedName name="SRDF" localSheetId="4">#REF!</definedName>
    <definedName name="SRDF" localSheetId="2">#REF!</definedName>
    <definedName name="SRDF" localSheetId="5">#REF!</definedName>
    <definedName name="SRDF" localSheetId="3">#REF!</definedName>
    <definedName name="SRDF">#REF!</definedName>
    <definedName name="ssss" localSheetId="0">#REF!</definedName>
    <definedName name="ssss" localSheetId="1">#REF!</definedName>
    <definedName name="ssss" localSheetId="4">#REF!</definedName>
    <definedName name="ssss" localSheetId="2">#REF!</definedName>
    <definedName name="ssss" localSheetId="3">#REF!</definedName>
    <definedName name="ssss">#REF!</definedName>
    <definedName name="TABLAS" localSheetId="0">#REF!</definedName>
    <definedName name="TABLAS" localSheetId="1">#REF!</definedName>
    <definedName name="TABLAS" localSheetId="4">#REF!</definedName>
    <definedName name="TABLAS" localSheetId="2">#REF!</definedName>
    <definedName name="TABLAS" localSheetId="5">#REF!</definedName>
    <definedName name="TABLAS" localSheetId="3">#REF!</definedName>
    <definedName name="TABLAS">#REF!</definedName>
    <definedName name="TTTT" localSheetId="0">#REF!</definedName>
    <definedName name="TTTT" localSheetId="1">#REF!</definedName>
    <definedName name="TTTT" localSheetId="4">#REF!</definedName>
    <definedName name="TTTT" localSheetId="2">#REF!</definedName>
    <definedName name="TTTT" localSheetId="5">#REF!</definedName>
    <definedName name="TTTT" localSheetId="3">#REF!</definedName>
    <definedName name="TTTT">#REF!</definedName>
    <definedName name="v" localSheetId="0">'[2]Registrar '!$A$2:$B$182</definedName>
    <definedName name="v" localSheetId="2">'[3]Registrar '!$A$2:$B$182</definedName>
    <definedName name="v" localSheetId="5">'[3]Registrar '!$A$2:$B$182</definedName>
    <definedName name="v">'[4]Registrar '!$A$2:$B$182</definedName>
    <definedName name="VFGDGDS" localSheetId="0">#REF!</definedName>
    <definedName name="VFGDGDS" localSheetId="1">#REF!</definedName>
    <definedName name="VFGDGDS" localSheetId="4">#REF!</definedName>
    <definedName name="VFGDGDS" localSheetId="2">#REF!</definedName>
    <definedName name="VFGDGDS" localSheetId="5">#REF!</definedName>
    <definedName name="VFGDGDS" localSheetId="3">#REF!</definedName>
    <definedName name="VFGDGDS">#REF!</definedName>
    <definedName name="Vutil">[1]bien!$G$17</definedName>
    <definedName name="XX" localSheetId="0">#REF!</definedName>
    <definedName name="XX" localSheetId="1">#REF!</definedName>
    <definedName name="XX" localSheetId="4">#REF!</definedName>
    <definedName name="XX" localSheetId="2">#REF!</definedName>
    <definedName name="XX" localSheetId="5">#REF!</definedName>
    <definedName name="XX" localSheetId="3">#REF!</definedName>
    <definedName name="XX">#REF!</definedName>
    <definedName name="XXX" localSheetId="0">#REF!</definedName>
    <definedName name="XXX" localSheetId="1">#REF!</definedName>
    <definedName name="XXX" localSheetId="4">#REF!</definedName>
    <definedName name="XXX" localSheetId="2">#REF!</definedName>
    <definedName name="XXX" localSheetId="5">#REF!</definedName>
    <definedName name="XXX" localSheetId="3">#REF!</definedName>
    <definedName name="XX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9" l="1"/>
  <c r="H33" i="9"/>
  <c r="F33" i="9"/>
  <c r="E33" i="9"/>
  <c r="G33" i="9"/>
  <c r="N21" i="95"/>
  <c r="N20" i="95"/>
  <c r="N19" i="95"/>
  <c r="N18" i="95"/>
  <c r="N16" i="95"/>
  <c r="N15" i="95"/>
  <c r="N14" i="95"/>
  <c r="N13" i="95"/>
  <c r="G8" i="9"/>
  <c r="E6" i="9"/>
  <c r="N10" i="95"/>
  <c r="N9" i="95"/>
  <c r="N8" i="95"/>
  <c r="N7" i="95"/>
  <c r="D43" i="9"/>
  <c r="D57" i="9"/>
  <c r="D19" i="9"/>
  <c r="D6" i="9"/>
  <c r="D18" i="95"/>
  <c r="E18" i="95" s="1"/>
  <c r="I18" i="95" s="1"/>
  <c r="D6" i="91"/>
  <c r="D19" i="87"/>
  <c r="C9" i="91"/>
  <c r="D18" i="91"/>
  <c r="E18" i="91"/>
  <c r="I18" i="91" s="1"/>
  <c r="F18" i="91"/>
  <c r="J18" i="91" s="1"/>
  <c r="F33" i="87"/>
  <c r="D56" i="87"/>
  <c r="F18" i="95" l="1"/>
  <c r="J18" i="95" s="1"/>
  <c r="C12" i="95"/>
  <c r="C20" i="95"/>
  <c r="D17" i="95"/>
  <c r="C9" i="95" s="1"/>
  <c r="E17" i="85"/>
  <c r="D19" i="95"/>
  <c r="D20" i="95"/>
  <c r="F20" i="95" s="1"/>
  <c r="J20" i="95" s="1"/>
  <c r="C17" i="95"/>
  <c r="D10" i="91"/>
  <c r="C6" i="91"/>
  <c r="C20" i="91"/>
  <c r="C12" i="91"/>
  <c r="E13" i="85"/>
  <c r="E12" i="85"/>
  <c r="E11" i="85"/>
  <c r="D8" i="91"/>
  <c r="C19" i="91" s="1"/>
  <c r="C10" i="91"/>
  <c r="D11" i="91" s="1"/>
  <c r="D13" i="91"/>
  <c r="C7" i="91" s="1"/>
  <c r="D8" i="95" l="1"/>
  <c r="C19" i="95" s="1"/>
  <c r="D6" i="95"/>
  <c r="D13" i="95"/>
  <c r="F17" i="95"/>
  <c r="J17" i="95" s="1"/>
  <c r="E17" i="95"/>
  <c r="I17" i="95" s="1"/>
  <c r="F19" i="95"/>
  <c r="J19" i="95" s="1"/>
  <c r="E19" i="95"/>
  <c r="I19" i="95" s="1"/>
  <c r="E20" i="95"/>
  <c r="I20" i="95" s="1"/>
  <c r="D89" i="87"/>
  <c r="D90" i="87" s="1"/>
  <c r="I21" i="95" l="1"/>
  <c r="J21" i="95"/>
  <c r="J23" i="95" s="1"/>
  <c r="D91" i="87"/>
  <c r="D94" i="87" s="1"/>
  <c r="G28" i="87" s="1"/>
  <c r="L12" i="89" s="1"/>
  <c r="I22" i="95" l="1"/>
  <c r="I23" i="95" s="1"/>
  <c r="D95" i="87"/>
  <c r="E19" i="91" l="1"/>
  <c r="I19" i="91" s="1"/>
  <c r="E12" i="91"/>
  <c r="G12" i="91" s="1"/>
  <c r="F17" i="91"/>
  <c r="J17" i="91" s="1"/>
  <c r="D6" i="87" s="1"/>
  <c r="E17" i="91"/>
  <c r="I17" i="91" s="1"/>
  <c r="L22" i="89"/>
  <c r="L23" i="89"/>
  <c r="L24" i="89"/>
  <c r="L25" i="89"/>
  <c r="L28" i="89"/>
  <c r="L29" i="89"/>
  <c r="L41" i="89"/>
  <c r="L40" i="89"/>
  <c r="L11" i="89"/>
  <c r="L8" i="89"/>
  <c r="L7" i="89"/>
  <c r="L6" i="89"/>
  <c r="F7" i="91" l="1"/>
  <c r="H7" i="91" s="1"/>
  <c r="F19" i="91"/>
  <c r="J19" i="91" s="1"/>
  <c r="E9" i="91"/>
  <c r="G9" i="91" s="1"/>
  <c r="E14" i="91"/>
  <c r="G14" i="91" s="1"/>
  <c r="C14" i="95" s="1"/>
  <c r="E7" i="91"/>
  <c r="G7" i="91" s="1"/>
  <c r="F13" i="91"/>
  <c r="H13" i="91" s="1"/>
  <c r="E10" i="91"/>
  <c r="G10" i="91" s="1"/>
  <c r="C10" i="95" s="1"/>
  <c r="E13" i="91"/>
  <c r="G13" i="91" s="1"/>
  <c r="F11" i="91"/>
  <c r="H11" i="91" s="1"/>
  <c r="F12" i="91"/>
  <c r="H12" i="91" s="1"/>
  <c r="D12" i="95" s="1"/>
  <c r="F14" i="91"/>
  <c r="H14" i="91" s="1"/>
  <c r="D14" i="95" s="1"/>
  <c r="F10" i="91"/>
  <c r="H10" i="91" s="1"/>
  <c r="F9" i="91"/>
  <c r="H9" i="91" s="1"/>
  <c r="F20" i="91"/>
  <c r="J20" i="91" s="1"/>
  <c r="E20" i="91"/>
  <c r="I20" i="91" s="1"/>
  <c r="D42" i="87" s="1"/>
  <c r="E8" i="91"/>
  <c r="G8" i="91" s="1"/>
  <c r="C8" i="95" s="1"/>
  <c r="E11" i="91"/>
  <c r="G11" i="91" s="1"/>
  <c r="F8" i="91"/>
  <c r="H8" i="91" s="1"/>
  <c r="F14" i="95" l="1"/>
  <c r="H14" i="95" s="1"/>
  <c r="D9" i="95"/>
  <c r="F9" i="95"/>
  <c r="H9" i="95" s="1"/>
  <c r="F12" i="95"/>
  <c r="H12" i="95" s="1"/>
  <c r="E12" i="95"/>
  <c r="G12" i="95" s="1"/>
  <c r="E33" i="87"/>
  <c r="D11" i="95"/>
  <c r="E6" i="87"/>
  <c r="G6" i="87" s="1"/>
  <c r="C7" i="95"/>
  <c r="D10" i="95"/>
  <c r="E8" i="95"/>
  <c r="G8" i="95" s="1"/>
  <c r="F8" i="95"/>
  <c r="H8" i="95" s="1"/>
  <c r="E14" i="95"/>
  <c r="G14" i="95" s="1"/>
  <c r="J21" i="91"/>
  <c r="C21" i="91"/>
  <c r="C23" i="91" s="1"/>
  <c r="F15" i="91"/>
  <c r="H15" i="91" s="1"/>
  <c r="F16" i="91"/>
  <c r="H16" i="91" s="1"/>
  <c r="D16" i="95" s="1"/>
  <c r="E16" i="91"/>
  <c r="G16" i="91" s="1"/>
  <c r="C16" i="95" s="1"/>
  <c r="E15" i="91"/>
  <c r="G15" i="91" s="1"/>
  <c r="C15" i="95" s="1"/>
  <c r="I21" i="91"/>
  <c r="E16" i="95" l="1"/>
  <c r="G16" i="95" s="1"/>
  <c r="E9" i="95"/>
  <c r="G9" i="95" s="1"/>
  <c r="F16" i="95"/>
  <c r="H16" i="95" s="1"/>
  <c r="C13" i="95"/>
  <c r="F10" i="95"/>
  <c r="H10" i="95" s="1"/>
  <c r="F11" i="95"/>
  <c r="H11" i="95" s="1"/>
  <c r="E11" i="95"/>
  <c r="G11" i="95" s="1"/>
  <c r="E7" i="95"/>
  <c r="G7" i="95" s="1"/>
  <c r="F7" i="95"/>
  <c r="H7" i="95" s="1"/>
  <c r="E10" i="95"/>
  <c r="G10" i="95" s="1"/>
  <c r="J23" i="91"/>
  <c r="I22" i="91"/>
  <c r="I23" i="91" s="1"/>
  <c r="F13" i="95" l="1"/>
  <c r="H13" i="95" s="1"/>
  <c r="E13" i="95"/>
  <c r="G13" i="95" s="1"/>
  <c r="D85" i="87"/>
  <c r="D86" i="87" s="1"/>
  <c r="G66" i="87" s="1"/>
  <c r="G33" i="87"/>
  <c r="L17" i="89" s="1"/>
  <c r="G53" i="87"/>
  <c r="G52" i="87"/>
  <c r="L36" i="89" s="1"/>
  <c r="G51" i="87"/>
  <c r="G50" i="87"/>
  <c r="G48" i="87"/>
  <c r="G47" i="87"/>
  <c r="L30" i="89" s="1"/>
  <c r="G46" i="87"/>
  <c r="G45" i="87"/>
  <c r="H44" i="87"/>
  <c r="H45" i="87" s="1"/>
  <c r="H46" i="87" s="1"/>
  <c r="G44" i="87"/>
  <c r="G43" i="87"/>
  <c r="G42" i="87"/>
  <c r="L27" i="89" s="1"/>
  <c r="G41" i="87"/>
  <c r="G40" i="87"/>
  <c r="G39" i="87"/>
  <c r="G38" i="87"/>
  <c r="G37" i="87"/>
  <c r="L21" i="89" s="1"/>
  <c r="G36" i="87"/>
  <c r="L20" i="89" s="1"/>
  <c r="G34" i="87"/>
  <c r="L18" i="89" s="1"/>
  <c r="G32" i="87"/>
  <c r="G31" i="87"/>
  <c r="L15" i="89" s="1"/>
  <c r="G30" i="87"/>
  <c r="L14" i="89" s="1"/>
  <c r="G26" i="87"/>
  <c r="G25" i="87"/>
  <c r="G24" i="87"/>
  <c r="G23" i="87"/>
  <c r="G22" i="87"/>
  <c r="G21" i="87"/>
  <c r="G20" i="87"/>
  <c r="G19" i="87"/>
  <c r="G18" i="87"/>
  <c r="G17" i="87"/>
  <c r="F15" i="87"/>
  <c r="E15" i="87"/>
  <c r="G13" i="87"/>
  <c r="G12" i="87" s="1"/>
  <c r="L9" i="89" s="1"/>
  <c r="F12" i="87"/>
  <c r="E12" i="87"/>
  <c r="D12" i="87"/>
  <c r="G11" i="87"/>
  <c r="F10" i="87"/>
  <c r="G10" i="87" s="1"/>
  <c r="G9" i="87"/>
  <c r="G7" i="87"/>
  <c r="L5" i="89"/>
  <c r="F5" i="87"/>
  <c r="E5" i="87"/>
  <c r="L16" i="89" l="1"/>
  <c r="G49" i="87"/>
  <c r="L32" i="89" s="1"/>
  <c r="G76" i="87"/>
  <c r="G77" i="87" s="1"/>
  <c r="G5" i="87"/>
  <c r="G63" i="87"/>
  <c r="L38" i="89" s="1"/>
  <c r="G15" i="87"/>
  <c r="L10" i="89" s="1"/>
  <c r="L13" i="89" s="1"/>
  <c r="D61" i="87"/>
  <c r="D5" i="87"/>
  <c r="G35" i="87"/>
  <c r="L19" i="89" s="1"/>
  <c r="D15" i="87"/>
  <c r="G61" i="87" l="1"/>
  <c r="G29" i="87"/>
  <c r="D29" i="87"/>
  <c r="D62" i="87" s="1"/>
  <c r="G64" i="87" l="1"/>
  <c r="G68" i="87" l="1"/>
  <c r="H50" i="9"/>
  <c r="H35" i="9"/>
  <c r="H19" i="9"/>
  <c r="H6" i="9"/>
  <c r="H38" i="9" l="1"/>
  <c r="H37" i="9"/>
  <c r="H34" i="9"/>
  <c r="H32" i="9"/>
  <c r="H31" i="9"/>
  <c r="H30" i="9"/>
  <c r="H26" i="9"/>
  <c r="H25" i="9"/>
  <c r="H24" i="9"/>
  <c r="H23" i="9"/>
  <c r="H22" i="9"/>
  <c r="H21" i="9"/>
  <c r="H20" i="9"/>
  <c r="H17" i="9"/>
  <c r="H16" i="9"/>
  <c r="H13" i="9"/>
  <c r="H11" i="9"/>
  <c r="H10" i="9"/>
  <c r="H7" i="9"/>
  <c r="H8" i="9"/>
  <c r="H36" i="9" l="1"/>
  <c r="H39" i="9" l="1"/>
  <c r="H40" i="9"/>
  <c r="H41" i="9"/>
  <c r="H42" i="9"/>
  <c r="H43" i="9"/>
  <c r="H44" i="9"/>
  <c r="H45" i="9"/>
  <c r="H46" i="9"/>
  <c r="H47" i="9"/>
  <c r="H48" i="9"/>
  <c r="H49" i="9"/>
  <c r="H51" i="9"/>
  <c r="H52" i="9"/>
  <c r="L37" i="89" s="1"/>
  <c r="L39" i="89" s="1"/>
  <c r="L42" i="89" s="1"/>
  <c r="L46" i="89" s="1"/>
  <c r="H53" i="9"/>
  <c r="H54" i="9"/>
  <c r="L34" i="38" l="1"/>
  <c r="D12" i="9" l="1"/>
  <c r="H77" i="9" l="1"/>
  <c r="H78" i="9" l="1"/>
  <c r="H64" i="9"/>
  <c r="D85" i="9" s="1"/>
  <c r="L32" i="38"/>
  <c r="L30" i="38"/>
  <c r="D15" i="9"/>
  <c r="D5" i="9" l="1"/>
  <c r="D29" i="9" s="1"/>
  <c r="D62" i="9" l="1"/>
  <c r="D63" i="9" s="1"/>
  <c r="L38" i="38"/>
  <c r="H15" i="9"/>
  <c r="L41" i="38"/>
  <c r="L36" i="38"/>
  <c r="L35" i="38"/>
  <c r="L33" i="38"/>
  <c r="L31" i="38"/>
  <c r="L29" i="38"/>
  <c r="L15" i="38"/>
  <c r="L16" i="38"/>
  <c r="L17" i="38"/>
  <c r="L18" i="38"/>
  <c r="L19" i="38"/>
  <c r="L20" i="38"/>
  <c r="L21" i="38"/>
  <c r="L22" i="38"/>
  <c r="L23" i="38"/>
  <c r="L24" i="38"/>
  <c r="L25" i="38"/>
  <c r="L26" i="38"/>
  <c r="L27" i="38"/>
  <c r="L28" i="38"/>
  <c r="L14" i="38"/>
  <c r="E15" i="9"/>
  <c r="G15" i="9"/>
  <c r="L12" i="38"/>
  <c r="L11" i="38"/>
  <c r="L7" i="38"/>
  <c r="L8" i="38"/>
  <c r="L6" i="38"/>
  <c r="L37" i="38" l="1"/>
  <c r="L10" i="38" l="1"/>
  <c r="H12" i="9"/>
  <c r="L9" i="38" s="1"/>
  <c r="H62" i="9"/>
  <c r="G5" i="9"/>
  <c r="H5" i="9" l="1"/>
  <c r="E5" i="9"/>
  <c r="G12" i="9"/>
  <c r="E12" i="9"/>
  <c r="H29" i="9" l="1"/>
  <c r="H65" i="9" s="1"/>
  <c r="L5" i="38"/>
  <c r="L13" i="38" s="1"/>
  <c r="L39" i="38" s="1"/>
  <c r="H69" i="9" l="1"/>
  <c r="D86" i="9"/>
  <c r="D87" i="9" s="1"/>
  <c r="L40" i="38" s="1"/>
  <c r="H74" i="9" l="1"/>
  <c r="L42" i="38"/>
  <c r="L46" i="38" s="1"/>
  <c r="E6" i="91"/>
  <c r="G6" i="91" s="1"/>
  <c r="C6" i="95" s="1"/>
  <c r="D21" i="91"/>
  <c r="D23" i="91" s="1"/>
  <c r="F6" i="91"/>
  <c r="F21" i="91" s="1"/>
  <c r="F23" i="91" s="1"/>
  <c r="G21" i="91" l="1"/>
  <c r="H6" i="91"/>
  <c r="H21" i="91" s="1"/>
  <c r="G23" i="91" s="1"/>
  <c r="E21" i="91"/>
  <c r="E23" i="91" s="1"/>
  <c r="E6" i="95" l="1"/>
  <c r="F6" i="95"/>
  <c r="C21" i="95"/>
  <c r="C23" i="95" s="1"/>
  <c r="H22" i="91"/>
  <c r="H23" i="91" l="1"/>
  <c r="D15" i="95"/>
  <c r="H6" i="95"/>
  <c r="G6" i="95"/>
  <c r="F15" i="95" l="1"/>
  <c r="E15" i="95"/>
  <c r="D21" i="95"/>
  <c r="D23" i="95" s="1"/>
  <c r="G15" i="95" l="1"/>
  <c r="G21" i="95" s="1"/>
  <c r="E21" i="95"/>
  <c r="E23" i="95" s="1"/>
  <c r="H15" i="95"/>
  <c r="H21" i="95" s="1"/>
  <c r="F21" i="95"/>
  <c r="F23" i="95" s="1"/>
  <c r="G23" i="95" l="1"/>
  <c r="H22" i="95"/>
  <c r="H23" i="95" s="1"/>
</calcChain>
</file>

<file path=xl/sharedStrings.xml><?xml version="1.0" encoding="utf-8"?>
<sst xmlns="http://schemas.openxmlformats.org/spreadsheetml/2006/main" count="611" uniqueCount="175">
  <si>
    <t>+</t>
  </si>
  <si>
    <t>=</t>
  </si>
  <si>
    <t>Otros ingresos percibidos o devengados</t>
  </si>
  <si>
    <t>Gastos aceptados por donaciones</t>
  </si>
  <si>
    <t>Base del IDPC voluntario según  art. 14 letra A) N°  6 LIR y art. 42 transitorio Ley 21.210</t>
  </si>
  <si>
    <t>IMPUTACIONES A LA PÉRDIDA TRIBUTARIA DEL EJERCICIO</t>
  </si>
  <si>
    <t>Dividendos o retiros percibidos afectos a IGC, que absorben la pérdida tributaria</t>
  </si>
  <si>
    <t>Incremento por IDPC de los dividendos o retiros percibidos afectos a IGC, que absorben la pérdida tributaria</t>
  </si>
  <si>
    <t xml:space="preserve">Pérdida tributaria del ejercicio al 31 de diciembre </t>
  </si>
  <si>
    <t>Incentivo al ahorro según art. 14 letra E) LIR</t>
  </si>
  <si>
    <t>(-)</t>
  </si>
  <si>
    <t>Recuadro N° 17: BASE IMPONIBLE RÉGIMEN PRO PYME (art. 14 letra D) N° 3 LIR)</t>
  </si>
  <si>
    <t>PERCIBIDO O PAGADO</t>
  </si>
  <si>
    <t>Ingresos percibidos</t>
  </si>
  <si>
    <t>Rentas de fuente extranjera percibidas</t>
  </si>
  <si>
    <t>Intereses percibidos</t>
  </si>
  <si>
    <t>Mayor valor percibido por rescate o enajenación de inversiones o bienes no depreciables</t>
  </si>
  <si>
    <t>Ingresos percibidos o devengados por operaciones con empresas relacionadas del art. 14 letra A) LIR</t>
  </si>
  <si>
    <t>Ingreso diferido imputado en el ejercicio, debidamente incrementado y reajustado cuando corresponda</t>
  </si>
  <si>
    <t>Crédito sobre activos fijos adquiridos en el ejercicio imputado al IDPC (art. 33 bis LIR)</t>
  </si>
  <si>
    <t>TOTAL DE INGRESOS ANUALES</t>
  </si>
  <si>
    <t>Gasto por saldo inicial de existencias o insumos del negocio en cambio de régimen, pagados</t>
  </si>
  <si>
    <t>Solo por Cambio de Regimen.</t>
  </si>
  <si>
    <t>Gasto por saldo inicial de activos fijos depreciables en cambio de régimen, pagados</t>
  </si>
  <si>
    <t>Gasto por pérdida tributaria en cambio de régimen</t>
  </si>
  <si>
    <t>Existencias o insumos del negocio, pagados</t>
  </si>
  <si>
    <t>Gastos de rentas de fuente extranjera, pagados</t>
  </si>
  <si>
    <t>Remuneraciones pagadas</t>
  </si>
  <si>
    <t>Honorarios pagados</t>
  </si>
  <si>
    <t>Adquisición de bienes del activo fijo, pagados</t>
  </si>
  <si>
    <t>Servicios pagados</t>
  </si>
  <si>
    <t>Arriendos pagados</t>
  </si>
  <si>
    <t>Gastos por responsabilidad social, pagados</t>
  </si>
  <si>
    <t>Gastos por inversión en investigación y desarrollo no certificados por CORFO</t>
  </si>
  <si>
    <t>Gastos por inversión en investigación y desarrollo certificados por CORFO</t>
  </si>
  <si>
    <t>Intereses y reajustes pagados por préstamos y otros</t>
  </si>
  <si>
    <t>Amortización de intangibles, art. 22° transitorio bis, inc. 4°, 5° y 6° Ley N° 21.210</t>
  </si>
  <si>
    <t>Partidas del art. 21 inciso 1° y 3° LIR pagados</t>
  </si>
  <si>
    <t>Partidas del art. 21 inc. 1° no afectados con IU 40% y del inc. 2° LIR pagados</t>
  </si>
  <si>
    <t>Pérdida en rescate o enajenación de inversiones o bienes no depreciables</t>
  </si>
  <si>
    <t>Otros gastos deducibles de los ingresos</t>
  </si>
  <si>
    <t>Gastos o egresos pagados o adeudados por operaciones con empresas relacionadas del art. 14 letra A) LIR</t>
  </si>
  <si>
    <t>Pérdidas tributarias de ejercicios anteriores</t>
  </si>
  <si>
    <t>Créditos incobrables castigados en el ejercicio (reconocidos sobre ingresos devengados)</t>
  </si>
  <si>
    <t>TOTAL DE EGRESOS ANUALES</t>
  </si>
  <si>
    <t>Partidas del inc. 1° no afectas al IU de tasa 40% y del inc. 2°, del art. 21 LIR (históricos), incluidos en el total de egresos</t>
  </si>
  <si>
    <t>Base Imponible antes de rebaja por incentivo al ahorro según art. 14 letra E) y/o por pago de IDPC voluntario según art. 14 letra A) N°6, de la LIR (si es negativo traslade al código 1440)</t>
  </si>
  <si>
    <t>Base Imponible afecta a IDPC (o pérdida tributaria antes de imputar dividendos o retiros percibidos) del ejercicio</t>
  </si>
  <si>
    <t>Base Imponible antes de rebaja por incentivo al ahorro según art. 14 letra E) y/o por pago de IDPC voluntario</t>
  </si>
  <si>
    <t>según art. 14 letra A) N°6, de la LIR (si es negativo traslade al código 1440)</t>
  </si>
  <si>
    <t>IMPUTACION A LA PERDIDA TRIBUTARIA DEL EJERCICIO</t>
  </si>
  <si>
    <t>$</t>
  </si>
  <si>
    <t>BASE IMP.</t>
  </si>
  <si>
    <t>Ingresos percibidos del giro</t>
  </si>
  <si>
    <t>Venta de activo fijo</t>
  </si>
  <si>
    <t>Reajuste PPM</t>
  </si>
  <si>
    <t>Dividendo o retiro afecto a imptos. Finales sin crédito</t>
  </si>
  <si>
    <t>Gasto por saldo inicial de existencias o insumos del negocio en cambio de régimen</t>
  </si>
  <si>
    <t>Honorarios</t>
  </si>
  <si>
    <t>Gasto por saldo inicial de activos fijos depreciables en cambio de régimen</t>
  </si>
  <si>
    <t>Existencias o insumos del negocio</t>
  </si>
  <si>
    <t>Gastos de rentas de fuente extranjera</t>
  </si>
  <si>
    <t>Remuneraciones</t>
  </si>
  <si>
    <t>Gastos por responsabilidad social</t>
  </si>
  <si>
    <t>Adquisición de bienes del activo fijo</t>
  </si>
  <si>
    <t>Servicios recibidos</t>
  </si>
  <si>
    <t>Arriendos</t>
  </si>
  <si>
    <t>Partidas del art. 21 inciso 1° LIR pagados</t>
  </si>
  <si>
    <t>Partidas del art. 21 inciso 3° LIR pagados</t>
  </si>
  <si>
    <t>Retiro o dividendo afectos a impto.finales con crédito por IDPC sujeto a restitución con D° dev.</t>
  </si>
  <si>
    <t>Retiro o dividendo afecto a Imptos finales con crédito por IDPC NO sujeto a restitución con D° dev.</t>
  </si>
  <si>
    <t>Retiro o dividendo  afecto a imptos. finales con crédito por IDPC acumulado al 31.12.2016 con D° dev</t>
  </si>
  <si>
    <t>xxxx</t>
  </si>
  <si>
    <t>Dividendo o retiro que es RAP</t>
  </si>
  <si>
    <t>Dividendo o retiro que es REX</t>
  </si>
  <si>
    <t>Dividendo o retiro que es INR</t>
  </si>
  <si>
    <t>Partidas del art. 21 inc. 1° no afectados con IU 40% LIR pagados</t>
  </si>
  <si>
    <t>Partidas del art. 21 del inc. 2° LIR pagados</t>
  </si>
  <si>
    <t>IMPUESTO UNICO DEL 30%</t>
  </si>
  <si>
    <t>Renta imponible art 21 inciso 1º</t>
  </si>
  <si>
    <t xml:space="preserve">ESTADO </t>
  </si>
  <si>
    <t>RESULTADO</t>
  </si>
  <si>
    <t>Ingresos No Rentas</t>
  </si>
  <si>
    <t>Otros gastos deducibles de los ingresos aceptados</t>
  </si>
  <si>
    <t xml:space="preserve">Otros gastos no incluidos anteriormente </t>
  </si>
  <si>
    <t>Depreciaciòn del ejercicio</t>
  </si>
  <si>
    <t>SUBTOTAL</t>
  </si>
  <si>
    <t>No pagado</t>
  </si>
  <si>
    <t>No Percibido  ó</t>
  </si>
  <si>
    <t>Pagado</t>
  </si>
  <si>
    <t>Percibido  ó</t>
  </si>
  <si>
    <t>Costo de Ventas</t>
  </si>
  <si>
    <t>Ventas netas año 2021 a entidades relacionadas sujetas al régimen de imputación parcial de créditos (art. 14 letra A))</t>
  </si>
  <si>
    <t>Cobro factura emitida en  2020 empresas relacionadas del artículo 14 letra A</t>
  </si>
  <si>
    <t>Otros ingresos</t>
  </si>
  <si>
    <t>Saldos</t>
  </si>
  <si>
    <t>Inventarios</t>
  </si>
  <si>
    <t>Resultados</t>
  </si>
  <si>
    <t>Cod. Cuenta</t>
  </si>
  <si>
    <t>Nom. Cuenta</t>
  </si>
  <si>
    <t>Débitos</t>
  </si>
  <si>
    <t>Créditos</t>
  </si>
  <si>
    <t>Deudor</t>
  </si>
  <si>
    <t>Acreedor</t>
  </si>
  <si>
    <t>Activo</t>
  </si>
  <si>
    <t>Pasivo</t>
  </si>
  <si>
    <t>Pérdidas</t>
  </si>
  <si>
    <t>Ganancias</t>
  </si>
  <si>
    <t>Caja</t>
  </si>
  <si>
    <t>Iva Credito Fiscal</t>
  </si>
  <si>
    <t>Capital Social</t>
  </si>
  <si>
    <t>Totales Iguales</t>
  </si>
  <si>
    <t>Totales Generales</t>
  </si>
  <si>
    <t>Cobro factura emitida en diciembre de 2019 empresas relacionadas del artículo 14 letra A</t>
  </si>
  <si>
    <t>Otros ingresos tributables</t>
  </si>
  <si>
    <t>pagados</t>
  </si>
  <si>
    <t>IMPUESTO UNICO DEL 40%</t>
  </si>
  <si>
    <t>3.- Deducción por beneficio establecido en el artículo 14 letra E de la LIR</t>
  </si>
  <si>
    <t>Determinación del incentivo a la reinversión</t>
  </si>
  <si>
    <t>RLI PREVIA</t>
  </si>
  <si>
    <t>RETIROS</t>
  </si>
  <si>
    <t>GTOS RECHAZADOS ART 21 Inc 2º</t>
  </si>
  <si>
    <t xml:space="preserve">BASE </t>
  </si>
  <si>
    <t>Facturas Por Pagar Corrientes</t>
  </si>
  <si>
    <t>Utilidad (Perdida del Ejercicio)</t>
  </si>
  <si>
    <t>Utilidades Acumuladas</t>
  </si>
  <si>
    <t>Pérdida del Ejercicio</t>
  </si>
  <si>
    <t>Deudores Clientes</t>
  </si>
  <si>
    <t>Pagos Provisionales Mensuales Obligatorios</t>
  </si>
  <si>
    <t>IVA Debito Fiscal</t>
  </si>
  <si>
    <t>Ventas Afectas</t>
  </si>
  <si>
    <t xml:space="preserve">Balance General </t>
  </si>
  <si>
    <t>Venta no relacionados</t>
  </si>
  <si>
    <t>Intereses Leasing</t>
  </si>
  <si>
    <t xml:space="preserve">Capital Social </t>
  </si>
  <si>
    <t>CALCULO DEL CREDITO DEL ARTÍCULO 33 BIS</t>
  </si>
  <si>
    <t>MONTO DE BIEN</t>
  </si>
  <si>
    <t>MONTO ACTUALIZADO</t>
  </si>
  <si>
    <t>DETERMINACION DE LA TASA</t>
  </si>
  <si>
    <t>Crédito artículo 33 bis</t>
  </si>
  <si>
    <t>MONTO NETO DEL BIEN</t>
  </si>
  <si>
    <t>REAJUSTE  1,4%</t>
  </si>
  <si>
    <t xml:space="preserve"> ventas menores a 25.000 uf promedio 3 últimos años anteriores al uso del crédito</t>
  </si>
  <si>
    <t>Comprendido entre el 01-01-2022 y el 31-12-2022</t>
  </si>
  <si>
    <t xml:space="preserve">La empresa se constituyó en enero del 2022 </t>
  </si>
  <si>
    <t>A contar del 1 de enero de 2022 la empresa quedó sujeta al régimen 14 D Nº 3 y la empresa lleva contabilidad completa</t>
  </si>
  <si>
    <t>Antecedentes al 01,01,2022</t>
  </si>
  <si>
    <t>Antecedentes al 31.12.2022</t>
  </si>
  <si>
    <t>Amortización Préstamo Bancario</t>
  </si>
  <si>
    <t>Compra de Mercadería</t>
  </si>
  <si>
    <t xml:space="preserve">El costo de venta es un 60% </t>
  </si>
  <si>
    <t>Mercaderías</t>
  </si>
  <si>
    <t>Préstamos Bancarios</t>
  </si>
  <si>
    <t>Intereses Bancarios</t>
  </si>
  <si>
    <t>Antecedentes al 31.12.2023</t>
  </si>
  <si>
    <t>neto</t>
  </si>
  <si>
    <t xml:space="preserve">El costo de venta es un 72% </t>
  </si>
  <si>
    <t>Reajuste PPMO</t>
  </si>
  <si>
    <t>saldo inicial</t>
  </si>
  <si>
    <t>del año</t>
  </si>
  <si>
    <t>cobranzxa</t>
  </si>
  <si>
    <t>asumo que todo lo del año anterior quedó cobrado</t>
  </si>
  <si>
    <t>entonces esto corresponde a ventas del año 2023</t>
  </si>
  <si>
    <t>Determinación de la RLI   Régimen Propyme   del artículo 14 D Nª 3 al 31 de diciembre del 2022</t>
  </si>
  <si>
    <t>Ventas netas año 2022 a entidades NO relacionadas</t>
  </si>
  <si>
    <t>Ventas netas año 2022 a entidades relacionadas sujetas al régimen pro pyme (art. 14 letra D) N° 3)</t>
  </si>
  <si>
    <t>Ventas netas año 2022 a entidades relacionadas sujetas al régimen de imputación parcial de créditos (art. 14 letra A))</t>
  </si>
  <si>
    <t>Determinación de la RLI   Régimen Propyme   del artículo 14 D Nª 3 al 31 de diciembre del 2023</t>
  </si>
  <si>
    <t>Ventas netas año 2023 a entidades NO relacionadas</t>
  </si>
  <si>
    <t>Ventas netas año 2023 a entidades relacionadas sujetas al régimen pro pyme (art. 14 letra D) N° 3)</t>
  </si>
  <si>
    <t>Cobro facturas emitidas en 2022b no relacionadas y/o 14 D3</t>
  </si>
  <si>
    <t>costo venta</t>
  </si>
  <si>
    <t>asumo considera toda la mercadería del año 2022 y parte del 2023</t>
  </si>
  <si>
    <t>pagué año</t>
  </si>
  <si>
    <t>asumo que se pagaron todas las compras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</si>
</sst>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-* #,##0.00\ _$_-;\-* #,##0.00\ _$_-;_-* &quot;-&quot;??\ _$_-;_-@_-"/>
    <numFmt numFmtId="167" formatCode="_(* #,##0.00_);_(* \(#,##0.00\);_(* &quot;-&quot;??_);_(@_)"/>
    <numFmt numFmtId="168" formatCode="#,##0;[Red]\(#,##0\)"/>
    <numFmt numFmtId="169" formatCode="_-* #,##0.00\ _€_-;\-* #,##0.00\ _€_-;_-* &quot;-&quot;??\ _€_-;_-@_-"/>
    <numFmt numFmtId="170" formatCode="_-* #,##0.00\ &quot;€&quot;_-;\-* #,##0.00\ &quot;€&quot;_-;_-* &quot;-&quot;??\ &quot;€&quot;_-;_-@_-"/>
    <numFmt numFmtId="171" formatCode="_-&quot;$&quot;\ * #,##0.00_-;\-&quot;$&quot;\ * #,##0.00_-;_-&quot;$&quot;\ 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b/>
      <sz val="12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alibri"/>
      <family val="2"/>
    </font>
    <font>
      <sz val="10"/>
      <name val="Times New Roman"/>
      <family val="1"/>
      <charset val="134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MS Sans Serif"/>
      <family val="2"/>
    </font>
    <font>
      <sz val="12"/>
      <color indexed="8"/>
      <name val="Verdana"/>
      <family val="2"/>
    </font>
    <font>
      <u/>
      <sz val="11"/>
      <color indexed="30"/>
      <name val="Arial Black"/>
      <family val="2"/>
    </font>
    <font>
      <sz val="11"/>
      <color indexed="60"/>
      <name val="Tw Cen MT Condensed Extra Bold"/>
      <family val="2"/>
    </font>
    <font>
      <u/>
      <sz val="11"/>
      <color indexed="60"/>
      <name val="Tw Cen MT Condensed Extra Bold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Verdana"/>
      <family val="2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0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6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2" fillId="5" borderId="0" applyNumberFormat="0" applyBorder="0" applyAlignment="0" applyProtection="0"/>
    <xf numFmtId="0" fontId="9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>
      <alignment vertical="center"/>
    </xf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4" fillId="0" borderId="0">
      <alignment vertical="center"/>
    </xf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4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9" fillId="0" borderId="0"/>
    <xf numFmtId="0" fontId="4" fillId="0" borderId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28" fillId="5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23" borderId="60" applyNumberFormat="0" applyAlignment="0" applyProtection="0"/>
    <xf numFmtId="0" fontId="31" fillId="23" borderId="60" applyNumberFormat="0" applyAlignment="0" applyProtection="0"/>
    <xf numFmtId="0" fontId="32" fillId="24" borderId="61" applyNumberFormat="0" applyAlignment="0" applyProtection="0"/>
    <xf numFmtId="0" fontId="33" fillId="24" borderId="61" applyNumberFormat="0" applyAlignment="0" applyProtection="0"/>
    <xf numFmtId="0" fontId="34" fillId="0" borderId="62" applyNumberFormat="0" applyFill="0" applyAlignment="0" applyProtection="0"/>
    <xf numFmtId="0" fontId="35" fillId="12" borderId="0" applyNumberFormat="0" applyBorder="0" applyAlignment="0" applyProtection="0"/>
    <xf numFmtId="0" fontId="36" fillId="0" borderId="63" applyNumberFormat="0" applyFill="0" applyAlignment="0" applyProtection="0"/>
    <xf numFmtId="0" fontId="37" fillId="0" borderId="64" applyNumberFormat="0" applyFill="0" applyAlignment="0" applyProtection="0"/>
    <xf numFmtId="0" fontId="38" fillId="0" borderId="65" applyNumberFormat="0" applyFill="0" applyAlignment="0" applyProtection="0"/>
    <xf numFmtId="0" fontId="39" fillId="0" borderId="0" applyNumberFormat="0" applyFill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8" borderId="0" applyNumberFormat="0" applyBorder="0" applyAlignment="0" applyProtection="0"/>
    <xf numFmtId="0" fontId="40" fillId="15" borderId="6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11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4" fillId="29" borderId="0" applyNumberFormat="0" applyBorder="0" applyAlignment="0" applyProtection="0"/>
    <xf numFmtId="0" fontId="4" fillId="0" borderId="0"/>
    <xf numFmtId="0" fontId="4" fillId="29" borderId="66" applyNumberFormat="0" applyFont="0" applyAlignment="0" applyProtection="0"/>
    <xf numFmtId="0" fontId="4" fillId="29" borderId="66" applyNumberFormat="0" applyFont="0" applyAlignment="0" applyProtection="0"/>
    <xf numFmtId="0" fontId="4" fillId="30" borderId="66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5" fillId="23" borderId="6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64" applyNumberFormat="0" applyFill="0" applyAlignment="0" applyProtection="0"/>
    <xf numFmtId="0" fontId="39" fillId="0" borderId="65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68" applyNumberFormat="0" applyFill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19" fillId="0" borderId="0"/>
    <xf numFmtId="171" fontId="1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5" fillId="0" borderId="0"/>
  </cellStyleXfs>
  <cellXfs count="295">
    <xf numFmtId="0" fontId="0" fillId="0" borderId="0" xfId="0"/>
    <xf numFmtId="3" fontId="0" fillId="0" borderId="0" xfId="0" applyNumberFormat="1"/>
    <xf numFmtId="0" fontId="7" fillId="0" borderId="0" xfId="0" applyFont="1"/>
    <xf numFmtId="0" fontId="0" fillId="0" borderId="0" xfId="0" applyFont="1"/>
    <xf numFmtId="0" fontId="0" fillId="0" borderId="0" xfId="0" applyFont="1" applyBorder="1"/>
    <xf numFmtId="0" fontId="0" fillId="2" borderId="0" xfId="0" applyFont="1" applyFill="1" applyBorder="1"/>
    <xf numFmtId="0" fontId="0" fillId="2" borderId="12" xfId="0" applyFont="1" applyFill="1" applyBorder="1"/>
    <xf numFmtId="168" fontId="15" fillId="0" borderId="0" xfId="0" applyNumberFormat="1" applyFont="1"/>
    <xf numFmtId="168" fontId="16" fillId="0" borderId="24" xfId="0" applyNumberFormat="1" applyFont="1" applyFill="1" applyBorder="1" applyAlignment="1">
      <alignment horizontal="center" vertical="center"/>
    </xf>
    <xf numFmtId="168" fontId="17" fillId="0" borderId="14" xfId="0" applyNumberFormat="1" applyFont="1" applyFill="1" applyBorder="1" applyAlignment="1">
      <alignment horizontal="center" vertical="center"/>
    </xf>
    <xf numFmtId="168" fontId="16" fillId="0" borderId="28" xfId="0" applyNumberFormat="1" applyFont="1" applyFill="1" applyBorder="1" applyAlignment="1">
      <alignment horizontal="center" vertical="center"/>
    </xf>
    <xf numFmtId="49" fontId="16" fillId="0" borderId="28" xfId="0" applyNumberFormat="1" applyFont="1" applyFill="1" applyBorder="1" applyAlignment="1">
      <alignment horizontal="center" vertical="center"/>
    </xf>
    <xf numFmtId="168" fontId="17" fillId="0" borderId="20" xfId="0" applyNumberFormat="1" applyFont="1" applyFill="1" applyBorder="1" applyAlignment="1">
      <alignment horizontal="center" vertical="center"/>
    </xf>
    <xf numFmtId="168" fontId="17" fillId="0" borderId="29" xfId="0" applyNumberFormat="1" applyFont="1" applyFill="1" applyBorder="1" applyAlignment="1">
      <alignment horizontal="center" vertical="center"/>
    </xf>
    <xf numFmtId="168" fontId="17" fillId="0" borderId="30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/>
    </xf>
    <xf numFmtId="168" fontId="17" fillId="7" borderId="56" xfId="0" applyNumberFormat="1" applyFont="1" applyFill="1" applyBorder="1" applyAlignment="1">
      <alignment horizontal="center" vertical="center"/>
    </xf>
    <xf numFmtId="168" fontId="18" fillId="0" borderId="27" xfId="0" applyNumberFormat="1" applyFont="1" applyFill="1" applyBorder="1" applyAlignment="1">
      <alignment vertical="center"/>
    </xf>
    <xf numFmtId="168" fontId="17" fillId="7" borderId="33" xfId="0" applyNumberFormat="1" applyFont="1" applyFill="1" applyBorder="1" applyAlignment="1">
      <alignment horizontal="center" vertical="center"/>
    </xf>
    <xf numFmtId="168" fontId="22" fillId="0" borderId="0" xfId="0" applyNumberFormat="1" applyFont="1"/>
    <xf numFmtId="168" fontId="17" fillId="7" borderId="14" xfId="0" applyNumberFormat="1" applyFont="1" applyFill="1" applyBorder="1" applyAlignment="1">
      <alignment horizontal="center" vertical="center"/>
    </xf>
    <xf numFmtId="168" fontId="23" fillId="0" borderId="0" xfId="0" applyNumberFormat="1" applyFont="1"/>
    <xf numFmtId="168" fontId="17" fillId="0" borderId="56" xfId="0" applyNumberFormat="1" applyFont="1" applyFill="1" applyBorder="1" applyAlignment="1">
      <alignment horizontal="center" vertical="center"/>
    </xf>
    <xf numFmtId="168" fontId="16" fillId="7" borderId="37" xfId="0" applyNumberFormat="1" applyFont="1" applyFill="1" applyBorder="1" applyAlignment="1">
      <alignment horizontal="center" vertical="center"/>
    </xf>
    <xf numFmtId="168" fontId="17" fillId="0" borderId="9" xfId="0" applyNumberFormat="1" applyFont="1" applyFill="1" applyBorder="1" applyAlignment="1">
      <alignment horizontal="center" vertical="center"/>
    </xf>
    <xf numFmtId="168" fontId="17" fillId="0" borderId="47" xfId="0" applyNumberFormat="1" applyFont="1" applyFill="1" applyBorder="1" applyAlignment="1">
      <alignment horizontal="center" vertical="center"/>
    </xf>
    <xf numFmtId="168" fontId="17" fillId="0" borderId="26" xfId="0" applyNumberFormat="1" applyFont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168" fontId="17" fillId="0" borderId="23" xfId="0" applyNumberFormat="1" applyFont="1" applyFill="1" applyBorder="1" applyAlignment="1">
      <alignment horizontal="center" vertical="center"/>
    </xf>
    <xf numFmtId="168" fontId="21" fillId="0" borderId="0" xfId="0" applyNumberFormat="1" applyFont="1"/>
    <xf numFmtId="168" fontId="16" fillId="6" borderId="44" xfId="3" applyNumberFormat="1" applyFont="1" applyFill="1" applyBorder="1" applyAlignment="1">
      <alignment horizontal="center" vertical="center" wrapText="1"/>
    </xf>
    <xf numFmtId="168" fontId="16" fillId="6" borderId="35" xfId="3" applyNumberFormat="1" applyFont="1" applyFill="1" applyBorder="1" applyAlignment="1">
      <alignment horizontal="center" vertical="center" wrapText="1"/>
    </xf>
    <xf numFmtId="168" fontId="16" fillId="6" borderId="34" xfId="3" applyNumberFormat="1" applyFont="1" applyFill="1" applyBorder="1" applyAlignment="1">
      <alignment horizontal="center" vertical="center" wrapText="1"/>
    </xf>
    <xf numFmtId="168" fontId="16" fillId="6" borderId="37" xfId="3" applyNumberFormat="1" applyFont="1" applyFill="1" applyBorder="1" applyAlignment="1">
      <alignment horizontal="center" vertical="center" wrapText="1"/>
    </xf>
    <xf numFmtId="168" fontId="18" fillId="0" borderId="51" xfId="0" applyNumberFormat="1" applyFont="1" applyFill="1" applyBorder="1" applyAlignment="1">
      <alignment vertical="center"/>
    </xf>
    <xf numFmtId="168" fontId="16" fillId="0" borderId="57" xfId="0" applyNumberFormat="1" applyFont="1" applyFill="1" applyBorder="1" applyAlignment="1">
      <alignment horizontal="center" vertical="center"/>
    </xf>
    <xf numFmtId="49" fontId="16" fillId="0" borderId="24" xfId="0" applyNumberFormat="1" applyFont="1" applyFill="1" applyBorder="1" applyAlignment="1">
      <alignment horizontal="center" vertical="center"/>
    </xf>
    <xf numFmtId="49" fontId="16" fillId="0" borderId="57" xfId="0" applyNumberFormat="1" applyFont="1" applyFill="1" applyBorder="1" applyAlignment="1">
      <alignment horizontal="center" vertical="center"/>
    </xf>
    <xf numFmtId="168" fontId="17" fillId="0" borderId="42" xfId="0" applyNumberFormat="1" applyFont="1" applyFill="1" applyBorder="1" applyAlignment="1">
      <alignment horizontal="center" vertical="center"/>
    </xf>
    <xf numFmtId="168" fontId="16" fillId="0" borderId="43" xfId="0" applyNumberFormat="1" applyFont="1" applyFill="1" applyBorder="1" applyAlignment="1">
      <alignment horizontal="center" vertical="center"/>
    </xf>
    <xf numFmtId="0" fontId="24" fillId="0" borderId="0" xfId="0" applyFont="1"/>
    <xf numFmtId="0" fontId="26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168" fontId="17" fillId="0" borderId="23" xfId="0" applyNumberFormat="1" applyFont="1" applyFill="1" applyBorder="1" applyAlignment="1">
      <alignment horizontal="center" vertical="center"/>
    </xf>
    <xf numFmtId="0" fontId="24" fillId="0" borderId="0" xfId="0" applyFont="1" applyBorder="1"/>
    <xf numFmtId="168" fontId="17" fillId="0" borderId="23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168" fontId="20" fillId="0" borderId="38" xfId="0" applyNumberFormat="1" applyFont="1" applyFill="1" applyBorder="1" applyAlignment="1">
      <alignment horizontal="left" vertical="center"/>
    </xf>
    <xf numFmtId="0" fontId="24" fillId="0" borderId="40" xfId="0" applyFont="1" applyBorder="1" applyAlignment="1">
      <alignment horizontal="left" indent="4"/>
    </xf>
    <xf numFmtId="0" fontId="24" fillId="0" borderId="46" xfId="0" applyFont="1" applyBorder="1" applyAlignment="1">
      <alignment horizontal="left" indent="4"/>
    </xf>
    <xf numFmtId="168" fontId="20" fillId="0" borderId="38" xfId="0" applyNumberFormat="1" applyFont="1" applyFill="1" applyBorder="1" applyAlignment="1">
      <alignment horizontal="left" vertical="center" wrapText="1"/>
    </xf>
    <xf numFmtId="168" fontId="17" fillId="7" borderId="23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left" indent="5"/>
    </xf>
    <xf numFmtId="0" fontId="0" fillId="0" borderId="46" xfId="0" applyBorder="1" applyAlignment="1">
      <alignment horizontal="left" indent="5"/>
    </xf>
    <xf numFmtId="49" fontId="17" fillId="0" borderId="30" xfId="0" applyNumberFormat="1" applyFont="1" applyFill="1" applyBorder="1" applyAlignment="1">
      <alignment horizontal="center" vertical="center"/>
    </xf>
    <xf numFmtId="168" fontId="16" fillId="7" borderId="32" xfId="0" applyNumberFormat="1" applyFont="1" applyFill="1" applyBorder="1" applyAlignment="1">
      <alignment vertical="center" wrapText="1"/>
    </xf>
    <xf numFmtId="0" fontId="0" fillId="0" borderId="14" xfId="0" applyBorder="1" applyAlignment="1">
      <alignment horizontal="center"/>
    </xf>
    <xf numFmtId="168" fontId="20" fillId="0" borderId="40" xfId="0" applyNumberFormat="1" applyFont="1" applyFill="1" applyBorder="1" applyAlignment="1">
      <alignment vertical="center"/>
    </xf>
    <xf numFmtId="168" fontId="20" fillId="0" borderId="41" xfId="0" applyNumberFormat="1" applyFont="1" applyFill="1" applyBorder="1" applyAlignment="1">
      <alignment horizontal="left" vertical="center" wrapText="1"/>
    </xf>
    <xf numFmtId="168" fontId="20" fillId="0" borderId="45" xfId="0" applyNumberFormat="1" applyFont="1" applyFill="1" applyBorder="1" applyAlignment="1">
      <alignment horizontal="left" vertical="center" wrapText="1"/>
    </xf>
    <xf numFmtId="168" fontId="20" fillId="0" borderId="46" xfId="0" applyNumberFormat="1" applyFont="1" applyFill="1" applyBorder="1" applyAlignment="1">
      <alignment horizontal="left" vertical="center" wrapText="1"/>
    </xf>
    <xf numFmtId="168" fontId="17" fillId="8" borderId="33" xfId="0" applyNumberFormat="1" applyFont="1" applyFill="1" applyBorder="1" applyAlignment="1">
      <alignment horizontal="center" vertical="center"/>
    </xf>
    <xf numFmtId="49" fontId="17" fillId="0" borderId="23" xfId="0" applyNumberFormat="1" applyFont="1" applyFill="1" applyBorder="1" applyAlignment="1">
      <alignment horizontal="center" vertical="center"/>
    </xf>
    <xf numFmtId="168" fontId="20" fillId="0" borderId="40" xfId="0" applyNumberFormat="1" applyFont="1" applyFill="1" applyBorder="1" applyAlignment="1">
      <alignment horizontal="left" vertical="center" wrapText="1"/>
    </xf>
    <xf numFmtId="168" fontId="20" fillId="0" borderId="40" xfId="0" applyNumberFormat="1" applyFont="1" applyFill="1" applyBorder="1" applyAlignment="1">
      <alignment vertical="center" wrapText="1"/>
    </xf>
    <xf numFmtId="0" fontId="0" fillId="0" borderId="41" xfId="0" applyBorder="1" applyAlignment="1">
      <alignment horizontal="left" indent="5"/>
    </xf>
    <xf numFmtId="49" fontId="17" fillId="0" borderId="29" xfId="0" applyNumberFormat="1" applyFont="1" applyFill="1" applyBorder="1" applyAlignment="1">
      <alignment horizontal="center" vertical="center"/>
    </xf>
    <xf numFmtId="168" fontId="16" fillId="7" borderId="32" xfId="0" applyNumberFormat="1" applyFont="1" applyFill="1" applyBorder="1" applyAlignment="1">
      <alignment horizontal="left" vertical="center" wrapText="1"/>
    </xf>
    <xf numFmtId="168" fontId="17" fillId="8" borderId="37" xfId="0" applyNumberFormat="1" applyFont="1" applyFill="1" applyBorder="1" applyAlignment="1">
      <alignment horizontal="center" vertical="center"/>
    </xf>
    <xf numFmtId="168" fontId="16" fillId="7" borderId="6" xfId="0" applyNumberFormat="1" applyFont="1" applyFill="1" applyBorder="1" applyAlignment="1">
      <alignment horizontal="left" vertical="center" wrapText="1"/>
    </xf>
    <xf numFmtId="168" fontId="16" fillId="7" borderId="16" xfId="0" applyNumberFormat="1" applyFont="1" applyFill="1" applyBorder="1" applyAlignment="1">
      <alignment horizontal="left" vertical="center" wrapText="1"/>
    </xf>
    <xf numFmtId="0" fontId="24" fillId="0" borderId="18" xfId="0" applyFont="1" applyBorder="1"/>
    <xf numFmtId="0" fontId="8" fillId="4" borderId="6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8" fillId="8" borderId="13" xfId="0" applyFont="1" applyFill="1" applyBorder="1" applyAlignment="1">
      <alignment horizontal="center" vertical="center"/>
    </xf>
    <xf numFmtId="168" fontId="20" fillId="0" borderId="45" xfId="0" applyNumberFormat="1" applyFont="1" applyFill="1" applyBorder="1" applyAlignment="1">
      <alignment horizontal="left" vertical="center"/>
    </xf>
    <xf numFmtId="0" fontId="0" fillId="0" borderId="45" xfId="0" applyBorder="1" applyAlignment="1">
      <alignment horizontal="left" indent="5"/>
    </xf>
    <xf numFmtId="168" fontId="27" fillId="0" borderId="40" xfId="0" applyNumberFormat="1" applyFont="1" applyFill="1" applyBorder="1" applyAlignment="1">
      <alignment vertical="center" wrapText="1"/>
    </xf>
    <xf numFmtId="168" fontId="16" fillId="7" borderId="22" xfId="0" applyNumberFormat="1" applyFont="1" applyFill="1" applyBorder="1" applyAlignment="1">
      <alignment vertical="center" wrapText="1"/>
    </xf>
    <xf numFmtId="168" fontId="17" fillId="7" borderId="42" xfId="0" applyNumberFormat="1" applyFont="1" applyFill="1" applyBorder="1" applyAlignment="1">
      <alignment horizontal="center" vertical="center"/>
    </xf>
    <xf numFmtId="168" fontId="27" fillId="0" borderId="32" xfId="0" applyNumberFormat="1" applyFont="1" applyFill="1" applyBorder="1" applyAlignment="1">
      <alignment horizontal="left" vertical="center" wrapText="1"/>
    </xf>
    <xf numFmtId="168" fontId="17" fillId="0" borderId="3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8" borderId="52" xfId="0" applyFont="1" applyFill="1" applyBorder="1" applyAlignment="1">
      <alignment horizontal="center"/>
    </xf>
    <xf numFmtId="0" fontId="0" fillId="8" borderId="54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8" fontId="16" fillId="7" borderId="6" xfId="0" applyNumberFormat="1" applyFont="1" applyFill="1" applyBorder="1" applyAlignment="1">
      <alignment vertical="center" wrapText="1"/>
    </xf>
    <xf numFmtId="0" fontId="24" fillId="0" borderId="8" xfId="0" applyFont="1" applyBorder="1"/>
    <xf numFmtId="0" fontId="0" fillId="0" borderId="7" xfId="0" applyFont="1" applyBorder="1" applyAlignment="1">
      <alignment horizontal="center"/>
    </xf>
    <xf numFmtId="168" fontId="17" fillId="8" borderId="28" xfId="0" applyNumberFormat="1" applyFont="1" applyFill="1" applyBorder="1" applyAlignment="1">
      <alignment horizontal="center" vertical="center"/>
    </xf>
    <xf numFmtId="168" fontId="17" fillId="7" borderId="8" xfId="0" applyNumberFormat="1" applyFont="1" applyFill="1" applyBorder="1" applyAlignment="1">
      <alignment horizontal="center" vertical="center"/>
    </xf>
    <xf numFmtId="168" fontId="0" fillId="0" borderId="0" xfId="0" applyNumberFormat="1" applyFont="1"/>
    <xf numFmtId="3" fontId="0" fillId="0" borderId="0" xfId="0" applyNumberFormat="1" applyFont="1"/>
    <xf numFmtId="168" fontId="17" fillId="32" borderId="33" xfId="0" applyNumberFormat="1" applyFont="1" applyFill="1" applyBorder="1" applyAlignment="1">
      <alignment horizontal="center" vertical="center"/>
    </xf>
    <xf numFmtId="168" fontId="17" fillId="32" borderId="56" xfId="0" applyNumberFormat="1" applyFont="1" applyFill="1" applyBorder="1" applyAlignment="1">
      <alignment horizontal="center" vertical="center"/>
    </xf>
    <xf numFmtId="49" fontId="17" fillId="32" borderId="30" xfId="0" applyNumberFormat="1" applyFont="1" applyFill="1" applyBorder="1" applyAlignment="1">
      <alignment horizontal="center" vertical="center"/>
    </xf>
    <xf numFmtId="49" fontId="17" fillId="32" borderId="29" xfId="0" applyNumberFormat="1" applyFont="1" applyFill="1" applyBorder="1" applyAlignment="1">
      <alignment horizontal="center" vertical="center"/>
    </xf>
    <xf numFmtId="168" fontId="17" fillId="32" borderId="8" xfId="0" applyNumberFormat="1" applyFont="1" applyFill="1" applyBorder="1" applyAlignment="1">
      <alignment horizontal="center" vertical="center"/>
    </xf>
    <xf numFmtId="168" fontId="17" fillId="32" borderId="14" xfId="0" applyNumberFormat="1" applyFont="1" applyFill="1" applyBorder="1" applyAlignment="1">
      <alignment horizontal="center" vertical="center"/>
    </xf>
    <xf numFmtId="168" fontId="17" fillId="32" borderId="29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24" fillId="32" borderId="18" xfId="0" applyFont="1" applyFill="1" applyBorder="1" applyAlignment="1">
      <alignment horizontal="center"/>
    </xf>
    <xf numFmtId="0" fontId="24" fillId="32" borderId="8" xfId="0" applyFont="1" applyFill="1" applyBorder="1" applyAlignment="1">
      <alignment horizontal="center"/>
    </xf>
    <xf numFmtId="3" fontId="0" fillId="8" borderId="54" xfId="0" applyNumberFormat="1" applyFont="1" applyFill="1" applyBorder="1" applyAlignment="1">
      <alignment horizontal="center"/>
    </xf>
    <xf numFmtId="168" fontId="17" fillId="8" borderId="43" xfId="0" applyNumberFormat="1" applyFont="1" applyFill="1" applyBorder="1" applyAlignment="1">
      <alignment horizontal="center" vertical="center"/>
    </xf>
    <xf numFmtId="168" fontId="17" fillId="31" borderId="42" xfId="0" applyNumberFormat="1" applyFont="1" applyFill="1" applyBorder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3" fontId="51" fillId="0" borderId="14" xfId="0" applyNumberFormat="1" applyFont="1" applyBorder="1" applyAlignment="1">
      <alignment horizontal="center"/>
    </xf>
    <xf numFmtId="168" fontId="17" fillId="0" borderId="23" xfId="0" applyNumberFormat="1" applyFont="1" applyFill="1" applyBorder="1" applyAlignment="1">
      <alignment horizontal="center" vertical="center"/>
    </xf>
    <xf numFmtId="168" fontId="17" fillId="0" borderId="3" xfId="0" applyNumberFormat="1" applyFont="1" applyFill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8" fontId="0" fillId="0" borderId="26" xfId="0" applyNumberFormat="1" applyFon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Font="1" applyBorder="1" applyAlignment="1">
      <alignment horizontal="center"/>
    </xf>
    <xf numFmtId="168" fontId="17" fillId="8" borderId="69" xfId="0" applyNumberFormat="1" applyFont="1" applyFill="1" applyBorder="1" applyAlignment="1">
      <alignment horizontal="center" vertical="center"/>
    </xf>
    <xf numFmtId="3" fontId="0" fillId="8" borderId="58" xfId="0" applyNumberFormat="1" applyFont="1" applyFill="1" applyBorder="1" applyAlignment="1">
      <alignment horizontal="center"/>
    </xf>
    <xf numFmtId="0" fontId="0" fillId="8" borderId="71" xfId="0" applyFont="1" applyFill="1" applyBorder="1" applyAlignment="1">
      <alignment horizontal="center"/>
    </xf>
    <xf numFmtId="0" fontId="0" fillId="8" borderId="70" xfId="0" applyFont="1" applyFill="1" applyBorder="1" applyAlignment="1">
      <alignment horizontal="center"/>
    </xf>
    <xf numFmtId="0" fontId="24" fillId="9" borderId="0" xfId="0" applyFont="1" applyFill="1" applyAlignment="1">
      <alignment horizontal="center"/>
    </xf>
    <xf numFmtId="0" fontId="8" fillId="9" borderId="8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168" fontId="17" fillId="9" borderId="23" xfId="0" applyNumberFormat="1" applyFont="1" applyFill="1" applyBorder="1" applyAlignment="1">
      <alignment horizontal="center" vertical="center"/>
    </xf>
    <xf numFmtId="168" fontId="18" fillId="9" borderId="14" xfId="0" applyNumberFormat="1" applyFont="1" applyFill="1" applyBorder="1" applyAlignment="1">
      <alignment horizontal="center" vertical="center"/>
    </xf>
    <xf numFmtId="168" fontId="18" fillId="9" borderId="20" xfId="0" applyNumberFormat="1" applyFont="1" applyFill="1" applyBorder="1" applyAlignment="1">
      <alignment horizontal="center" vertical="center"/>
    </xf>
    <xf numFmtId="168" fontId="17" fillId="9" borderId="30" xfId="0" applyNumberFormat="1" applyFont="1" applyFill="1" applyBorder="1" applyAlignment="1">
      <alignment horizontal="center" vertical="center"/>
    </xf>
    <xf numFmtId="3" fontId="0" fillId="9" borderId="14" xfId="0" applyNumberFormat="1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3" fontId="0" fillId="9" borderId="29" xfId="0" applyNumberForma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168" fontId="17" fillId="9" borderId="20" xfId="0" applyNumberFormat="1" applyFont="1" applyFill="1" applyBorder="1" applyAlignment="1">
      <alignment horizontal="center" vertical="center"/>
    </xf>
    <xf numFmtId="168" fontId="17" fillId="9" borderId="33" xfId="0" applyNumberFormat="1" applyFont="1" applyFill="1" applyBorder="1" applyAlignment="1">
      <alignment horizontal="center" vertical="center"/>
    </xf>
    <xf numFmtId="168" fontId="17" fillId="9" borderId="42" xfId="0" applyNumberFormat="1" applyFont="1" applyFill="1" applyBorder="1" applyAlignment="1">
      <alignment horizontal="center" vertical="center"/>
    </xf>
    <xf numFmtId="168" fontId="17" fillId="9" borderId="56" xfId="0" applyNumberFormat="1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horizontal="center"/>
    </xf>
    <xf numFmtId="49" fontId="17" fillId="9" borderId="30" xfId="0" applyNumberFormat="1" applyFont="1" applyFill="1" applyBorder="1" applyAlignment="1">
      <alignment horizontal="center" vertical="center"/>
    </xf>
    <xf numFmtId="49" fontId="17" fillId="9" borderId="29" xfId="0" applyNumberFormat="1" applyFont="1" applyFill="1" applyBorder="1" applyAlignment="1">
      <alignment horizontal="center" vertical="center"/>
    </xf>
    <xf numFmtId="168" fontId="17" fillId="9" borderId="8" xfId="0" applyNumberFormat="1" applyFont="1" applyFill="1" applyBorder="1" applyAlignment="1">
      <alignment horizontal="center" vertical="center"/>
    </xf>
    <xf numFmtId="0" fontId="24" fillId="9" borderId="8" xfId="0" applyFont="1" applyFill="1" applyBorder="1" applyAlignment="1">
      <alignment horizontal="center"/>
    </xf>
    <xf numFmtId="168" fontId="17" fillId="9" borderId="14" xfId="0" applyNumberFormat="1" applyFont="1" applyFill="1" applyBorder="1" applyAlignment="1">
      <alignment horizontal="center" vertical="center"/>
    </xf>
    <xf numFmtId="168" fontId="17" fillId="9" borderId="29" xfId="0" applyNumberFormat="1" applyFont="1" applyFill="1" applyBorder="1" applyAlignment="1">
      <alignment horizontal="center" vertical="center"/>
    </xf>
    <xf numFmtId="3" fontId="24" fillId="9" borderId="0" xfId="0" applyNumberFormat="1" applyFont="1" applyFill="1" applyAlignment="1">
      <alignment horizontal="center"/>
    </xf>
    <xf numFmtId="0" fontId="24" fillId="0" borderId="0" xfId="0" applyFont="1" applyAlignment="1">
      <alignment horizontal="center"/>
    </xf>
    <xf numFmtId="168" fontId="18" fillId="0" borderId="14" xfId="0" applyNumberFormat="1" applyFont="1" applyFill="1" applyBorder="1" applyAlignment="1">
      <alignment horizontal="center" vertical="center"/>
    </xf>
    <xf numFmtId="168" fontId="18" fillId="0" borderId="20" xfId="0" applyNumberFormat="1" applyFont="1" applyFill="1" applyBorder="1" applyAlignment="1">
      <alignment horizontal="center" vertical="center"/>
    </xf>
    <xf numFmtId="0" fontId="2" fillId="0" borderId="0" xfId="0" applyFont="1"/>
    <xf numFmtId="0" fontId="11" fillId="2" borderId="12" xfId="0" applyFont="1" applyFill="1" applyBorder="1"/>
    <xf numFmtId="0" fontId="11" fillId="2" borderId="0" xfId="0" applyFont="1" applyFill="1" applyBorder="1"/>
    <xf numFmtId="0" fontId="53" fillId="2" borderId="12" xfId="0" applyFont="1" applyFill="1" applyBorder="1"/>
    <xf numFmtId="0" fontId="53" fillId="2" borderId="0" xfId="0" applyFont="1" applyFill="1" applyBorder="1"/>
    <xf numFmtId="0" fontId="51" fillId="2" borderId="51" xfId="0" applyFont="1" applyFill="1" applyBorder="1" applyAlignment="1">
      <alignment horizontal="center"/>
    </xf>
    <xf numFmtId="0" fontId="51" fillId="33" borderId="29" xfId="0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3" fontId="5" fillId="4" borderId="51" xfId="0" applyNumberFormat="1" applyFont="1" applyFill="1" applyBorder="1" applyAlignment="1">
      <alignment horizontal="center"/>
    </xf>
    <xf numFmtId="3" fontId="5" fillId="33" borderId="39" xfId="0" applyNumberFormat="1" applyFont="1" applyFill="1" applyBorder="1" applyAlignment="1">
      <alignment horizontal="center"/>
    </xf>
    <xf numFmtId="3" fontId="5" fillId="4" borderId="15" xfId="0" applyNumberFormat="1" applyFont="1" applyFill="1" applyBorder="1" applyAlignment="1">
      <alignment horizontal="center"/>
    </xf>
    <xf numFmtId="0" fontId="51" fillId="33" borderId="39" xfId="0" applyFont="1" applyFill="1" applyBorder="1" applyAlignment="1">
      <alignment horizontal="center"/>
    </xf>
    <xf numFmtId="9" fontId="51" fillId="2" borderId="53" xfId="1" applyFont="1" applyFill="1" applyBorder="1" applyAlignment="1">
      <alignment horizontal="center"/>
    </xf>
    <xf numFmtId="9" fontId="51" fillId="33" borderId="30" xfId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0" xfId="0" applyAlignment="1">
      <alignment horizontal="center"/>
    </xf>
    <xf numFmtId="0" fontId="8" fillId="8" borderId="21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3" fontId="51" fillId="8" borderId="58" xfId="0" applyNumberFormat="1" applyFont="1" applyFill="1" applyBorder="1" applyAlignment="1">
      <alignment horizontal="center"/>
    </xf>
    <xf numFmtId="168" fontId="0" fillId="8" borderId="58" xfId="0" applyNumberFormat="1" applyFont="1" applyFill="1" applyBorder="1" applyAlignment="1">
      <alignment horizontal="center"/>
    </xf>
    <xf numFmtId="3" fontId="0" fillId="8" borderId="72" xfId="0" applyNumberFormat="1" applyFont="1" applyFill="1" applyBorder="1" applyAlignment="1">
      <alignment horizontal="center"/>
    </xf>
    <xf numFmtId="168" fontId="17" fillId="8" borderId="71" xfId="0" applyNumberFormat="1" applyFont="1" applyFill="1" applyBorder="1" applyAlignment="1">
      <alignment horizontal="center" vertical="center"/>
    </xf>
    <xf numFmtId="3" fontId="0" fillId="0" borderId="2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8" fontId="17" fillId="8" borderId="25" xfId="0" applyNumberFormat="1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8" borderId="69" xfId="0" applyFont="1" applyFill="1" applyBorder="1" applyAlignment="1">
      <alignment horizontal="center"/>
    </xf>
    <xf numFmtId="168" fontId="17" fillId="8" borderId="59" xfId="0" applyNumberFormat="1" applyFont="1" applyFill="1" applyBorder="1" applyAlignment="1">
      <alignment horizontal="center" vertical="center"/>
    </xf>
    <xf numFmtId="3" fontId="0" fillId="8" borderId="71" xfId="0" applyNumberFormat="1" applyFont="1" applyFill="1" applyBorder="1" applyAlignment="1">
      <alignment horizontal="center"/>
    </xf>
    <xf numFmtId="3" fontId="51" fillId="0" borderId="26" xfId="0" applyNumberFormat="1" applyFont="1" applyBorder="1" applyAlignment="1">
      <alignment horizontal="center"/>
    </xf>
    <xf numFmtId="168" fontId="16" fillId="0" borderId="40" xfId="0" applyNumberFormat="1" applyFont="1" applyFill="1" applyBorder="1" applyAlignment="1">
      <alignment horizontal="left" vertical="center" wrapText="1"/>
    </xf>
    <xf numFmtId="168" fontId="17" fillId="8" borderId="21" xfId="0" applyNumberFormat="1" applyFont="1" applyFill="1" applyBorder="1" applyAlignment="1">
      <alignment horizontal="center" vertical="center"/>
    </xf>
    <xf numFmtId="168" fontId="17" fillId="31" borderId="21" xfId="0" applyNumberFormat="1" applyFont="1" applyFill="1" applyBorder="1" applyAlignment="1">
      <alignment horizontal="center" vertical="center"/>
    </xf>
    <xf numFmtId="168" fontId="17" fillId="32" borderId="34" xfId="0" applyNumberFormat="1" applyFont="1" applyFill="1" applyBorder="1" applyAlignment="1">
      <alignment horizontal="center" vertical="center"/>
    </xf>
    <xf numFmtId="168" fontId="17" fillId="32" borderId="47" xfId="0" applyNumberFormat="1" applyFont="1" applyFill="1" applyBorder="1" applyAlignment="1">
      <alignment horizontal="center" vertical="center"/>
    </xf>
    <xf numFmtId="49" fontId="17" fillId="32" borderId="3" xfId="0" applyNumberFormat="1" applyFont="1" applyFill="1" applyBorder="1" applyAlignment="1">
      <alignment horizontal="center" vertical="center"/>
    </xf>
    <xf numFmtId="49" fontId="17" fillId="32" borderId="1" xfId="0" applyNumberFormat="1" applyFont="1" applyFill="1" applyBorder="1" applyAlignment="1">
      <alignment horizontal="center" vertical="center"/>
    </xf>
    <xf numFmtId="168" fontId="17" fillId="32" borderId="26" xfId="0" applyNumberFormat="1" applyFont="1" applyFill="1" applyBorder="1" applyAlignment="1">
      <alignment horizontal="center" vertical="center"/>
    </xf>
    <xf numFmtId="168" fontId="17" fillId="32" borderId="1" xfId="0" applyNumberFormat="1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168" fontId="17" fillId="8" borderId="58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6" xfId="0" applyBorder="1"/>
    <xf numFmtId="0" fontId="0" fillId="0" borderId="18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7" fillId="0" borderId="0" xfId="0" applyFont="1" applyBorder="1"/>
    <xf numFmtId="3" fontId="24" fillId="3" borderId="14" xfId="0" applyNumberFormat="1" applyFont="1" applyFill="1" applyBorder="1"/>
    <xf numFmtId="14" fontId="0" fillId="0" borderId="0" xfId="0" applyNumberFormat="1"/>
    <xf numFmtId="0" fontId="0" fillId="0" borderId="0" xfId="0" applyFont="1" applyFill="1" applyBorder="1"/>
    <xf numFmtId="0" fontId="0" fillId="0" borderId="0" xfId="0" applyAlignment="1">
      <alignment horizontal="center"/>
    </xf>
    <xf numFmtId="3" fontId="4" fillId="0" borderId="14" xfId="0" applyNumberFormat="1" applyFont="1" applyFill="1" applyBorder="1"/>
    <xf numFmtId="41" fontId="54" fillId="0" borderId="14" xfId="0" applyNumberFormat="1" applyFont="1" applyFill="1" applyBorder="1"/>
    <xf numFmtId="0" fontId="0" fillId="0" borderId="0" xfId="0" applyFill="1"/>
    <xf numFmtId="3" fontId="0" fillId="0" borderId="0" xfId="0" applyNumberFormat="1" applyFill="1"/>
    <xf numFmtId="0" fontId="0" fillId="0" borderId="14" xfId="0" applyFill="1" applyBorder="1"/>
    <xf numFmtId="3" fontId="0" fillId="0" borderId="14" xfId="0" applyNumberFormat="1" applyFill="1" applyBorder="1"/>
    <xf numFmtId="0" fontId="0" fillId="0" borderId="0" xfId="0" applyAlignment="1">
      <alignment horizontal="center"/>
    </xf>
    <xf numFmtId="0" fontId="7" fillId="0" borderId="12" xfId="0" applyFont="1" applyBorder="1"/>
    <xf numFmtId="0" fontId="24" fillId="0" borderId="13" xfId="0" applyFont="1" applyBorder="1" applyAlignment="1">
      <alignment horizontal="center"/>
    </xf>
    <xf numFmtId="0" fontId="0" fillId="0" borderId="12" xfId="0" applyFont="1" applyFill="1" applyBorder="1"/>
    <xf numFmtId="3" fontId="0" fillId="0" borderId="28" xfId="0" applyNumberFormat="1" applyBorder="1" applyAlignment="1">
      <alignment horizontal="center"/>
    </xf>
    <xf numFmtId="0" fontId="0" fillId="0" borderId="12" xfId="0" applyFont="1" applyBorder="1"/>
    <xf numFmtId="0" fontId="0" fillId="0" borderId="12" xfId="0" applyFont="1" applyBorder="1" applyAlignment="1">
      <alignment horizontal="left"/>
    </xf>
    <xf numFmtId="10" fontId="24" fillId="0" borderId="28" xfId="1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0" fontId="0" fillId="0" borderId="16" xfId="0" applyFont="1" applyBorder="1"/>
    <xf numFmtId="0" fontId="24" fillId="0" borderId="17" xfId="0" applyFont="1" applyBorder="1" applyAlignment="1">
      <alignment horizontal="center"/>
    </xf>
    <xf numFmtId="0" fontId="0" fillId="0" borderId="0" xfId="0" applyFont="1" applyAlignment="1">
      <alignment horizontal="left"/>
    </xf>
    <xf numFmtId="3" fontId="0" fillId="8" borderId="7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0" fillId="0" borderId="0" xfId="0" applyFill="1" applyAlignment="1">
      <alignment horizontal="center"/>
    </xf>
    <xf numFmtId="168" fontId="18" fillId="0" borderId="51" xfId="0" applyNumberFormat="1" applyFont="1" applyFill="1" applyBorder="1" applyAlignment="1">
      <alignment horizontal="left" vertical="center"/>
    </xf>
    <xf numFmtId="168" fontId="18" fillId="0" borderId="27" xfId="0" applyNumberFormat="1" applyFont="1" applyFill="1" applyBorder="1" applyAlignment="1">
      <alignment horizontal="left" vertical="center"/>
    </xf>
    <xf numFmtId="168" fontId="16" fillId="0" borderId="26" xfId="0" applyNumberFormat="1" applyFont="1" applyFill="1" applyBorder="1" applyAlignment="1">
      <alignment horizontal="right" vertical="center"/>
    </xf>
    <xf numFmtId="168" fontId="16" fillId="0" borderId="27" xfId="0" applyNumberFormat="1" applyFont="1" applyFill="1" applyBorder="1" applyAlignment="1">
      <alignment horizontal="right" vertical="center"/>
    </xf>
    <xf numFmtId="168" fontId="16" fillId="0" borderId="15" xfId="0" applyNumberFormat="1" applyFont="1" applyFill="1" applyBorder="1" applyAlignment="1">
      <alignment horizontal="right" vertical="center"/>
    </xf>
    <xf numFmtId="168" fontId="21" fillId="6" borderId="6" xfId="5" applyNumberFormat="1" applyFont="1" applyFill="1" applyBorder="1" applyAlignment="1">
      <alignment horizontal="center" vertical="center" wrapText="1"/>
    </xf>
    <xf numFmtId="168" fontId="21" fillId="6" borderId="8" xfId="5" applyNumberFormat="1" applyFont="1" applyFill="1" applyBorder="1" applyAlignment="1">
      <alignment horizontal="center" vertical="center" wrapText="1"/>
    </xf>
    <xf numFmtId="168" fontId="21" fillId="6" borderId="7" xfId="5" applyNumberFormat="1" applyFont="1" applyFill="1" applyBorder="1" applyAlignment="1">
      <alignment horizontal="center" vertical="center" wrapText="1"/>
    </xf>
    <xf numFmtId="168" fontId="21" fillId="6" borderId="16" xfId="5" applyNumberFormat="1" applyFont="1" applyFill="1" applyBorder="1" applyAlignment="1">
      <alignment horizontal="center" vertical="center" wrapText="1"/>
    </xf>
    <xf numFmtId="168" fontId="21" fillId="6" borderId="18" xfId="5" applyNumberFormat="1" applyFont="1" applyFill="1" applyBorder="1" applyAlignment="1">
      <alignment horizontal="center" vertical="center" wrapText="1"/>
    </xf>
    <xf numFmtId="168" fontId="21" fillId="6" borderId="17" xfId="5" applyNumberFormat="1" applyFont="1" applyFill="1" applyBorder="1" applyAlignment="1">
      <alignment horizontal="center" vertical="center" wrapText="1"/>
    </xf>
    <xf numFmtId="168" fontId="16" fillId="6" borderId="34" xfId="4" applyNumberFormat="1" applyFont="1" applyFill="1" applyBorder="1" applyAlignment="1">
      <alignment horizontal="center" vertical="center" wrapText="1"/>
    </xf>
    <xf numFmtId="168" fontId="16" fillId="6" borderId="35" xfId="4" applyNumberFormat="1" applyFont="1" applyFill="1" applyBorder="1" applyAlignment="1">
      <alignment horizontal="center" vertical="center" wrapText="1"/>
    </xf>
    <xf numFmtId="168" fontId="16" fillId="6" borderId="36" xfId="4" applyNumberFormat="1" applyFont="1" applyFill="1" applyBorder="1" applyAlignment="1">
      <alignment horizontal="center" vertical="center" wrapText="1"/>
    </xf>
    <xf numFmtId="168" fontId="18" fillId="0" borderId="50" xfId="0" applyNumberFormat="1" applyFont="1" applyFill="1" applyBorder="1" applyAlignment="1">
      <alignment horizontal="left" vertical="center"/>
    </xf>
    <xf numFmtId="168" fontId="18" fillId="0" borderId="10" xfId="0" applyNumberFormat="1" applyFont="1" applyFill="1" applyBorder="1" applyAlignment="1">
      <alignment horizontal="left" vertical="center"/>
    </xf>
    <xf numFmtId="168" fontId="16" fillId="0" borderId="9" xfId="0" applyNumberFormat="1" applyFont="1" applyFill="1" applyBorder="1" applyAlignment="1">
      <alignment horizontal="right" vertical="center"/>
    </xf>
    <xf numFmtId="168" fontId="16" fillId="0" borderId="10" xfId="0" applyNumberFormat="1" applyFont="1" applyFill="1" applyBorder="1" applyAlignment="1">
      <alignment horizontal="right" vertical="center"/>
    </xf>
    <xf numFmtId="168" fontId="16" fillId="0" borderId="11" xfId="0" applyNumberFormat="1" applyFont="1" applyFill="1" applyBorder="1" applyAlignment="1">
      <alignment horizontal="right" vertical="center"/>
    </xf>
    <xf numFmtId="168" fontId="18" fillId="0" borderId="51" xfId="0" applyNumberFormat="1" applyFont="1" applyFill="1" applyBorder="1" applyAlignment="1">
      <alignment horizontal="left" vertical="center" wrapText="1"/>
    </xf>
    <xf numFmtId="168" fontId="18" fillId="0" borderId="27" xfId="0" applyNumberFormat="1" applyFont="1" applyFill="1" applyBorder="1" applyAlignment="1">
      <alignment horizontal="left" vertical="center" wrapText="1"/>
    </xf>
    <xf numFmtId="168" fontId="18" fillId="0" borderId="16" xfId="0" applyNumberFormat="1" applyFont="1" applyFill="1" applyBorder="1" applyAlignment="1">
      <alignment horizontal="left" vertical="center" wrapText="1"/>
    </xf>
    <xf numFmtId="168" fontId="18" fillId="0" borderId="18" xfId="0" applyNumberFormat="1" applyFont="1" applyFill="1" applyBorder="1" applyAlignment="1">
      <alignment horizontal="left" vertical="center" wrapText="1"/>
    </xf>
    <xf numFmtId="168" fontId="16" fillId="0" borderId="47" xfId="0" applyNumberFormat="1" applyFont="1" applyFill="1" applyBorder="1" applyAlignment="1">
      <alignment horizontal="right" vertical="center"/>
    </xf>
    <xf numFmtId="168" fontId="16" fillId="0" borderId="18" xfId="0" applyNumberFormat="1" applyFont="1" applyFill="1" applyBorder="1" applyAlignment="1">
      <alignment horizontal="right" vertical="center"/>
    </xf>
    <xf numFmtId="168" fontId="16" fillId="0" borderId="48" xfId="0" applyNumberFormat="1" applyFont="1" applyFill="1" applyBorder="1" applyAlignment="1">
      <alignment horizontal="right" vertical="center"/>
    </xf>
    <xf numFmtId="168" fontId="17" fillId="7" borderId="44" xfId="0" applyNumberFormat="1" applyFont="1" applyFill="1" applyBorder="1" applyAlignment="1">
      <alignment horizontal="center" vertical="center" wrapText="1"/>
    </xf>
    <xf numFmtId="168" fontId="17" fillId="7" borderId="35" xfId="0" applyNumberFormat="1" applyFont="1" applyFill="1" applyBorder="1" applyAlignment="1">
      <alignment horizontal="center" vertical="center" wrapText="1"/>
    </xf>
    <xf numFmtId="168" fontId="17" fillId="7" borderId="36" xfId="0" applyNumberFormat="1" applyFont="1" applyFill="1" applyBorder="1" applyAlignment="1">
      <alignment horizontal="center" vertical="center" wrapText="1"/>
    </xf>
    <xf numFmtId="168" fontId="16" fillId="7" borderId="35" xfId="0" applyNumberFormat="1" applyFont="1" applyFill="1" applyBorder="1" applyAlignment="1">
      <alignment horizontal="right" vertical="center"/>
    </xf>
    <xf numFmtId="168" fontId="18" fillId="0" borderId="50" xfId="0" applyNumberFormat="1" applyFont="1" applyFill="1" applyBorder="1" applyAlignment="1">
      <alignment horizontal="left" vertical="center" wrapText="1"/>
    </xf>
    <xf numFmtId="168" fontId="18" fillId="0" borderId="10" xfId="0" applyNumberFormat="1" applyFont="1" applyFill="1" applyBorder="1" applyAlignment="1">
      <alignment horizontal="left" vertical="center" wrapText="1"/>
    </xf>
    <xf numFmtId="168" fontId="18" fillId="0" borderId="11" xfId="0" applyNumberFormat="1" applyFont="1" applyFill="1" applyBorder="1" applyAlignment="1">
      <alignment horizontal="left" vertical="center" wrapText="1"/>
    </xf>
    <xf numFmtId="168" fontId="18" fillId="0" borderId="15" xfId="0" applyNumberFormat="1" applyFont="1" applyFill="1" applyBorder="1" applyAlignment="1">
      <alignment horizontal="left" vertical="center" wrapText="1"/>
    </xf>
    <xf numFmtId="168" fontId="18" fillId="0" borderId="51" xfId="0" applyNumberFormat="1" applyFont="1" applyFill="1" applyBorder="1" applyAlignment="1">
      <alignment vertical="center" wrapText="1"/>
    </xf>
    <xf numFmtId="168" fontId="18" fillId="0" borderId="27" xfId="0" applyNumberFormat="1" applyFont="1" applyFill="1" applyBorder="1" applyAlignment="1">
      <alignment vertical="center" wrapText="1"/>
    </xf>
    <xf numFmtId="168" fontId="18" fillId="0" borderId="15" xfId="0" applyNumberFormat="1" applyFont="1" applyFill="1" applyBorder="1" applyAlignment="1">
      <alignment vertical="center" wrapText="1"/>
    </xf>
    <xf numFmtId="168" fontId="18" fillId="0" borderId="55" xfId="0" applyNumberFormat="1" applyFont="1" applyFill="1" applyBorder="1" applyAlignment="1">
      <alignment vertical="center" wrapText="1"/>
    </xf>
    <xf numFmtId="168" fontId="18" fillId="0" borderId="4" xfId="0" applyNumberFormat="1" applyFont="1" applyFill="1" applyBorder="1" applyAlignment="1">
      <alignment vertical="center" wrapText="1"/>
    </xf>
    <xf numFmtId="168" fontId="18" fillId="0" borderId="55" xfId="0" applyNumberFormat="1" applyFont="1" applyFill="1" applyBorder="1" applyAlignment="1">
      <alignment horizontal="left" vertical="center" wrapText="1"/>
    </xf>
    <xf numFmtId="168" fontId="18" fillId="0" borderId="4" xfId="0" applyNumberFormat="1" applyFont="1" applyFill="1" applyBorder="1" applyAlignment="1">
      <alignment horizontal="left" vertical="center" wrapText="1"/>
    </xf>
    <xf numFmtId="168" fontId="16" fillId="7" borderId="8" xfId="0" applyNumberFormat="1" applyFont="1" applyFill="1" applyBorder="1" applyAlignment="1">
      <alignment horizontal="right" vertical="center"/>
    </xf>
    <xf numFmtId="168" fontId="18" fillId="0" borderId="6" xfId="0" applyNumberFormat="1" applyFont="1" applyFill="1" applyBorder="1" applyAlignment="1">
      <alignment horizontal="left" vertical="center" wrapText="1"/>
    </xf>
    <xf numFmtId="168" fontId="18" fillId="0" borderId="8" xfId="0" applyNumberFormat="1" applyFont="1" applyFill="1" applyBorder="1" applyAlignment="1">
      <alignment horizontal="left" vertical="center" wrapText="1"/>
    </xf>
    <xf numFmtId="168" fontId="16" fillId="0" borderId="8" xfId="0" applyNumberFormat="1" applyFont="1" applyFill="1" applyBorder="1" applyAlignment="1">
      <alignment horizontal="right" vertical="center"/>
    </xf>
    <xf numFmtId="168" fontId="17" fillId="7" borderId="44" xfId="0" applyNumberFormat="1" applyFont="1" applyFill="1" applyBorder="1" applyAlignment="1">
      <alignment horizontal="left" vertical="center" wrapText="1"/>
    </xf>
    <xf numFmtId="168" fontId="17" fillId="7" borderId="35" xfId="0" applyNumberFormat="1" applyFont="1" applyFill="1" applyBorder="1" applyAlignment="1">
      <alignment horizontal="left" vertical="center" wrapText="1"/>
    </xf>
    <xf numFmtId="168" fontId="17" fillId="7" borderId="36" xfId="0" applyNumberFormat="1" applyFont="1" applyFill="1" applyBorder="1" applyAlignment="1">
      <alignment horizontal="left" vertical="center" wrapText="1"/>
    </xf>
    <xf numFmtId="168" fontId="16" fillId="7" borderId="34" xfId="0" applyNumberFormat="1" applyFont="1" applyFill="1" applyBorder="1" applyAlignment="1">
      <alignment horizontal="right" vertical="center" wrapText="1"/>
    </xf>
    <xf numFmtId="0" fontId="16" fillId="7" borderId="35" xfId="0" applyFont="1" applyFill="1" applyBorder="1" applyAlignment="1">
      <alignment horizontal="right" vertical="center" wrapText="1"/>
    </xf>
    <xf numFmtId="0" fontId="16" fillId="7" borderId="36" xfId="0" applyFont="1" applyFill="1" applyBorder="1" applyAlignment="1">
      <alignment horizontal="right" vertical="center" wrapText="1"/>
    </xf>
    <xf numFmtId="168" fontId="18" fillId="0" borderId="5" xfId="0" applyNumberFormat="1" applyFont="1" applyFill="1" applyBorder="1" applyAlignment="1">
      <alignment horizontal="left" vertical="center" wrapText="1"/>
    </xf>
    <xf numFmtId="168" fontId="16" fillId="0" borderId="4" xfId="0" applyNumberFormat="1" applyFont="1" applyFill="1" applyBorder="1" applyAlignment="1">
      <alignment horizontal="right" vertical="center"/>
    </xf>
    <xf numFmtId="168" fontId="18" fillId="0" borderId="48" xfId="0" applyNumberFormat="1" applyFont="1" applyFill="1" applyBorder="1" applyAlignment="1">
      <alignment horizontal="left" vertical="center" wrapText="1"/>
    </xf>
    <xf numFmtId="168" fontId="17" fillId="6" borderId="44" xfId="0" applyNumberFormat="1" applyFont="1" applyFill="1" applyBorder="1" applyAlignment="1">
      <alignment horizontal="center" vertical="center"/>
    </xf>
    <xf numFmtId="168" fontId="17" fillId="6" borderId="35" xfId="0" applyNumberFormat="1" applyFont="1" applyFill="1" applyBorder="1" applyAlignment="1">
      <alignment horizontal="center" vertical="center"/>
    </xf>
    <xf numFmtId="168" fontId="17" fillId="6" borderId="49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36">
    <cellStyle name="20% - Énfasis1 2" xfId="66"/>
    <cellStyle name="20% - Énfasis2 2" xfId="67"/>
    <cellStyle name="20% - Énfasis3 2" xfId="68"/>
    <cellStyle name="20% - Énfasis4 2" xfId="69"/>
    <cellStyle name="20% - Énfasis5 2" xfId="70"/>
    <cellStyle name="20% - Énfasis6 2" xfId="71"/>
    <cellStyle name="40% - Énfasis1 2" xfId="72"/>
    <cellStyle name="40% - Énfasis2 2" xfId="73"/>
    <cellStyle name="40% - Énfasis3 2" xfId="74"/>
    <cellStyle name="40% - Énfasis4 2" xfId="75"/>
    <cellStyle name="40% - Énfasis5 2" xfId="76"/>
    <cellStyle name="40% - Énfasis6 2" xfId="77"/>
    <cellStyle name="60% - akcent 1" xfId="11"/>
    <cellStyle name="60% - Énfasis1 2" xfId="78"/>
    <cellStyle name="60% - Énfasis2 2" xfId="79"/>
    <cellStyle name="60% - Énfasis3 2" xfId="80"/>
    <cellStyle name="60% - Énfasis4 2" xfId="81"/>
    <cellStyle name="60% - Énfasis5 2" xfId="82"/>
    <cellStyle name="60% - Énfasis6 2" xfId="83"/>
    <cellStyle name="Advertencia" xfId="84"/>
    <cellStyle name="Calcular" xfId="85"/>
    <cellStyle name="Cálculo 2" xfId="86"/>
    <cellStyle name="Celda comprob." xfId="87"/>
    <cellStyle name="Celda de comprobación 2" xfId="88"/>
    <cellStyle name="Celda vinculada 2" xfId="89"/>
    <cellStyle name="Correcto" xfId="90"/>
    <cellStyle name="Currency 2" xfId="127"/>
    <cellStyle name="Encabez. 1" xfId="91"/>
    <cellStyle name="Encabez. 2" xfId="92"/>
    <cellStyle name="Encabezado 3" xfId="93"/>
    <cellStyle name="Encabezado 4 2" xfId="94"/>
    <cellStyle name="Énfasis1 2" xfId="95"/>
    <cellStyle name="Énfasis2 2" xfId="96"/>
    <cellStyle name="Énfasis3 2" xfId="97"/>
    <cellStyle name="Énfasis4 2" xfId="98"/>
    <cellStyle name="Énfasis5 2" xfId="99"/>
    <cellStyle name="Énfasis6 2" xfId="100"/>
    <cellStyle name="Entrada 2" xfId="101"/>
    <cellStyle name="Explicación" xfId="102"/>
    <cellStyle name="Hipervínculo" xfId="5" builtinId="8"/>
    <cellStyle name="Hipervínculo 2" xfId="12"/>
    <cellStyle name="Hipervínculo 3" xfId="103"/>
    <cellStyle name="Hipervínculo 4" xfId="125"/>
    <cellStyle name="Incorrecto 2" xfId="104"/>
    <cellStyle name="Millares [0] 2" xfId="33"/>
    <cellStyle name="Millares [0] 3" xfId="124"/>
    <cellStyle name="Millares 10" xfId="134"/>
    <cellStyle name="Millares 2" xfId="13"/>
    <cellStyle name="Millares 2 2" xfId="14"/>
    <cellStyle name="Millares 2 2 2" xfId="15"/>
    <cellStyle name="Millares 2 3" xfId="16"/>
    <cellStyle name="Millares 2 3 2" xfId="43"/>
    <cellStyle name="Millares 2 4" xfId="44"/>
    <cellStyle name="Millares 2 4 2" xfId="45"/>
    <cellStyle name="Millares 2 5" xfId="105"/>
    <cellStyle name="Millares 3" xfId="3"/>
    <cellStyle name="Millares 3 2" xfId="46"/>
    <cellStyle name="Millares 3 3" xfId="17"/>
    <cellStyle name="Millares 4" xfId="47"/>
    <cellStyle name="Millares 5" xfId="48"/>
    <cellStyle name="Millares 6" xfId="49"/>
    <cellStyle name="Millares 7" xfId="50"/>
    <cellStyle name="Millares 8" xfId="51"/>
    <cellStyle name="Millares 9" xfId="106"/>
    <cellStyle name="Moneda 2" xfId="34"/>
    <cellStyle name="Moneda 2 2" xfId="107"/>
    <cellStyle name="Moneda 3" xfId="108"/>
    <cellStyle name="Moneda 4" xfId="123"/>
    <cellStyle name="Neutral 2" xfId="109"/>
    <cellStyle name="Normal" xfId="0" builtinId="0"/>
    <cellStyle name="Normal 10" xfId="52"/>
    <cellStyle name="Normal 11" xfId="36"/>
    <cellStyle name="Normal 12" xfId="53"/>
    <cellStyle name="Normal 13" xfId="54"/>
    <cellStyle name="Normal 14" xfId="42"/>
    <cellStyle name="Normal 15" xfId="55"/>
    <cellStyle name="Normal 16" xfId="110"/>
    <cellStyle name="Normal 17" xfId="135"/>
    <cellStyle name="Normal 2" xfId="6"/>
    <cellStyle name="Normal 2 2" xfId="2"/>
    <cellStyle name="Normal 2 2 2" xfId="18"/>
    <cellStyle name="Normal 2 2 2 2" xfId="19"/>
    <cellStyle name="Normal 2 2 2 3" xfId="128"/>
    <cellStyle name="Normal 2 2 3" xfId="20"/>
    <cellStyle name="Normal 2 2 4" xfId="21"/>
    <cellStyle name="Normal 2 2 4 2" xfId="22"/>
    <cellStyle name="Normal 2 3" xfId="4"/>
    <cellStyle name="Normal 2 3 2" xfId="37"/>
    <cellStyle name="Normal 2 3 2 2" xfId="23"/>
    <cellStyle name="Normal 2 3 3" xfId="129"/>
    <cellStyle name="Normal 2 4" xfId="24"/>
    <cellStyle name="Normal 2 4 2" xfId="25"/>
    <cellStyle name="Normal 2 5" xfId="126"/>
    <cellStyle name="Normal 2 6" xfId="130"/>
    <cellStyle name="Normal 2 7" xfId="131"/>
    <cellStyle name="Normal 2 8" xfId="26"/>
    <cellStyle name="Normal 3" xfId="27"/>
    <cellStyle name="Normal 3 2" xfId="7"/>
    <cellStyle name="Normal 3 2 2" xfId="132"/>
    <cellStyle name="Normal 3 3" xfId="28"/>
    <cellStyle name="Normal 3 3 2" xfId="8"/>
    <cellStyle name="Normal 3 3 2 2" xfId="38"/>
    <cellStyle name="Normal 3 4" xfId="56"/>
    <cellStyle name="Normal 3 5" xfId="57"/>
    <cellStyle name="Normal 4" xfId="10"/>
    <cellStyle name="Normal 4 2" xfId="58"/>
    <cellStyle name="Normal 5" xfId="39"/>
    <cellStyle name="Normal 5 2" xfId="40"/>
    <cellStyle name="Normal 5 3" xfId="29"/>
    <cellStyle name="Normal 6" xfId="30"/>
    <cellStyle name="Normal 6 2" xfId="31"/>
    <cellStyle name="Normal 6 2 2" xfId="32"/>
    <cellStyle name="Normal 7" xfId="41"/>
    <cellStyle name="Normal 8" xfId="59"/>
    <cellStyle name="Normal 9" xfId="60"/>
    <cellStyle name="Normal 9 2" xfId="61"/>
    <cellStyle name="Nota" xfId="111"/>
    <cellStyle name="Nota 2" xfId="112"/>
    <cellStyle name="Notas 2" xfId="113"/>
    <cellStyle name="Porcentaje" xfId="1" builtinId="5"/>
    <cellStyle name="Porcentaje 2" xfId="9"/>
    <cellStyle name="Porcentaje 2 2" xfId="114"/>
    <cellStyle name="Porcentaje 2 3" xfId="115"/>
    <cellStyle name="Porcentaje 3" xfId="133"/>
    <cellStyle name="Porcentual 2" xfId="35"/>
    <cellStyle name="Porcentual 2 2" xfId="62"/>
    <cellStyle name="Porcentual 2 2 2" xfId="63"/>
    <cellStyle name="Porcentual 2 3" xfId="64"/>
    <cellStyle name="Porcentual 2 3 2" xfId="65"/>
    <cellStyle name="Salida 2" xfId="116"/>
    <cellStyle name="Texto de advertencia 2" xfId="117"/>
    <cellStyle name="Texto explicativo 2" xfId="118"/>
    <cellStyle name="Título 2 2" xfId="119"/>
    <cellStyle name="Título 3 2" xfId="120"/>
    <cellStyle name="Título 4" xfId="121"/>
    <cellStyle name="Total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Archivos%20temporales%20de%20Internet\Content.Outlook\Q2W04AWC\F22%20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rchivos%20temporales%20de%20Internet\Content.Outlook\Q2W04AWC\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0</v>
          </cell>
        </row>
        <row r="3">
          <cell r="A3">
            <v>2</v>
          </cell>
          <cell r="B3">
            <v>0</v>
          </cell>
        </row>
        <row r="4">
          <cell r="A4">
            <v>5</v>
          </cell>
          <cell r="B4">
            <v>0</v>
          </cell>
        </row>
        <row r="5">
          <cell r="A5">
            <v>6</v>
          </cell>
          <cell r="B5">
            <v>0</v>
          </cell>
        </row>
        <row r="6">
          <cell r="A6">
            <v>9</v>
          </cell>
          <cell r="B6">
            <v>0</v>
          </cell>
        </row>
        <row r="7">
          <cell r="A7">
            <v>8</v>
          </cell>
          <cell r="B7">
            <v>0</v>
          </cell>
        </row>
        <row r="8">
          <cell r="A8">
            <v>7</v>
          </cell>
          <cell r="B8">
            <v>0</v>
          </cell>
        </row>
        <row r="9">
          <cell r="A9">
            <v>3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workbookViewId="0">
      <selection activeCell="C21" sqref="C21"/>
    </sheetView>
  </sheetViews>
  <sheetFormatPr baseColWidth="10" defaultRowHeight="15"/>
  <cols>
    <col min="1" max="1" width="11.42578125" style="172"/>
    <col min="2" max="2" width="6.28515625" customWidth="1"/>
    <col min="3" max="3" width="36.7109375" customWidth="1"/>
    <col min="4" max="4" width="7.140625" customWidth="1"/>
    <col min="7" max="7" width="14.5703125" customWidth="1"/>
    <col min="258" max="258" width="36.28515625" customWidth="1"/>
    <col min="514" max="514" width="36.28515625" customWidth="1"/>
    <col min="770" max="770" width="36.28515625" customWidth="1"/>
    <col min="1026" max="1026" width="36.28515625" customWidth="1"/>
    <col min="1282" max="1282" width="36.28515625" customWidth="1"/>
    <col min="1538" max="1538" width="36.28515625" customWidth="1"/>
    <col min="1794" max="1794" width="36.28515625" customWidth="1"/>
    <col min="2050" max="2050" width="36.28515625" customWidth="1"/>
    <col min="2306" max="2306" width="36.28515625" customWidth="1"/>
    <col min="2562" max="2562" width="36.28515625" customWidth="1"/>
    <col min="2818" max="2818" width="36.28515625" customWidth="1"/>
    <col min="3074" max="3074" width="36.28515625" customWidth="1"/>
    <col min="3330" max="3330" width="36.28515625" customWidth="1"/>
    <col min="3586" max="3586" width="36.28515625" customWidth="1"/>
    <col min="3842" max="3842" width="36.28515625" customWidth="1"/>
    <col min="4098" max="4098" width="36.28515625" customWidth="1"/>
    <col min="4354" max="4354" width="36.28515625" customWidth="1"/>
    <col min="4610" max="4610" width="36.28515625" customWidth="1"/>
    <col min="4866" max="4866" width="36.28515625" customWidth="1"/>
    <col min="5122" max="5122" width="36.28515625" customWidth="1"/>
    <col min="5378" max="5378" width="36.28515625" customWidth="1"/>
    <col min="5634" max="5634" width="36.28515625" customWidth="1"/>
    <col min="5890" max="5890" width="36.28515625" customWidth="1"/>
    <col min="6146" max="6146" width="36.28515625" customWidth="1"/>
    <col min="6402" max="6402" width="36.28515625" customWidth="1"/>
    <col min="6658" max="6658" width="36.28515625" customWidth="1"/>
    <col min="6914" max="6914" width="36.28515625" customWidth="1"/>
    <col min="7170" max="7170" width="36.28515625" customWidth="1"/>
    <col min="7426" max="7426" width="36.28515625" customWidth="1"/>
    <col min="7682" max="7682" width="36.28515625" customWidth="1"/>
    <col min="7938" max="7938" width="36.28515625" customWidth="1"/>
    <col min="8194" max="8194" width="36.28515625" customWidth="1"/>
    <col min="8450" max="8450" width="36.28515625" customWidth="1"/>
    <col min="8706" max="8706" width="36.28515625" customWidth="1"/>
    <col min="8962" max="8962" width="36.28515625" customWidth="1"/>
    <col min="9218" max="9218" width="36.28515625" customWidth="1"/>
    <col min="9474" max="9474" width="36.28515625" customWidth="1"/>
    <col min="9730" max="9730" width="36.28515625" customWidth="1"/>
    <col min="9986" max="9986" width="36.28515625" customWidth="1"/>
    <col min="10242" max="10242" width="36.28515625" customWidth="1"/>
    <col min="10498" max="10498" width="36.28515625" customWidth="1"/>
    <col min="10754" max="10754" width="36.28515625" customWidth="1"/>
    <col min="11010" max="11010" width="36.28515625" customWidth="1"/>
    <col min="11266" max="11266" width="36.28515625" customWidth="1"/>
    <col min="11522" max="11522" width="36.28515625" customWidth="1"/>
    <col min="11778" max="11778" width="36.28515625" customWidth="1"/>
    <col min="12034" max="12034" width="36.28515625" customWidth="1"/>
    <col min="12290" max="12290" width="36.28515625" customWidth="1"/>
    <col min="12546" max="12546" width="36.28515625" customWidth="1"/>
    <col min="12802" max="12802" width="36.28515625" customWidth="1"/>
    <col min="13058" max="13058" width="36.28515625" customWidth="1"/>
    <col min="13314" max="13314" width="36.28515625" customWidth="1"/>
    <col min="13570" max="13570" width="36.28515625" customWidth="1"/>
    <col min="13826" max="13826" width="36.28515625" customWidth="1"/>
    <col min="14082" max="14082" width="36.28515625" customWidth="1"/>
    <col min="14338" max="14338" width="36.28515625" customWidth="1"/>
    <col min="14594" max="14594" width="36.28515625" customWidth="1"/>
    <col min="14850" max="14850" width="36.28515625" customWidth="1"/>
    <col min="15106" max="15106" width="36.28515625" customWidth="1"/>
    <col min="15362" max="15362" width="36.28515625" customWidth="1"/>
    <col min="15618" max="15618" width="36.28515625" customWidth="1"/>
    <col min="15874" max="15874" width="36.28515625" customWidth="1"/>
    <col min="16130" max="16130" width="36.28515625" customWidth="1"/>
  </cols>
  <sheetData>
    <row r="2" spans="1:9" ht="15.75" thickBot="1">
      <c r="B2" s="2"/>
    </row>
    <row r="3" spans="1:9">
      <c r="B3" s="171" t="s">
        <v>144</v>
      </c>
      <c r="C3" s="202"/>
      <c r="D3" s="202"/>
      <c r="E3" s="202"/>
      <c r="F3" s="202"/>
      <c r="G3" s="202"/>
      <c r="H3" s="202"/>
      <c r="I3" s="170"/>
    </row>
    <row r="4" spans="1:9">
      <c r="B4" s="203" t="s">
        <v>145</v>
      </c>
      <c r="C4" s="204"/>
      <c r="D4" s="204"/>
      <c r="E4" s="204"/>
      <c r="F4" s="204"/>
      <c r="G4" s="204"/>
      <c r="H4" s="204"/>
      <c r="I4" s="205"/>
    </row>
    <row r="5" spans="1:9" ht="15.75" thickBot="1">
      <c r="B5" s="206"/>
      <c r="C5" s="207"/>
      <c r="D5" s="207"/>
      <c r="E5" s="207"/>
      <c r="F5" s="207"/>
      <c r="G5" s="207"/>
      <c r="H5" s="207"/>
      <c r="I5" s="208"/>
    </row>
    <row r="6" spans="1:9">
      <c r="B6" s="172"/>
      <c r="E6" s="172" t="s">
        <v>51</v>
      </c>
    </row>
    <row r="7" spans="1:9">
      <c r="B7" s="209">
        <v>1</v>
      </c>
      <c r="C7" s="210" t="s">
        <v>146</v>
      </c>
      <c r="D7" s="204"/>
      <c r="G7" s="212"/>
    </row>
    <row r="8" spans="1:9">
      <c r="A8" s="214"/>
      <c r="B8" s="209"/>
      <c r="C8" s="213" t="s">
        <v>134</v>
      </c>
      <c r="D8" s="204"/>
      <c r="E8" s="211">
        <v>2000000</v>
      </c>
      <c r="G8" s="212"/>
    </row>
    <row r="9" spans="1:9">
      <c r="B9" s="209">
        <v>2</v>
      </c>
      <c r="C9" s="210" t="s">
        <v>147</v>
      </c>
      <c r="D9" s="204"/>
      <c r="G9" s="212"/>
    </row>
    <row r="10" spans="1:9">
      <c r="A10" s="214"/>
      <c r="B10" s="209"/>
      <c r="C10" s="213" t="s">
        <v>148</v>
      </c>
      <c r="D10" s="204"/>
      <c r="E10" s="211">
        <v>5500000</v>
      </c>
      <c r="G10" s="212"/>
    </row>
    <row r="11" spans="1:9">
      <c r="A11" s="221"/>
      <c r="B11" s="209"/>
      <c r="C11" s="234" t="s">
        <v>153</v>
      </c>
      <c r="D11" s="204"/>
      <c r="E11" s="211">
        <f>+E10*20%</f>
        <v>1100000</v>
      </c>
      <c r="G11" s="212"/>
    </row>
    <row r="12" spans="1:9">
      <c r="B12" s="209"/>
      <c r="C12" s="213" t="s">
        <v>149</v>
      </c>
      <c r="D12" s="204"/>
      <c r="E12" s="211">
        <f>+'BALANCE AÑO 2022'!C8</f>
        <v>120000000</v>
      </c>
      <c r="F12" s="1" t="s">
        <v>155</v>
      </c>
      <c r="G12" s="212"/>
    </row>
    <row r="13" spans="1:9">
      <c r="B13" s="209"/>
      <c r="C13" s="213" t="s">
        <v>132</v>
      </c>
      <c r="D13" s="204"/>
      <c r="E13" s="211">
        <f>+'BALANCE AÑO 2022'!D17</f>
        <v>100000000</v>
      </c>
      <c r="F13" s="1" t="s">
        <v>155</v>
      </c>
      <c r="G13" s="212"/>
    </row>
    <row r="14" spans="1:9">
      <c r="C14" s="213" t="s">
        <v>150</v>
      </c>
      <c r="E14" s="1"/>
    </row>
    <row r="15" spans="1:9">
      <c r="B15" s="209">
        <v>3</v>
      </c>
      <c r="C15" s="210" t="s">
        <v>154</v>
      </c>
      <c r="D15" s="204"/>
    </row>
    <row r="16" spans="1:9">
      <c r="B16" s="209"/>
      <c r="C16" s="213" t="s">
        <v>148</v>
      </c>
      <c r="D16" s="204"/>
      <c r="E16" s="211">
        <v>8000000</v>
      </c>
    </row>
    <row r="17" spans="2:6">
      <c r="B17" s="209"/>
      <c r="C17" s="234" t="s">
        <v>153</v>
      </c>
      <c r="D17" s="204"/>
      <c r="E17" s="211">
        <f>+E16*20%</f>
        <v>1600000</v>
      </c>
    </row>
    <row r="18" spans="2:6">
      <c r="B18" s="209"/>
      <c r="C18" s="213" t="s">
        <v>149</v>
      </c>
      <c r="D18" s="204"/>
      <c r="E18" s="211">
        <v>67000000</v>
      </c>
      <c r="F18" t="s">
        <v>155</v>
      </c>
    </row>
    <row r="19" spans="2:6">
      <c r="B19" s="209"/>
      <c r="C19" s="213" t="s">
        <v>132</v>
      </c>
      <c r="D19" s="204"/>
      <c r="E19" s="211">
        <v>118000000</v>
      </c>
      <c r="F19" t="s">
        <v>155</v>
      </c>
    </row>
    <row r="20" spans="2:6">
      <c r="C20" s="213" t="s">
        <v>156</v>
      </c>
      <c r="E2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6"/>
  <sheetViews>
    <sheetView workbookViewId="0">
      <selection activeCell="A18" sqref="A18:J18"/>
    </sheetView>
  </sheetViews>
  <sheetFormatPr baseColWidth="10" defaultRowHeight="15"/>
  <cols>
    <col min="2" max="2" width="40.42578125" bestFit="1" customWidth="1"/>
    <col min="3" max="4" width="12.7109375" bestFit="1" customWidth="1"/>
    <col min="7" max="7" width="11.85546875" bestFit="1" customWidth="1"/>
  </cols>
  <sheetData>
    <row r="1" spans="1:10">
      <c r="A1" s="217"/>
      <c r="B1" s="217"/>
      <c r="C1" s="217"/>
      <c r="D1" s="217"/>
      <c r="E1" s="217"/>
      <c r="F1" s="217"/>
      <c r="G1" s="217"/>
      <c r="H1" s="217"/>
      <c r="I1" s="217"/>
      <c r="J1" s="217"/>
    </row>
    <row r="2" spans="1:10">
      <c r="A2" s="235" t="s">
        <v>131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>
      <c r="A3" s="235" t="s">
        <v>143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0">
      <c r="A4" s="217"/>
      <c r="B4" s="217"/>
      <c r="C4" s="217"/>
      <c r="D4" s="217"/>
      <c r="E4" s="217" t="s">
        <v>95</v>
      </c>
      <c r="F4" s="217"/>
      <c r="G4" s="217" t="s">
        <v>96</v>
      </c>
      <c r="H4" s="217"/>
      <c r="I4" s="217" t="s">
        <v>97</v>
      </c>
      <c r="J4" s="217"/>
    </row>
    <row r="5" spans="1:10">
      <c r="A5" s="217" t="s">
        <v>98</v>
      </c>
      <c r="B5" s="217" t="s">
        <v>99</v>
      </c>
      <c r="C5" s="217" t="s">
        <v>100</v>
      </c>
      <c r="D5" s="217" t="s">
        <v>101</v>
      </c>
      <c r="E5" s="217" t="s">
        <v>102</v>
      </c>
      <c r="F5" s="217" t="s">
        <v>103</v>
      </c>
      <c r="G5" s="217" t="s">
        <v>104</v>
      </c>
      <c r="H5" s="217" t="s">
        <v>105</v>
      </c>
      <c r="I5" s="217" t="s">
        <v>106</v>
      </c>
      <c r="J5" s="217" t="s">
        <v>107</v>
      </c>
    </row>
    <row r="6" spans="1:10">
      <c r="A6" s="219">
        <v>101001</v>
      </c>
      <c r="B6" s="219" t="s">
        <v>108</v>
      </c>
      <c r="C6" s="220">
        <f>2000000+55000000+58000000</f>
        <v>115000000</v>
      </c>
      <c r="D6" s="220">
        <f>+C12+C20+87000000+250000</f>
        <v>93850000</v>
      </c>
      <c r="E6" s="215">
        <f>+IF(C6-D6&gt;0,C6-D6,0)</f>
        <v>21150000</v>
      </c>
      <c r="F6" s="215">
        <f>IF((D6-C6)&gt;0,D6-C6,0)</f>
        <v>0</v>
      </c>
      <c r="G6" s="215">
        <f t="shared" ref="G6:H6" si="0">IF(E6&gt;0,E6,0)</f>
        <v>21150000</v>
      </c>
      <c r="H6" s="215">
        <f t="shared" si="0"/>
        <v>0</v>
      </c>
      <c r="I6" s="216">
        <v>0</v>
      </c>
      <c r="J6" s="216">
        <v>0</v>
      </c>
    </row>
    <row r="7" spans="1:10">
      <c r="A7" s="219">
        <v>104001</v>
      </c>
      <c r="B7" s="219" t="s">
        <v>127</v>
      </c>
      <c r="C7" s="220">
        <f>+D13+D17</f>
        <v>119000000</v>
      </c>
      <c r="D7" s="220">
        <v>58000000</v>
      </c>
      <c r="E7" s="215">
        <f t="shared" ref="E7:E17" si="1">+IF(C7-D7&gt;0,C7-D7,0)</f>
        <v>61000000</v>
      </c>
      <c r="F7" s="215">
        <f t="shared" ref="F7:F17" si="2">IF((D7-C7)&gt;0,D7-C7,0)</f>
        <v>0</v>
      </c>
      <c r="G7" s="215">
        <f t="shared" ref="G7:G16" si="3">IF(E7&gt;0,E7,0)</f>
        <v>61000000</v>
      </c>
      <c r="H7" s="215">
        <f t="shared" ref="H7:H16" si="4">IF(F7&gt;0,F7,0)</f>
        <v>0</v>
      </c>
      <c r="I7" s="216">
        <v>0</v>
      </c>
      <c r="J7" s="216">
        <v>0</v>
      </c>
    </row>
    <row r="8" spans="1:10">
      <c r="A8" s="219">
        <v>110005</v>
      </c>
      <c r="B8" s="219" t="s">
        <v>151</v>
      </c>
      <c r="C8" s="220">
        <v>120000000</v>
      </c>
      <c r="D8" s="220">
        <f>+D17*60%</f>
        <v>60000000</v>
      </c>
      <c r="E8" s="215">
        <f t="shared" si="1"/>
        <v>60000000</v>
      </c>
      <c r="F8" s="215">
        <f t="shared" si="2"/>
        <v>0</v>
      </c>
      <c r="G8" s="215">
        <f t="shared" si="3"/>
        <v>60000000</v>
      </c>
      <c r="H8" s="215">
        <f t="shared" si="4"/>
        <v>0</v>
      </c>
      <c r="I8" s="216">
        <v>0</v>
      </c>
      <c r="J8" s="216">
        <v>0</v>
      </c>
    </row>
    <row r="9" spans="1:10">
      <c r="A9" s="219">
        <v>113001</v>
      </c>
      <c r="B9" s="219" t="s">
        <v>128</v>
      </c>
      <c r="C9" s="220">
        <f>+D17*0.25%+12500</f>
        <v>262500</v>
      </c>
      <c r="D9" s="220"/>
      <c r="E9" s="215">
        <f t="shared" si="1"/>
        <v>262500</v>
      </c>
      <c r="F9" s="215">
        <f t="shared" si="2"/>
        <v>0</v>
      </c>
      <c r="G9" s="215">
        <f t="shared" si="3"/>
        <v>262500</v>
      </c>
      <c r="H9" s="215">
        <f t="shared" si="4"/>
        <v>0</v>
      </c>
      <c r="I9" s="216">
        <v>0</v>
      </c>
      <c r="J9" s="216">
        <v>0</v>
      </c>
    </row>
    <row r="10" spans="1:10">
      <c r="A10" s="219">
        <v>113002</v>
      </c>
      <c r="B10" s="219" t="s">
        <v>109</v>
      </c>
      <c r="C10" s="220">
        <f>+C8*19%</f>
        <v>22800000</v>
      </c>
      <c r="D10" s="220">
        <f>+C13</f>
        <v>19000000</v>
      </c>
      <c r="E10" s="215">
        <f t="shared" si="1"/>
        <v>3800000</v>
      </c>
      <c r="F10" s="215">
        <f t="shared" si="2"/>
        <v>0</v>
      </c>
      <c r="G10" s="215">
        <f t="shared" si="3"/>
        <v>3800000</v>
      </c>
      <c r="H10" s="215">
        <f t="shared" si="4"/>
        <v>0</v>
      </c>
      <c r="I10" s="216">
        <v>0</v>
      </c>
      <c r="J10" s="216">
        <v>0</v>
      </c>
    </row>
    <row r="11" spans="1:10">
      <c r="A11" s="219">
        <v>202001</v>
      </c>
      <c r="B11" s="219" t="s">
        <v>123</v>
      </c>
      <c r="C11" s="220">
        <v>87000000</v>
      </c>
      <c r="D11" s="220">
        <f>+C8+C10</f>
        <v>142800000</v>
      </c>
      <c r="E11" s="215">
        <f t="shared" si="1"/>
        <v>0</v>
      </c>
      <c r="F11" s="215">
        <f t="shared" si="2"/>
        <v>55800000</v>
      </c>
      <c r="G11" s="215">
        <f t="shared" si="3"/>
        <v>0</v>
      </c>
      <c r="H11" s="215">
        <f t="shared" si="4"/>
        <v>55800000</v>
      </c>
      <c r="I11" s="216">
        <v>0</v>
      </c>
      <c r="J11" s="216">
        <v>0</v>
      </c>
    </row>
    <row r="12" spans="1:10">
      <c r="A12" s="219">
        <v>202003</v>
      </c>
      <c r="B12" s="219" t="s">
        <v>152</v>
      </c>
      <c r="C12" s="220">
        <f>+'ANTECEDENTES  '!E10</f>
        <v>5500000</v>
      </c>
      <c r="D12" s="220">
        <v>55000000</v>
      </c>
      <c r="E12" s="215">
        <f t="shared" si="1"/>
        <v>0</v>
      </c>
      <c r="F12" s="215">
        <f t="shared" si="2"/>
        <v>49500000</v>
      </c>
      <c r="G12" s="215">
        <f t="shared" si="3"/>
        <v>0</v>
      </c>
      <c r="H12" s="215">
        <f t="shared" si="4"/>
        <v>49500000</v>
      </c>
      <c r="I12" s="216">
        <v>0</v>
      </c>
      <c r="J12" s="216">
        <v>0</v>
      </c>
    </row>
    <row r="13" spans="1:10">
      <c r="A13" s="219">
        <v>205001</v>
      </c>
      <c r="B13" s="219" t="s">
        <v>129</v>
      </c>
      <c r="C13" s="220">
        <v>19000000</v>
      </c>
      <c r="D13" s="220">
        <f>+D17*19%</f>
        <v>19000000</v>
      </c>
      <c r="E13" s="215">
        <f t="shared" si="1"/>
        <v>0</v>
      </c>
      <c r="F13" s="215">
        <f t="shared" si="2"/>
        <v>0</v>
      </c>
      <c r="G13" s="215">
        <f t="shared" si="3"/>
        <v>0</v>
      </c>
      <c r="H13" s="215">
        <f t="shared" si="4"/>
        <v>0</v>
      </c>
      <c r="I13" s="216">
        <v>0</v>
      </c>
      <c r="J13" s="216">
        <v>0</v>
      </c>
    </row>
    <row r="14" spans="1:10">
      <c r="A14" s="219">
        <v>301001</v>
      </c>
      <c r="B14" s="219" t="s">
        <v>110</v>
      </c>
      <c r="C14" s="220"/>
      <c r="D14" s="220">
        <v>2000000</v>
      </c>
      <c r="E14" s="215">
        <f t="shared" si="1"/>
        <v>0</v>
      </c>
      <c r="F14" s="215">
        <f t="shared" si="2"/>
        <v>2000000</v>
      </c>
      <c r="G14" s="215">
        <f t="shared" si="3"/>
        <v>0</v>
      </c>
      <c r="H14" s="215">
        <f t="shared" si="4"/>
        <v>2000000</v>
      </c>
      <c r="I14" s="216">
        <v>0</v>
      </c>
      <c r="J14" s="216">
        <v>0</v>
      </c>
    </row>
    <row r="15" spans="1:10">
      <c r="A15" s="219">
        <v>302002</v>
      </c>
      <c r="B15" s="219" t="s">
        <v>124</v>
      </c>
      <c r="C15" s="220"/>
      <c r="D15" s="220"/>
      <c r="E15" s="215">
        <f t="shared" si="1"/>
        <v>0</v>
      </c>
      <c r="F15" s="215">
        <f t="shared" si="2"/>
        <v>0</v>
      </c>
      <c r="G15" s="215">
        <f t="shared" si="3"/>
        <v>0</v>
      </c>
      <c r="H15" s="215">
        <f t="shared" si="4"/>
        <v>0</v>
      </c>
      <c r="I15" s="216">
        <v>0</v>
      </c>
      <c r="J15" s="216">
        <v>0</v>
      </c>
    </row>
    <row r="16" spans="1:10">
      <c r="A16" s="219">
        <v>302003</v>
      </c>
      <c r="B16" s="219" t="s">
        <v>125</v>
      </c>
      <c r="C16" s="220"/>
      <c r="D16" s="220"/>
      <c r="E16" s="215">
        <f t="shared" si="1"/>
        <v>0</v>
      </c>
      <c r="F16" s="215">
        <f t="shared" si="2"/>
        <v>0</v>
      </c>
      <c r="G16" s="215">
        <f t="shared" si="3"/>
        <v>0</v>
      </c>
      <c r="H16" s="215">
        <f t="shared" si="4"/>
        <v>0</v>
      </c>
      <c r="I16" s="216">
        <v>0</v>
      </c>
      <c r="J16" s="216">
        <v>0</v>
      </c>
    </row>
    <row r="17" spans="1:10">
      <c r="A17" s="219">
        <v>501001</v>
      </c>
      <c r="B17" s="219" t="s">
        <v>130</v>
      </c>
      <c r="C17" s="220"/>
      <c r="D17" s="220">
        <v>100000000</v>
      </c>
      <c r="E17" s="220">
        <f t="shared" si="1"/>
        <v>0</v>
      </c>
      <c r="F17" s="220">
        <f t="shared" si="2"/>
        <v>100000000</v>
      </c>
      <c r="G17" s="220"/>
      <c r="H17" s="220"/>
      <c r="I17" s="220">
        <f t="shared" ref="I17:J17" si="5">IF(E17&gt;0,E17,0)</f>
        <v>0</v>
      </c>
      <c r="J17" s="220">
        <f t="shared" si="5"/>
        <v>100000000</v>
      </c>
    </row>
    <row r="18" spans="1:10">
      <c r="A18" s="219">
        <v>502005</v>
      </c>
      <c r="B18" s="219" t="s">
        <v>157</v>
      </c>
      <c r="C18" s="220"/>
      <c r="D18" s="220">
        <f>250000*5%</f>
        <v>12500</v>
      </c>
      <c r="E18" s="220">
        <f t="shared" ref="E18" si="6">+IF(C18-D18&gt;0,C18-D18,0)</f>
        <v>0</v>
      </c>
      <c r="F18" s="220">
        <f t="shared" ref="F18" si="7">IF((D18-C18)&gt;0,D18-C18,0)</f>
        <v>12500</v>
      </c>
      <c r="G18" s="220"/>
      <c r="H18" s="220"/>
      <c r="I18" s="220">
        <f t="shared" ref="I18" si="8">IF(E18&gt;0,E18,0)</f>
        <v>0</v>
      </c>
      <c r="J18" s="220">
        <f t="shared" ref="J18" si="9">IF(F18&gt;0,F18,0)</f>
        <v>12500</v>
      </c>
    </row>
    <row r="19" spans="1:10">
      <c r="A19" s="219">
        <v>412006</v>
      </c>
      <c r="B19" s="219" t="s">
        <v>91</v>
      </c>
      <c r="C19" s="220">
        <f>+D8</f>
        <v>60000000</v>
      </c>
      <c r="D19" s="220"/>
      <c r="E19" s="220">
        <f t="shared" ref="E19" si="10">+IF(C19-D19&gt;0,C19-D19,0)</f>
        <v>60000000</v>
      </c>
      <c r="F19" s="220">
        <f t="shared" ref="F19" si="11">IF((D19-C19)&gt;0,D19-C19,0)</f>
        <v>0</v>
      </c>
      <c r="G19" s="220"/>
      <c r="H19" s="220"/>
      <c r="I19" s="220">
        <f t="shared" ref="I19" si="12">IF(E19&gt;0,E19,0)</f>
        <v>60000000</v>
      </c>
      <c r="J19" s="220">
        <f t="shared" ref="J19" si="13">IF(F19&gt;0,F19,0)</f>
        <v>0</v>
      </c>
    </row>
    <row r="20" spans="1:10">
      <c r="A20" s="219">
        <v>422003</v>
      </c>
      <c r="B20" s="219" t="s">
        <v>153</v>
      </c>
      <c r="C20" s="220">
        <f>+'ANTECEDENTES  '!E11</f>
        <v>1100000</v>
      </c>
      <c r="D20" s="220"/>
      <c r="E20" s="220">
        <f t="shared" ref="E20" si="14">+IF(C20-D20&gt;0,C20-D20,0)</f>
        <v>1100000</v>
      </c>
      <c r="F20" s="220">
        <f t="shared" ref="F20" si="15">IF((D20-C20)&gt;0,D20-C20,0)</f>
        <v>0</v>
      </c>
      <c r="G20" s="220"/>
      <c r="H20" s="220"/>
      <c r="I20" s="220">
        <f t="shared" ref="I20" si="16">IF(E20&gt;0,E20,0)</f>
        <v>1100000</v>
      </c>
      <c r="J20" s="220">
        <f t="shared" ref="J20" si="17">IF(F20&gt;0,F20,0)</f>
        <v>0</v>
      </c>
    </row>
    <row r="21" spans="1:10">
      <c r="A21" s="219"/>
      <c r="B21" s="219" t="s">
        <v>111</v>
      </c>
      <c r="C21" s="220">
        <f t="shared" ref="C21:J21" si="18">SUM(C6:C20)</f>
        <v>549662500</v>
      </c>
      <c r="D21" s="220">
        <f t="shared" si="18"/>
        <v>549662500</v>
      </c>
      <c r="E21" s="220">
        <f t="shared" si="18"/>
        <v>207312500</v>
      </c>
      <c r="F21" s="220">
        <f t="shared" si="18"/>
        <v>207312500</v>
      </c>
      <c r="G21" s="220">
        <f t="shared" si="18"/>
        <v>146212500</v>
      </c>
      <c r="H21" s="220">
        <f t="shared" si="18"/>
        <v>107300000</v>
      </c>
      <c r="I21" s="220">
        <f t="shared" si="18"/>
        <v>61100000</v>
      </c>
      <c r="J21" s="220">
        <f t="shared" si="18"/>
        <v>100012500</v>
      </c>
    </row>
    <row r="22" spans="1:10">
      <c r="A22" s="219"/>
      <c r="B22" s="219" t="s">
        <v>126</v>
      </c>
      <c r="C22" s="219"/>
      <c r="D22" s="219"/>
      <c r="E22" s="219"/>
      <c r="F22" s="219"/>
      <c r="G22" s="220"/>
      <c r="H22" s="220">
        <f>+G21-H21</f>
        <v>38912500</v>
      </c>
      <c r="I22" s="220">
        <f>+J21-I21</f>
        <v>38912500</v>
      </c>
      <c r="J22" s="220"/>
    </row>
    <row r="23" spans="1:10">
      <c r="A23" s="219"/>
      <c r="B23" s="219" t="s">
        <v>112</v>
      </c>
      <c r="C23" s="220">
        <f>+C21+C22</f>
        <v>549662500</v>
      </c>
      <c r="D23" s="220">
        <f t="shared" ref="D23:J23" si="19">+D21+D22</f>
        <v>549662500</v>
      </c>
      <c r="E23" s="220">
        <f t="shared" si="19"/>
        <v>207312500</v>
      </c>
      <c r="F23" s="220">
        <f t="shared" si="19"/>
        <v>207312500</v>
      </c>
      <c r="G23" s="220">
        <f t="shared" si="19"/>
        <v>146212500</v>
      </c>
      <c r="H23" s="220">
        <f t="shared" si="19"/>
        <v>146212500</v>
      </c>
      <c r="I23" s="220">
        <f t="shared" si="19"/>
        <v>100012500</v>
      </c>
      <c r="J23" s="220">
        <f t="shared" si="19"/>
        <v>100012500</v>
      </c>
    </row>
    <row r="24" spans="1:10">
      <c r="A24" s="217"/>
      <c r="B24" s="217"/>
      <c r="C24" s="217"/>
      <c r="D24" s="218"/>
      <c r="E24" s="217"/>
      <c r="F24" s="217"/>
      <c r="G24" s="217"/>
      <c r="H24" s="217"/>
      <c r="I24" s="217"/>
      <c r="J24" s="217"/>
    </row>
    <row r="25" spans="1:10">
      <c r="A25" s="217"/>
      <c r="B25" s="217"/>
      <c r="C25" s="217"/>
      <c r="D25" s="218"/>
      <c r="E25" s="217"/>
      <c r="F25" s="217"/>
      <c r="G25" s="217"/>
      <c r="H25" s="217"/>
      <c r="I25" s="217"/>
      <c r="J25" s="217"/>
    </row>
    <row r="26" spans="1:10">
      <c r="A26" s="217"/>
      <c r="B26" s="217"/>
      <c r="C26" s="217"/>
      <c r="D26" s="217"/>
      <c r="E26" s="217"/>
      <c r="F26" s="217"/>
      <c r="G26" s="217"/>
      <c r="H26" s="217"/>
      <c r="I26" s="217"/>
      <c r="J26" s="217"/>
    </row>
  </sheetData>
  <mergeCells count="2">
    <mergeCell ref="A2:J2"/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showGridLines="0" topLeftCell="A34" zoomScale="96" zoomScaleNormal="96" workbookViewId="0">
      <selection activeCell="E33" sqref="E33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7.140625" style="152" bestFit="1" customWidth="1"/>
    <col min="5" max="5" width="17.140625" style="87" customWidth="1"/>
    <col min="6" max="6" width="17.140625" style="87" bestFit="1" customWidth="1"/>
    <col min="7" max="7" width="17.85546875" style="87" customWidth="1"/>
    <col min="8" max="8" width="11.42578125" style="3" hidden="1" customWidth="1"/>
    <col min="9" max="9" width="12.140625" style="3" bestFit="1" customWidth="1"/>
    <col min="10" max="209" width="11.42578125" style="3" customWidth="1"/>
    <col min="210" max="211" width="2.7109375" style="3" customWidth="1"/>
    <col min="212" max="215" width="14.5703125" style="3"/>
    <col min="216" max="216" width="2.7109375" style="3" customWidth="1"/>
    <col min="217" max="217" width="48.28515625" style="3" customWidth="1"/>
    <col min="218" max="218" width="34.28515625" style="3" customWidth="1"/>
    <col min="219" max="219" width="24.28515625" style="3" customWidth="1"/>
    <col min="220" max="220" width="16.5703125" style="3" customWidth="1"/>
    <col min="221" max="222" width="3.42578125" style="3" customWidth="1"/>
    <col min="223" max="223" width="11.42578125" style="3" customWidth="1"/>
    <col min="224" max="224" width="21.42578125" style="3" customWidth="1"/>
    <col min="225" max="465" width="11.42578125" style="3" customWidth="1"/>
    <col min="466" max="467" width="2.7109375" style="3" customWidth="1"/>
    <col min="468" max="471" width="14.5703125" style="3"/>
    <col min="472" max="472" width="2.7109375" style="3" customWidth="1"/>
    <col min="473" max="473" width="48.28515625" style="3" customWidth="1"/>
    <col min="474" max="474" width="34.28515625" style="3" customWidth="1"/>
    <col min="475" max="475" width="24.28515625" style="3" customWidth="1"/>
    <col min="476" max="476" width="16.5703125" style="3" customWidth="1"/>
    <col min="477" max="478" width="3.42578125" style="3" customWidth="1"/>
    <col min="479" max="479" width="11.42578125" style="3" customWidth="1"/>
    <col min="480" max="480" width="21.42578125" style="3" customWidth="1"/>
    <col min="481" max="721" width="11.42578125" style="3" customWidth="1"/>
    <col min="722" max="723" width="2.7109375" style="3" customWidth="1"/>
    <col min="724" max="727" width="14.5703125" style="3"/>
    <col min="728" max="728" width="2.7109375" style="3" customWidth="1"/>
    <col min="729" max="729" width="48.28515625" style="3" customWidth="1"/>
    <col min="730" max="730" width="34.28515625" style="3" customWidth="1"/>
    <col min="731" max="731" width="24.28515625" style="3" customWidth="1"/>
    <col min="732" max="732" width="16.5703125" style="3" customWidth="1"/>
    <col min="733" max="734" width="3.42578125" style="3" customWidth="1"/>
    <col min="735" max="735" width="11.42578125" style="3" customWidth="1"/>
    <col min="736" max="736" width="21.42578125" style="3" customWidth="1"/>
    <col min="737" max="977" width="11.42578125" style="3" customWidth="1"/>
    <col min="978" max="979" width="2.7109375" style="3" customWidth="1"/>
    <col min="980" max="983" width="14.5703125" style="3"/>
    <col min="984" max="984" width="2.7109375" style="3" customWidth="1"/>
    <col min="985" max="985" width="48.28515625" style="3" customWidth="1"/>
    <col min="986" max="986" width="34.28515625" style="3" customWidth="1"/>
    <col min="987" max="987" width="24.28515625" style="3" customWidth="1"/>
    <col min="988" max="988" width="16.5703125" style="3" customWidth="1"/>
    <col min="989" max="990" width="3.42578125" style="3" customWidth="1"/>
    <col min="991" max="991" width="11.42578125" style="3" customWidth="1"/>
    <col min="992" max="992" width="21.42578125" style="3" customWidth="1"/>
    <col min="993" max="1233" width="11.42578125" style="3" customWidth="1"/>
    <col min="1234" max="1235" width="2.7109375" style="3" customWidth="1"/>
    <col min="1236" max="1239" width="14.5703125" style="3"/>
    <col min="1240" max="1240" width="2.7109375" style="3" customWidth="1"/>
    <col min="1241" max="1241" width="48.28515625" style="3" customWidth="1"/>
    <col min="1242" max="1242" width="34.28515625" style="3" customWidth="1"/>
    <col min="1243" max="1243" width="24.28515625" style="3" customWidth="1"/>
    <col min="1244" max="1244" width="16.5703125" style="3" customWidth="1"/>
    <col min="1245" max="1246" width="3.42578125" style="3" customWidth="1"/>
    <col min="1247" max="1247" width="11.42578125" style="3" customWidth="1"/>
    <col min="1248" max="1248" width="21.42578125" style="3" customWidth="1"/>
    <col min="1249" max="1489" width="11.42578125" style="3" customWidth="1"/>
    <col min="1490" max="1491" width="2.7109375" style="3" customWidth="1"/>
    <col min="1492" max="1495" width="14.5703125" style="3"/>
    <col min="1496" max="1496" width="2.7109375" style="3" customWidth="1"/>
    <col min="1497" max="1497" width="48.28515625" style="3" customWidth="1"/>
    <col min="1498" max="1498" width="34.28515625" style="3" customWidth="1"/>
    <col min="1499" max="1499" width="24.28515625" style="3" customWidth="1"/>
    <col min="1500" max="1500" width="16.5703125" style="3" customWidth="1"/>
    <col min="1501" max="1502" width="3.42578125" style="3" customWidth="1"/>
    <col min="1503" max="1503" width="11.42578125" style="3" customWidth="1"/>
    <col min="1504" max="1504" width="21.42578125" style="3" customWidth="1"/>
    <col min="1505" max="1745" width="11.42578125" style="3" customWidth="1"/>
    <col min="1746" max="1747" width="2.7109375" style="3" customWidth="1"/>
    <col min="1748" max="1751" width="14.5703125" style="3"/>
    <col min="1752" max="1752" width="2.7109375" style="3" customWidth="1"/>
    <col min="1753" max="1753" width="48.28515625" style="3" customWidth="1"/>
    <col min="1754" max="1754" width="34.28515625" style="3" customWidth="1"/>
    <col min="1755" max="1755" width="24.28515625" style="3" customWidth="1"/>
    <col min="1756" max="1756" width="16.5703125" style="3" customWidth="1"/>
    <col min="1757" max="1758" width="3.42578125" style="3" customWidth="1"/>
    <col min="1759" max="1759" width="11.42578125" style="3" customWidth="1"/>
    <col min="1760" max="1760" width="21.42578125" style="3" customWidth="1"/>
    <col min="1761" max="2001" width="11.42578125" style="3" customWidth="1"/>
    <col min="2002" max="2003" width="2.7109375" style="3" customWidth="1"/>
    <col min="2004" max="2007" width="14.5703125" style="3"/>
    <col min="2008" max="2008" width="2.7109375" style="3" customWidth="1"/>
    <col min="2009" max="2009" width="48.28515625" style="3" customWidth="1"/>
    <col min="2010" max="2010" width="34.28515625" style="3" customWidth="1"/>
    <col min="2011" max="2011" width="24.28515625" style="3" customWidth="1"/>
    <col min="2012" max="2012" width="16.5703125" style="3" customWidth="1"/>
    <col min="2013" max="2014" width="3.42578125" style="3" customWidth="1"/>
    <col min="2015" max="2015" width="11.42578125" style="3" customWidth="1"/>
    <col min="2016" max="2016" width="21.42578125" style="3" customWidth="1"/>
    <col min="2017" max="2257" width="11.42578125" style="3" customWidth="1"/>
    <col min="2258" max="2259" width="2.7109375" style="3" customWidth="1"/>
    <col min="2260" max="2263" width="14.5703125" style="3"/>
    <col min="2264" max="2264" width="2.7109375" style="3" customWidth="1"/>
    <col min="2265" max="2265" width="48.28515625" style="3" customWidth="1"/>
    <col min="2266" max="2266" width="34.28515625" style="3" customWidth="1"/>
    <col min="2267" max="2267" width="24.28515625" style="3" customWidth="1"/>
    <col min="2268" max="2268" width="16.5703125" style="3" customWidth="1"/>
    <col min="2269" max="2270" width="3.42578125" style="3" customWidth="1"/>
    <col min="2271" max="2271" width="11.42578125" style="3" customWidth="1"/>
    <col min="2272" max="2272" width="21.42578125" style="3" customWidth="1"/>
    <col min="2273" max="2513" width="11.42578125" style="3" customWidth="1"/>
    <col min="2514" max="2515" width="2.7109375" style="3" customWidth="1"/>
    <col min="2516" max="2519" width="14.5703125" style="3"/>
    <col min="2520" max="2520" width="2.7109375" style="3" customWidth="1"/>
    <col min="2521" max="2521" width="48.28515625" style="3" customWidth="1"/>
    <col min="2522" max="2522" width="34.28515625" style="3" customWidth="1"/>
    <col min="2523" max="2523" width="24.28515625" style="3" customWidth="1"/>
    <col min="2524" max="2524" width="16.5703125" style="3" customWidth="1"/>
    <col min="2525" max="2526" width="3.42578125" style="3" customWidth="1"/>
    <col min="2527" max="2527" width="11.42578125" style="3" customWidth="1"/>
    <col min="2528" max="2528" width="21.42578125" style="3" customWidth="1"/>
    <col min="2529" max="2769" width="11.42578125" style="3" customWidth="1"/>
    <col min="2770" max="2771" width="2.7109375" style="3" customWidth="1"/>
    <col min="2772" max="2775" width="14.5703125" style="3"/>
    <col min="2776" max="2776" width="2.7109375" style="3" customWidth="1"/>
    <col min="2777" max="2777" width="48.28515625" style="3" customWidth="1"/>
    <col min="2778" max="2778" width="34.28515625" style="3" customWidth="1"/>
    <col min="2779" max="2779" width="24.28515625" style="3" customWidth="1"/>
    <col min="2780" max="2780" width="16.5703125" style="3" customWidth="1"/>
    <col min="2781" max="2782" width="3.42578125" style="3" customWidth="1"/>
    <col min="2783" max="2783" width="11.42578125" style="3" customWidth="1"/>
    <col min="2784" max="2784" width="21.42578125" style="3" customWidth="1"/>
    <col min="2785" max="3025" width="11.42578125" style="3" customWidth="1"/>
    <col min="3026" max="3027" width="2.7109375" style="3" customWidth="1"/>
    <col min="3028" max="3031" width="14.5703125" style="3"/>
    <col min="3032" max="3032" width="2.7109375" style="3" customWidth="1"/>
    <col min="3033" max="3033" width="48.28515625" style="3" customWidth="1"/>
    <col min="3034" max="3034" width="34.28515625" style="3" customWidth="1"/>
    <col min="3035" max="3035" width="24.28515625" style="3" customWidth="1"/>
    <col min="3036" max="3036" width="16.5703125" style="3" customWidth="1"/>
    <col min="3037" max="3038" width="3.42578125" style="3" customWidth="1"/>
    <col min="3039" max="3039" width="11.42578125" style="3" customWidth="1"/>
    <col min="3040" max="3040" width="21.42578125" style="3" customWidth="1"/>
    <col min="3041" max="3281" width="11.42578125" style="3" customWidth="1"/>
    <col min="3282" max="3283" width="2.7109375" style="3" customWidth="1"/>
    <col min="3284" max="3287" width="14.5703125" style="3"/>
    <col min="3288" max="3288" width="2.7109375" style="3" customWidth="1"/>
    <col min="3289" max="3289" width="48.28515625" style="3" customWidth="1"/>
    <col min="3290" max="3290" width="34.28515625" style="3" customWidth="1"/>
    <col min="3291" max="3291" width="24.28515625" style="3" customWidth="1"/>
    <col min="3292" max="3292" width="16.5703125" style="3" customWidth="1"/>
    <col min="3293" max="3294" width="3.42578125" style="3" customWidth="1"/>
    <col min="3295" max="3295" width="11.42578125" style="3" customWidth="1"/>
    <col min="3296" max="3296" width="21.42578125" style="3" customWidth="1"/>
    <col min="3297" max="3537" width="11.42578125" style="3" customWidth="1"/>
    <col min="3538" max="3539" width="2.7109375" style="3" customWidth="1"/>
    <col min="3540" max="3543" width="14.5703125" style="3"/>
    <col min="3544" max="3544" width="2.7109375" style="3" customWidth="1"/>
    <col min="3545" max="3545" width="48.28515625" style="3" customWidth="1"/>
    <col min="3546" max="3546" width="34.28515625" style="3" customWidth="1"/>
    <col min="3547" max="3547" width="24.28515625" style="3" customWidth="1"/>
    <col min="3548" max="3548" width="16.5703125" style="3" customWidth="1"/>
    <col min="3549" max="3550" width="3.42578125" style="3" customWidth="1"/>
    <col min="3551" max="3551" width="11.42578125" style="3" customWidth="1"/>
    <col min="3552" max="3552" width="21.42578125" style="3" customWidth="1"/>
    <col min="3553" max="3793" width="11.42578125" style="3" customWidth="1"/>
    <col min="3794" max="3795" width="2.7109375" style="3" customWidth="1"/>
    <col min="3796" max="3799" width="14.5703125" style="3"/>
    <col min="3800" max="3800" width="2.7109375" style="3" customWidth="1"/>
    <col min="3801" max="3801" width="48.28515625" style="3" customWidth="1"/>
    <col min="3802" max="3802" width="34.28515625" style="3" customWidth="1"/>
    <col min="3803" max="3803" width="24.28515625" style="3" customWidth="1"/>
    <col min="3804" max="3804" width="16.5703125" style="3" customWidth="1"/>
    <col min="3805" max="3806" width="3.42578125" style="3" customWidth="1"/>
    <col min="3807" max="3807" width="11.42578125" style="3" customWidth="1"/>
    <col min="3808" max="3808" width="21.42578125" style="3" customWidth="1"/>
    <col min="3809" max="4049" width="11.42578125" style="3" customWidth="1"/>
    <col min="4050" max="4051" width="2.7109375" style="3" customWidth="1"/>
    <col min="4052" max="4055" width="14.5703125" style="3"/>
    <col min="4056" max="4056" width="2.7109375" style="3" customWidth="1"/>
    <col min="4057" max="4057" width="48.28515625" style="3" customWidth="1"/>
    <col min="4058" max="4058" width="34.28515625" style="3" customWidth="1"/>
    <col min="4059" max="4059" width="24.28515625" style="3" customWidth="1"/>
    <col min="4060" max="4060" width="16.5703125" style="3" customWidth="1"/>
    <col min="4061" max="4062" width="3.42578125" style="3" customWidth="1"/>
    <col min="4063" max="4063" width="11.42578125" style="3" customWidth="1"/>
    <col min="4064" max="4064" width="21.42578125" style="3" customWidth="1"/>
    <col min="4065" max="4305" width="11.42578125" style="3" customWidth="1"/>
    <col min="4306" max="4307" width="2.7109375" style="3" customWidth="1"/>
    <col min="4308" max="4311" width="14.5703125" style="3"/>
    <col min="4312" max="4312" width="2.7109375" style="3" customWidth="1"/>
    <col min="4313" max="4313" width="48.28515625" style="3" customWidth="1"/>
    <col min="4314" max="4314" width="34.28515625" style="3" customWidth="1"/>
    <col min="4315" max="4315" width="24.28515625" style="3" customWidth="1"/>
    <col min="4316" max="4316" width="16.5703125" style="3" customWidth="1"/>
    <col min="4317" max="4318" width="3.42578125" style="3" customWidth="1"/>
    <col min="4319" max="4319" width="11.42578125" style="3" customWidth="1"/>
    <col min="4320" max="4320" width="21.42578125" style="3" customWidth="1"/>
    <col min="4321" max="4561" width="11.42578125" style="3" customWidth="1"/>
    <col min="4562" max="4563" width="2.7109375" style="3" customWidth="1"/>
    <col min="4564" max="4567" width="14.5703125" style="3"/>
    <col min="4568" max="4568" width="2.7109375" style="3" customWidth="1"/>
    <col min="4569" max="4569" width="48.28515625" style="3" customWidth="1"/>
    <col min="4570" max="4570" width="34.28515625" style="3" customWidth="1"/>
    <col min="4571" max="4571" width="24.28515625" style="3" customWidth="1"/>
    <col min="4572" max="4572" width="16.5703125" style="3" customWidth="1"/>
    <col min="4573" max="4574" width="3.42578125" style="3" customWidth="1"/>
    <col min="4575" max="4575" width="11.42578125" style="3" customWidth="1"/>
    <col min="4576" max="4576" width="21.42578125" style="3" customWidth="1"/>
    <col min="4577" max="4817" width="11.42578125" style="3" customWidth="1"/>
    <col min="4818" max="4819" width="2.7109375" style="3" customWidth="1"/>
    <col min="4820" max="4823" width="14.5703125" style="3"/>
    <col min="4824" max="4824" width="2.7109375" style="3" customWidth="1"/>
    <col min="4825" max="4825" width="48.28515625" style="3" customWidth="1"/>
    <col min="4826" max="4826" width="34.28515625" style="3" customWidth="1"/>
    <col min="4827" max="4827" width="24.28515625" style="3" customWidth="1"/>
    <col min="4828" max="4828" width="16.5703125" style="3" customWidth="1"/>
    <col min="4829" max="4830" width="3.42578125" style="3" customWidth="1"/>
    <col min="4831" max="4831" width="11.42578125" style="3" customWidth="1"/>
    <col min="4832" max="4832" width="21.42578125" style="3" customWidth="1"/>
    <col min="4833" max="5073" width="11.42578125" style="3" customWidth="1"/>
    <col min="5074" max="5075" width="2.7109375" style="3" customWidth="1"/>
    <col min="5076" max="5079" width="14.5703125" style="3"/>
    <col min="5080" max="5080" width="2.7109375" style="3" customWidth="1"/>
    <col min="5081" max="5081" width="48.28515625" style="3" customWidth="1"/>
    <col min="5082" max="5082" width="34.28515625" style="3" customWidth="1"/>
    <col min="5083" max="5083" width="24.28515625" style="3" customWidth="1"/>
    <col min="5084" max="5084" width="16.5703125" style="3" customWidth="1"/>
    <col min="5085" max="5086" width="3.42578125" style="3" customWidth="1"/>
    <col min="5087" max="5087" width="11.42578125" style="3" customWidth="1"/>
    <col min="5088" max="5088" width="21.42578125" style="3" customWidth="1"/>
    <col min="5089" max="5329" width="11.42578125" style="3" customWidth="1"/>
    <col min="5330" max="5331" width="2.7109375" style="3" customWidth="1"/>
    <col min="5332" max="5335" width="14.5703125" style="3"/>
    <col min="5336" max="5336" width="2.7109375" style="3" customWidth="1"/>
    <col min="5337" max="5337" width="48.28515625" style="3" customWidth="1"/>
    <col min="5338" max="5338" width="34.28515625" style="3" customWidth="1"/>
    <col min="5339" max="5339" width="24.28515625" style="3" customWidth="1"/>
    <col min="5340" max="5340" width="16.5703125" style="3" customWidth="1"/>
    <col min="5341" max="5342" width="3.42578125" style="3" customWidth="1"/>
    <col min="5343" max="5343" width="11.42578125" style="3" customWidth="1"/>
    <col min="5344" max="5344" width="21.42578125" style="3" customWidth="1"/>
    <col min="5345" max="5585" width="11.42578125" style="3" customWidth="1"/>
    <col min="5586" max="5587" width="2.7109375" style="3" customWidth="1"/>
    <col min="5588" max="5591" width="14.5703125" style="3"/>
    <col min="5592" max="5592" width="2.7109375" style="3" customWidth="1"/>
    <col min="5593" max="5593" width="48.28515625" style="3" customWidth="1"/>
    <col min="5594" max="5594" width="34.28515625" style="3" customWidth="1"/>
    <col min="5595" max="5595" width="24.28515625" style="3" customWidth="1"/>
    <col min="5596" max="5596" width="16.5703125" style="3" customWidth="1"/>
    <col min="5597" max="5598" width="3.42578125" style="3" customWidth="1"/>
    <col min="5599" max="5599" width="11.42578125" style="3" customWidth="1"/>
    <col min="5600" max="5600" width="21.42578125" style="3" customWidth="1"/>
    <col min="5601" max="5841" width="11.42578125" style="3" customWidth="1"/>
    <col min="5842" max="5843" width="2.7109375" style="3" customWidth="1"/>
    <col min="5844" max="5847" width="14.5703125" style="3"/>
    <col min="5848" max="5848" width="2.7109375" style="3" customWidth="1"/>
    <col min="5849" max="5849" width="48.28515625" style="3" customWidth="1"/>
    <col min="5850" max="5850" width="34.28515625" style="3" customWidth="1"/>
    <col min="5851" max="5851" width="24.28515625" style="3" customWidth="1"/>
    <col min="5852" max="5852" width="16.5703125" style="3" customWidth="1"/>
    <col min="5853" max="5854" width="3.42578125" style="3" customWidth="1"/>
    <col min="5855" max="5855" width="11.42578125" style="3" customWidth="1"/>
    <col min="5856" max="5856" width="21.42578125" style="3" customWidth="1"/>
    <col min="5857" max="6097" width="11.42578125" style="3" customWidth="1"/>
    <col min="6098" max="6099" width="2.7109375" style="3" customWidth="1"/>
    <col min="6100" max="6103" width="14.5703125" style="3"/>
    <col min="6104" max="6104" width="2.7109375" style="3" customWidth="1"/>
    <col min="6105" max="6105" width="48.28515625" style="3" customWidth="1"/>
    <col min="6106" max="6106" width="34.28515625" style="3" customWidth="1"/>
    <col min="6107" max="6107" width="24.28515625" style="3" customWidth="1"/>
    <col min="6108" max="6108" width="16.5703125" style="3" customWidth="1"/>
    <col min="6109" max="6110" width="3.42578125" style="3" customWidth="1"/>
    <col min="6111" max="6111" width="11.42578125" style="3" customWidth="1"/>
    <col min="6112" max="6112" width="21.42578125" style="3" customWidth="1"/>
    <col min="6113" max="6353" width="11.42578125" style="3" customWidth="1"/>
    <col min="6354" max="6355" width="2.7109375" style="3" customWidth="1"/>
    <col min="6356" max="6359" width="14.5703125" style="3"/>
    <col min="6360" max="6360" width="2.7109375" style="3" customWidth="1"/>
    <col min="6361" max="6361" width="48.28515625" style="3" customWidth="1"/>
    <col min="6362" max="6362" width="34.28515625" style="3" customWidth="1"/>
    <col min="6363" max="6363" width="24.28515625" style="3" customWidth="1"/>
    <col min="6364" max="6364" width="16.5703125" style="3" customWidth="1"/>
    <col min="6365" max="6366" width="3.42578125" style="3" customWidth="1"/>
    <col min="6367" max="6367" width="11.42578125" style="3" customWidth="1"/>
    <col min="6368" max="6368" width="21.42578125" style="3" customWidth="1"/>
    <col min="6369" max="6609" width="11.42578125" style="3" customWidth="1"/>
    <col min="6610" max="6611" width="2.7109375" style="3" customWidth="1"/>
    <col min="6612" max="6615" width="14.5703125" style="3"/>
    <col min="6616" max="6616" width="2.7109375" style="3" customWidth="1"/>
    <col min="6617" max="6617" width="48.28515625" style="3" customWidth="1"/>
    <col min="6618" max="6618" width="34.28515625" style="3" customWidth="1"/>
    <col min="6619" max="6619" width="24.28515625" style="3" customWidth="1"/>
    <col min="6620" max="6620" width="16.5703125" style="3" customWidth="1"/>
    <col min="6621" max="6622" width="3.42578125" style="3" customWidth="1"/>
    <col min="6623" max="6623" width="11.42578125" style="3" customWidth="1"/>
    <col min="6624" max="6624" width="21.42578125" style="3" customWidth="1"/>
    <col min="6625" max="6865" width="11.42578125" style="3" customWidth="1"/>
    <col min="6866" max="6867" width="2.7109375" style="3" customWidth="1"/>
    <col min="6868" max="6871" width="14.5703125" style="3"/>
    <col min="6872" max="6872" width="2.7109375" style="3" customWidth="1"/>
    <col min="6873" max="6873" width="48.28515625" style="3" customWidth="1"/>
    <col min="6874" max="6874" width="34.28515625" style="3" customWidth="1"/>
    <col min="6875" max="6875" width="24.28515625" style="3" customWidth="1"/>
    <col min="6876" max="6876" width="16.5703125" style="3" customWidth="1"/>
    <col min="6877" max="6878" width="3.42578125" style="3" customWidth="1"/>
    <col min="6879" max="6879" width="11.42578125" style="3" customWidth="1"/>
    <col min="6880" max="6880" width="21.42578125" style="3" customWidth="1"/>
    <col min="6881" max="7121" width="11.42578125" style="3" customWidth="1"/>
    <col min="7122" max="7123" width="2.7109375" style="3" customWidth="1"/>
    <col min="7124" max="7127" width="14.5703125" style="3"/>
    <col min="7128" max="7128" width="2.7109375" style="3" customWidth="1"/>
    <col min="7129" max="7129" width="48.28515625" style="3" customWidth="1"/>
    <col min="7130" max="7130" width="34.28515625" style="3" customWidth="1"/>
    <col min="7131" max="7131" width="24.28515625" style="3" customWidth="1"/>
    <col min="7132" max="7132" width="16.5703125" style="3" customWidth="1"/>
    <col min="7133" max="7134" width="3.42578125" style="3" customWidth="1"/>
    <col min="7135" max="7135" width="11.42578125" style="3" customWidth="1"/>
    <col min="7136" max="7136" width="21.42578125" style="3" customWidth="1"/>
    <col min="7137" max="7377" width="11.42578125" style="3" customWidth="1"/>
    <col min="7378" max="7379" width="2.7109375" style="3" customWidth="1"/>
    <col min="7380" max="7383" width="14.5703125" style="3"/>
    <col min="7384" max="7384" width="2.7109375" style="3" customWidth="1"/>
    <col min="7385" max="7385" width="48.28515625" style="3" customWidth="1"/>
    <col min="7386" max="7386" width="34.28515625" style="3" customWidth="1"/>
    <col min="7387" max="7387" width="24.28515625" style="3" customWidth="1"/>
    <col min="7388" max="7388" width="16.5703125" style="3" customWidth="1"/>
    <col min="7389" max="7390" width="3.42578125" style="3" customWidth="1"/>
    <col min="7391" max="7391" width="11.42578125" style="3" customWidth="1"/>
    <col min="7392" max="7392" width="21.42578125" style="3" customWidth="1"/>
    <col min="7393" max="7633" width="11.42578125" style="3" customWidth="1"/>
    <col min="7634" max="7635" width="2.7109375" style="3" customWidth="1"/>
    <col min="7636" max="7639" width="14.5703125" style="3"/>
    <col min="7640" max="7640" width="2.7109375" style="3" customWidth="1"/>
    <col min="7641" max="7641" width="48.28515625" style="3" customWidth="1"/>
    <col min="7642" max="7642" width="34.28515625" style="3" customWidth="1"/>
    <col min="7643" max="7643" width="24.28515625" style="3" customWidth="1"/>
    <col min="7644" max="7644" width="16.5703125" style="3" customWidth="1"/>
    <col min="7645" max="7646" width="3.42578125" style="3" customWidth="1"/>
    <col min="7647" max="7647" width="11.42578125" style="3" customWidth="1"/>
    <col min="7648" max="7648" width="21.42578125" style="3" customWidth="1"/>
    <col min="7649" max="7889" width="11.42578125" style="3" customWidth="1"/>
    <col min="7890" max="7891" width="2.7109375" style="3" customWidth="1"/>
    <col min="7892" max="7895" width="14.5703125" style="3"/>
    <col min="7896" max="7896" width="2.7109375" style="3" customWidth="1"/>
    <col min="7897" max="7897" width="48.28515625" style="3" customWidth="1"/>
    <col min="7898" max="7898" width="34.28515625" style="3" customWidth="1"/>
    <col min="7899" max="7899" width="24.28515625" style="3" customWidth="1"/>
    <col min="7900" max="7900" width="16.5703125" style="3" customWidth="1"/>
    <col min="7901" max="7902" width="3.42578125" style="3" customWidth="1"/>
    <col min="7903" max="7903" width="11.42578125" style="3" customWidth="1"/>
    <col min="7904" max="7904" width="21.42578125" style="3" customWidth="1"/>
    <col min="7905" max="8145" width="11.42578125" style="3" customWidth="1"/>
    <col min="8146" max="8147" width="2.7109375" style="3" customWidth="1"/>
    <col min="8148" max="8151" width="14.5703125" style="3"/>
    <col min="8152" max="8152" width="2.7109375" style="3" customWidth="1"/>
    <col min="8153" max="8153" width="48.28515625" style="3" customWidth="1"/>
    <col min="8154" max="8154" width="34.28515625" style="3" customWidth="1"/>
    <col min="8155" max="8155" width="24.28515625" style="3" customWidth="1"/>
    <col min="8156" max="8156" width="16.5703125" style="3" customWidth="1"/>
    <col min="8157" max="8158" width="3.42578125" style="3" customWidth="1"/>
    <col min="8159" max="8159" width="11.42578125" style="3" customWidth="1"/>
    <col min="8160" max="8160" width="21.42578125" style="3" customWidth="1"/>
    <col min="8161" max="8401" width="11.42578125" style="3" customWidth="1"/>
    <col min="8402" max="8403" width="2.7109375" style="3" customWidth="1"/>
    <col min="8404" max="8407" width="14.5703125" style="3"/>
    <col min="8408" max="8408" width="2.7109375" style="3" customWidth="1"/>
    <col min="8409" max="8409" width="48.28515625" style="3" customWidth="1"/>
    <col min="8410" max="8410" width="34.28515625" style="3" customWidth="1"/>
    <col min="8411" max="8411" width="24.28515625" style="3" customWidth="1"/>
    <col min="8412" max="8412" width="16.5703125" style="3" customWidth="1"/>
    <col min="8413" max="8414" width="3.42578125" style="3" customWidth="1"/>
    <col min="8415" max="8415" width="11.42578125" style="3" customWidth="1"/>
    <col min="8416" max="8416" width="21.42578125" style="3" customWidth="1"/>
    <col min="8417" max="8657" width="11.42578125" style="3" customWidth="1"/>
    <col min="8658" max="8659" width="2.7109375" style="3" customWidth="1"/>
    <col min="8660" max="8663" width="14.5703125" style="3"/>
    <col min="8664" max="8664" width="2.7109375" style="3" customWidth="1"/>
    <col min="8665" max="8665" width="48.28515625" style="3" customWidth="1"/>
    <col min="8666" max="8666" width="34.28515625" style="3" customWidth="1"/>
    <col min="8667" max="8667" width="24.28515625" style="3" customWidth="1"/>
    <col min="8668" max="8668" width="16.5703125" style="3" customWidth="1"/>
    <col min="8669" max="8670" width="3.42578125" style="3" customWidth="1"/>
    <col min="8671" max="8671" width="11.42578125" style="3" customWidth="1"/>
    <col min="8672" max="8672" width="21.42578125" style="3" customWidth="1"/>
    <col min="8673" max="8913" width="11.42578125" style="3" customWidth="1"/>
    <col min="8914" max="8915" width="2.7109375" style="3" customWidth="1"/>
    <col min="8916" max="8919" width="14.5703125" style="3"/>
    <col min="8920" max="8920" width="2.7109375" style="3" customWidth="1"/>
    <col min="8921" max="8921" width="48.28515625" style="3" customWidth="1"/>
    <col min="8922" max="8922" width="34.28515625" style="3" customWidth="1"/>
    <col min="8923" max="8923" width="24.28515625" style="3" customWidth="1"/>
    <col min="8924" max="8924" width="16.5703125" style="3" customWidth="1"/>
    <col min="8925" max="8926" width="3.42578125" style="3" customWidth="1"/>
    <col min="8927" max="8927" width="11.42578125" style="3" customWidth="1"/>
    <col min="8928" max="8928" width="21.42578125" style="3" customWidth="1"/>
    <col min="8929" max="9169" width="11.42578125" style="3" customWidth="1"/>
    <col min="9170" max="9171" width="2.7109375" style="3" customWidth="1"/>
    <col min="9172" max="9175" width="14.5703125" style="3"/>
    <col min="9176" max="9176" width="2.7109375" style="3" customWidth="1"/>
    <col min="9177" max="9177" width="48.28515625" style="3" customWidth="1"/>
    <col min="9178" max="9178" width="34.28515625" style="3" customWidth="1"/>
    <col min="9179" max="9179" width="24.28515625" style="3" customWidth="1"/>
    <col min="9180" max="9180" width="16.5703125" style="3" customWidth="1"/>
    <col min="9181" max="9182" width="3.42578125" style="3" customWidth="1"/>
    <col min="9183" max="9183" width="11.42578125" style="3" customWidth="1"/>
    <col min="9184" max="9184" width="21.42578125" style="3" customWidth="1"/>
    <col min="9185" max="9425" width="11.42578125" style="3" customWidth="1"/>
    <col min="9426" max="9427" width="2.7109375" style="3" customWidth="1"/>
    <col min="9428" max="9431" width="14.5703125" style="3"/>
    <col min="9432" max="9432" width="2.7109375" style="3" customWidth="1"/>
    <col min="9433" max="9433" width="48.28515625" style="3" customWidth="1"/>
    <col min="9434" max="9434" width="34.28515625" style="3" customWidth="1"/>
    <col min="9435" max="9435" width="24.28515625" style="3" customWidth="1"/>
    <col min="9436" max="9436" width="16.5703125" style="3" customWidth="1"/>
    <col min="9437" max="9438" width="3.42578125" style="3" customWidth="1"/>
    <col min="9439" max="9439" width="11.42578125" style="3" customWidth="1"/>
    <col min="9440" max="9440" width="21.42578125" style="3" customWidth="1"/>
    <col min="9441" max="9681" width="11.42578125" style="3" customWidth="1"/>
    <col min="9682" max="9683" width="2.7109375" style="3" customWidth="1"/>
    <col min="9684" max="9687" width="14.5703125" style="3"/>
    <col min="9688" max="9688" width="2.7109375" style="3" customWidth="1"/>
    <col min="9689" max="9689" width="48.28515625" style="3" customWidth="1"/>
    <col min="9690" max="9690" width="34.28515625" style="3" customWidth="1"/>
    <col min="9691" max="9691" width="24.28515625" style="3" customWidth="1"/>
    <col min="9692" max="9692" width="16.5703125" style="3" customWidth="1"/>
    <col min="9693" max="9694" width="3.42578125" style="3" customWidth="1"/>
    <col min="9695" max="9695" width="11.42578125" style="3" customWidth="1"/>
    <col min="9696" max="9696" width="21.42578125" style="3" customWidth="1"/>
    <col min="9697" max="9937" width="11.42578125" style="3" customWidth="1"/>
    <col min="9938" max="9939" width="2.7109375" style="3" customWidth="1"/>
    <col min="9940" max="9943" width="14.5703125" style="3"/>
    <col min="9944" max="9944" width="2.7109375" style="3" customWidth="1"/>
    <col min="9945" max="9945" width="48.28515625" style="3" customWidth="1"/>
    <col min="9946" max="9946" width="34.28515625" style="3" customWidth="1"/>
    <col min="9947" max="9947" width="24.28515625" style="3" customWidth="1"/>
    <col min="9948" max="9948" width="16.5703125" style="3" customWidth="1"/>
    <col min="9949" max="9950" width="3.42578125" style="3" customWidth="1"/>
    <col min="9951" max="9951" width="11.42578125" style="3" customWidth="1"/>
    <col min="9952" max="9952" width="21.42578125" style="3" customWidth="1"/>
    <col min="9953" max="10193" width="11.42578125" style="3" customWidth="1"/>
    <col min="10194" max="10195" width="2.7109375" style="3" customWidth="1"/>
    <col min="10196" max="10199" width="14.5703125" style="3"/>
    <col min="10200" max="10200" width="2.7109375" style="3" customWidth="1"/>
    <col min="10201" max="10201" width="48.28515625" style="3" customWidth="1"/>
    <col min="10202" max="10202" width="34.28515625" style="3" customWidth="1"/>
    <col min="10203" max="10203" width="24.28515625" style="3" customWidth="1"/>
    <col min="10204" max="10204" width="16.5703125" style="3" customWidth="1"/>
    <col min="10205" max="10206" width="3.42578125" style="3" customWidth="1"/>
    <col min="10207" max="10207" width="11.42578125" style="3" customWidth="1"/>
    <col min="10208" max="10208" width="21.42578125" style="3" customWidth="1"/>
    <col min="10209" max="10449" width="11.42578125" style="3" customWidth="1"/>
    <col min="10450" max="10451" width="2.7109375" style="3" customWidth="1"/>
    <col min="10452" max="10455" width="14.5703125" style="3"/>
    <col min="10456" max="10456" width="2.7109375" style="3" customWidth="1"/>
    <col min="10457" max="10457" width="48.28515625" style="3" customWidth="1"/>
    <col min="10458" max="10458" width="34.28515625" style="3" customWidth="1"/>
    <col min="10459" max="10459" width="24.28515625" style="3" customWidth="1"/>
    <col min="10460" max="10460" width="16.5703125" style="3" customWidth="1"/>
    <col min="10461" max="10462" width="3.42578125" style="3" customWidth="1"/>
    <col min="10463" max="10463" width="11.42578125" style="3" customWidth="1"/>
    <col min="10464" max="10464" width="21.42578125" style="3" customWidth="1"/>
    <col min="10465" max="10705" width="11.42578125" style="3" customWidth="1"/>
    <col min="10706" max="10707" width="2.7109375" style="3" customWidth="1"/>
    <col min="10708" max="10711" width="14.5703125" style="3"/>
    <col min="10712" max="10712" width="2.7109375" style="3" customWidth="1"/>
    <col min="10713" max="10713" width="48.28515625" style="3" customWidth="1"/>
    <col min="10714" max="10714" width="34.28515625" style="3" customWidth="1"/>
    <col min="10715" max="10715" width="24.28515625" style="3" customWidth="1"/>
    <col min="10716" max="10716" width="16.5703125" style="3" customWidth="1"/>
    <col min="10717" max="10718" width="3.42578125" style="3" customWidth="1"/>
    <col min="10719" max="10719" width="11.42578125" style="3" customWidth="1"/>
    <col min="10720" max="10720" width="21.42578125" style="3" customWidth="1"/>
    <col min="10721" max="10961" width="11.42578125" style="3" customWidth="1"/>
    <col min="10962" max="10963" width="2.7109375" style="3" customWidth="1"/>
    <col min="10964" max="10967" width="14.5703125" style="3"/>
    <col min="10968" max="10968" width="2.7109375" style="3" customWidth="1"/>
    <col min="10969" max="10969" width="48.28515625" style="3" customWidth="1"/>
    <col min="10970" max="10970" width="34.28515625" style="3" customWidth="1"/>
    <col min="10971" max="10971" width="24.28515625" style="3" customWidth="1"/>
    <col min="10972" max="10972" width="16.5703125" style="3" customWidth="1"/>
    <col min="10973" max="10974" width="3.42578125" style="3" customWidth="1"/>
    <col min="10975" max="10975" width="11.42578125" style="3" customWidth="1"/>
    <col min="10976" max="10976" width="21.42578125" style="3" customWidth="1"/>
    <col min="10977" max="11217" width="11.42578125" style="3" customWidth="1"/>
    <col min="11218" max="11219" width="2.7109375" style="3" customWidth="1"/>
    <col min="11220" max="11223" width="14.5703125" style="3"/>
    <col min="11224" max="11224" width="2.7109375" style="3" customWidth="1"/>
    <col min="11225" max="11225" width="48.28515625" style="3" customWidth="1"/>
    <col min="11226" max="11226" width="34.28515625" style="3" customWidth="1"/>
    <col min="11227" max="11227" width="24.28515625" style="3" customWidth="1"/>
    <col min="11228" max="11228" width="16.5703125" style="3" customWidth="1"/>
    <col min="11229" max="11230" width="3.42578125" style="3" customWidth="1"/>
    <col min="11231" max="11231" width="11.42578125" style="3" customWidth="1"/>
    <col min="11232" max="11232" width="21.42578125" style="3" customWidth="1"/>
    <col min="11233" max="11473" width="11.42578125" style="3" customWidth="1"/>
    <col min="11474" max="11475" width="2.7109375" style="3" customWidth="1"/>
    <col min="11476" max="11479" width="14.5703125" style="3"/>
    <col min="11480" max="11480" width="2.7109375" style="3" customWidth="1"/>
    <col min="11481" max="11481" width="48.28515625" style="3" customWidth="1"/>
    <col min="11482" max="11482" width="34.28515625" style="3" customWidth="1"/>
    <col min="11483" max="11483" width="24.28515625" style="3" customWidth="1"/>
    <col min="11484" max="11484" width="16.5703125" style="3" customWidth="1"/>
    <col min="11485" max="11486" width="3.42578125" style="3" customWidth="1"/>
    <col min="11487" max="11487" width="11.42578125" style="3" customWidth="1"/>
    <col min="11488" max="11488" width="21.42578125" style="3" customWidth="1"/>
    <col min="11489" max="11729" width="11.42578125" style="3" customWidth="1"/>
    <col min="11730" max="11731" width="2.7109375" style="3" customWidth="1"/>
    <col min="11732" max="11735" width="14.5703125" style="3"/>
    <col min="11736" max="11736" width="2.7109375" style="3" customWidth="1"/>
    <col min="11737" max="11737" width="48.28515625" style="3" customWidth="1"/>
    <col min="11738" max="11738" width="34.28515625" style="3" customWidth="1"/>
    <col min="11739" max="11739" width="24.28515625" style="3" customWidth="1"/>
    <col min="11740" max="11740" width="16.5703125" style="3" customWidth="1"/>
    <col min="11741" max="11742" width="3.42578125" style="3" customWidth="1"/>
    <col min="11743" max="11743" width="11.42578125" style="3" customWidth="1"/>
    <col min="11744" max="11744" width="21.42578125" style="3" customWidth="1"/>
    <col min="11745" max="11985" width="11.42578125" style="3" customWidth="1"/>
    <col min="11986" max="11987" width="2.7109375" style="3" customWidth="1"/>
    <col min="11988" max="11991" width="14.5703125" style="3"/>
    <col min="11992" max="11992" width="2.7109375" style="3" customWidth="1"/>
    <col min="11993" max="11993" width="48.28515625" style="3" customWidth="1"/>
    <col min="11994" max="11994" width="34.28515625" style="3" customWidth="1"/>
    <col min="11995" max="11995" width="24.28515625" style="3" customWidth="1"/>
    <col min="11996" max="11996" width="16.5703125" style="3" customWidth="1"/>
    <col min="11997" max="11998" width="3.42578125" style="3" customWidth="1"/>
    <col min="11999" max="11999" width="11.42578125" style="3" customWidth="1"/>
    <col min="12000" max="12000" width="21.42578125" style="3" customWidth="1"/>
    <col min="12001" max="12241" width="11.42578125" style="3" customWidth="1"/>
    <col min="12242" max="12243" width="2.7109375" style="3" customWidth="1"/>
    <col min="12244" max="12247" width="14.5703125" style="3"/>
    <col min="12248" max="12248" width="2.7109375" style="3" customWidth="1"/>
    <col min="12249" max="12249" width="48.28515625" style="3" customWidth="1"/>
    <col min="12250" max="12250" width="34.28515625" style="3" customWidth="1"/>
    <col min="12251" max="12251" width="24.28515625" style="3" customWidth="1"/>
    <col min="12252" max="12252" width="16.5703125" style="3" customWidth="1"/>
    <col min="12253" max="12254" width="3.42578125" style="3" customWidth="1"/>
    <col min="12255" max="12255" width="11.42578125" style="3" customWidth="1"/>
    <col min="12256" max="12256" width="21.42578125" style="3" customWidth="1"/>
    <col min="12257" max="12497" width="11.42578125" style="3" customWidth="1"/>
    <col min="12498" max="12499" width="2.7109375" style="3" customWidth="1"/>
    <col min="12500" max="12503" width="14.5703125" style="3"/>
    <col min="12504" max="12504" width="2.7109375" style="3" customWidth="1"/>
    <col min="12505" max="12505" width="48.28515625" style="3" customWidth="1"/>
    <col min="12506" max="12506" width="34.28515625" style="3" customWidth="1"/>
    <col min="12507" max="12507" width="24.28515625" style="3" customWidth="1"/>
    <col min="12508" max="12508" width="16.5703125" style="3" customWidth="1"/>
    <col min="12509" max="12510" width="3.42578125" style="3" customWidth="1"/>
    <col min="12511" max="12511" width="11.42578125" style="3" customWidth="1"/>
    <col min="12512" max="12512" width="21.42578125" style="3" customWidth="1"/>
    <col min="12513" max="12753" width="11.42578125" style="3" customWidth="1"/>
    <col min="12754" max="12755" width="2.7109375" style="3" customWidth="1"/>
    <col min="12756" max="12759" width="14.5703125" style="3"/>
    <col min="12760" max="12760" width="2.7109375" style="3" customWidth="1"/>
    <col min="12761" max="12761" width="48.28515625" style="3" customWidth="1"/>
    <col min="12762" max="12762" width="34.28515625" style="3" customWidth="1"/>
    <col min="12763" max="12763" width="24.28515625" style="3" customWidth="1"/>
    <col min="12764" max="12764" width="16.5703125" style="3" customWidth="1"/>
    <col min="12765" max="12766" width="3.42578125" style="3" customWidth="1"/>
    <col min="12767" max="12767" width="11.42578125" style="3" customWidth="1"/>
    <col min="12768" max="12768" width="21.42578125" style="3" customWidth="1"/>
    <col min="12769" max="13009" width="11.42578125" style="3" customWidth="1"/>
    <col min="13010" max="13011" width="2.7109375" style="3" customWidth="1"/>
    <col min="13012" max="13015" width="14.5703125" style="3"/>
    <col min="13016" max="13016" width="2.7109375" style="3" customWidth="1"/>
    <col min="13017" max="13017" width="48.28515625" style="3" customWidth="1"/>
    <col min="13018" max="13018" width="34.28515625" style="3" customWidth="1"/>
    <col min="13019" max="13019" width="24.28515625" style="3" customWidth="1"/>
    <col min="13020" max="13020" width="16.5703125" style="3" customWidth="1"/>
    <col min="13021" max="13022" width="3.42578125" style="3" customWidth="1"/>
    <col min="13023" max="13023" width="11.42578125" style="3" customWidth="1"/>
    <col min="13024" max="13024" width="21.42578125" style="3" customWidth="1"/>
    <col min="13025" max="13265" width="11.42578125" style="3" customWidth="1"/>
    <col min="13266" max="13267" width="2.7109375" style="3" customWidth="1"/>
    <col min="13268" max="13271" width="14.5703125" style="3"/>
    <col min="13272" max="13272" width="2.7109375" style="3" customWidth="1"/>
    <col min="13273" max="13273" width="48.28515625" style="3" customWidth="1"/>
    <col min="13274" max="13274" width="34.28515625" style="3" customWidth="1"/>
    <col min="13275" max="13275" width="24.28515625" style="3" customWidth="1"/>
    <col min="13276" max="13276" width="16.5703125" style="3" customWidth="1"/>
    <col min="13277" max="13278" width="3.42578125" style="3" customWidth="1"/>
    <col min="13279" max="13279" width="11.42578125" style="3" customWidth="1"/>
    <col min="13280" max="13280" width="21.42578125" style="3" customWidth="1"/>
    <col min="13281" max="13521" width="11.42578125" style="3" customWidth="1"/>
    <col min="13522" max="13523" width="2.7109375" style="3" customWidth="1"/>
    <col min="13524" max="13527" width="14.5703125" style="3"/>
    <col min="13528" max="13528" width="2.7109375" style="3" customWidth="1"/>
    <col min="13529" max="13529" width="48.28515625" style="3" customWidth="1"/>
    <col min="13530" max="13530" width="34.28515625" style="3" customWidth="1"/>
    <col min="13531" max="13531" width="24.28515625" style="3" customWidth="1"/>
    <col min="13532" max="13532" width="16.5703125" style="3" customWidth="1"/>
    <col min="13533" max="13534" width="3.42578125" style="3" customWidth="1"/>
    <col min="13535" max="13535" width="11.42578125" style="3" customWidth="1"/>
    <col min="13536" max="13536" width="21.42578125" style="3" customWidth="1"/>
    <col min="13537" max="13777" width="11.42578125" style="3" customWidth="1"/>
    <col min="13778" max="13779" width="2.7109375" style="3" customWidth="1"/>
    <col min="13780" max="13783" width="14.5703125" style="3"/>
    <col min="13784" max="13784" width="2.7109375" style="3" customWidth="1"/>
    <col min="13785" max="13785" width="48.28515625" style="3" customWidth="1"/>
    <col min="13786" max="13786" width="34.28515625" style="3" customWidth="1"/>
    <col min="13787" max="13787" width="24.28515625" style="3" customWidth="1"/>
    <col min="13788" max="13788" width="16.5703125" style="3" customWidth="1"/>
    <col min="13789" max="13790" width="3.42578125" style="3" customWidth="1"/>
    <col min="13791" max="13791" width="11.42578125" style="3" customWidth="1"/>
    <col min="13792" max="13792" width="21.42578125" style="3" customWidth="1"/>
    <col min="13793" max="14033" width="11.42578125" style="3" customWidth="1"/>
    <col min="14034" max="14035" width="2.7109375" style="3" customWidth="1"/>
    <col min="14036" max="14039" width="14.5703125" style="3"/>
    <col min="14040" max="14040" width="2.7109375" style="3" customWidth="1"/>
    <col min="14041" max="14041" width="48.28515625" style="3" customWidth="1"/>
    <col min="14042" max="14042" width="34.28515625" style="3" customWidth="1"/>
    <col min="14043" max="14043" width="24.28515625" style="3" customWidth="1"/>
    <col min="14044" max="14044" width="16.5703125" style="3" customWidth="1"/>
    <col min="14045" max="14046" width="3.42578125" style="3" customWidth="1"/>
    <col min="14047" max="14047" width="11.42578125" style="3" customWidth="1"/>
    <col min="14048" max="14048" width="21.42578125" style="3" customWidth="1"/>
    <col min="14049" max="14289" width="11.42578125" style="3" customWidth="1"/>
    <col min="14290" max="14291" width="2.7109375" style="3" customWidth="1"/>
    <col min="14292" max="14295" width="14.5703125" style="3"/>
    <col min="14296" max="14296" width="2.7109375" style="3" customWidth="1"/>
    <col min="14297" max="14297" width="48.28515625" style="3" customWidth="1"/>
    <col min="14298" max="14298" width="34.28515625" style="3" customWidth="1"/>
    <col min="14299" max="14299" width="24.28515625" style="3" customWidth="1"/>
    <col min="14300" max="14300" width="16.5703125" style="3" customWidth="1"/>
    <col min="14301" max="14302" width="3.42578125" style="3" customWidth="1"/>
    <col min="14303" max="14303" width="11.42578125" style="3" customWidth="1"/>
    <col min="14304" max="14304" width="21.42578125" style="3" customWidth="1"/>
    <col min="14305" max="14545" width="11.42578125" style="3" customWidth="1"/>
    <col min="14546" max="14547" width="2.7109375" style="3" customWidth="1"/>
    <col min="14548" max="14551" width="14.5703125" style="3"/>
    <col min="14552" max="14552" width="2.7109375" style="3" customWidth="1"/>
    <col min="14553" max="14553" width="48.28515625" style="3" customWidth="1"/>
    <col min="14554" max="14554" width="34.28515625" style="3" customWidth="1"/>
    <col min="14555" max="14555" width="24.28515625" style="3" customWidth="1"/>
    <col min="14556" max="14556" width="16.5703125" style="3" customWidth="1"/>
    <col min="14557" max="14558" width="3.42578125" style="3" customWidth="1"/>
    <col min="14559" max="14559" width="11.42578125" style="3" customWidth="1"/>
    <col min="14560" max="14560" width="21.42578125" style="3" customWidth="1"/>
    <col min="14561" max="14801" width="11.42578125" style="3" customWidth="1"/>
    <col min="14802" max="14803" width="2.7109375" style="3" customWidth="1"/>
    <col min="14804" max="14807" width="14.5703125" style="3"/>
    <col min="14808" max="14808" width="2.7109375" style="3" customWidth="1"/>
    <col min="14809" max="14809" width="48.28515625" style="3" customWidth="1"/>
    <col min="14810" max="14810" width="34.28515625" style="3" customWidth="1"/>
    <col min="14811" max="14811" width="24.28515625" style="3" customWidth="1"/>
    <col min="14812" max="14812" width="16.5703125" style="3" customWidth="1"/>
    <col min="14813" max="14814" width="3.42578125" style="3" customWidth="1"/>
    <col min="14815" max="14815" width="11.42578125" style="3" customWidth="1"/>
    <col min="14816" max="14816" width="21.42578125" style="3" customWidth="1"/>
    <col min="14817" max="15057" width="11.42578125" style="3" customWidth="1"/>
    <col min="15058" max="15059" width="2.7109375" style="3" customWidth="1"/>
    <col min="15060" max="15063" width="14.5703125" style="3"/>
    <col min="15064" max="15064" width="2.7109375" style="3" customWidth="1"/>
    <col min="15065" max="15065" width="48.28515625" style="3" customWidth="1"/>
    <col min="15066" max="15066" width="34.28515625" style="3" customWidth="1"/>
    <col min="15067" max="15067" width="24.28515625" style="3" customWidth="1"/>
    <col min="15068" max="15068" width="16.5703125" style="3" customWidth="1"/>
    <col min="15069" max="15070" width="3.42578125" style="3" customWidth="1"/>
    <col min="15071" max="15071" width="11.42578125" style="3" customWidth="1"/>
    <col min="15072" max="15072" width="21.42578125" style="3" customWidth="1"/>
    <col min="15073" max="15313" width="11.42578125" style="3" customWidth="1"/>
    <col min="15314" max="15315" width="2.7109375" style="3" customWidth="1"/>
    <col min="15316" max="15319" width="14.5703125" style="3"/>
    <col min="15320" max="15320" width="2.7109375" style="3" customWidth="1"/>
    <col min="15321" max="15321" width="48.28515625" style="3" customWidth="1"/>
    <col min="15322" max="15322" width="34.28515625" style="3" customWidth="1"/>
    <col min="15323" max="15323" width="24.28515625" style="3" customWidth="1"/>
    <col min="15324" max="15324" width="16.5703125" style="3" customWidth="1"/>
    <col min="15325" max="15326" width="3.42578125" style="3" customWidth="1"/>
    <col min="15327" max="15327" width="11.42578125" style="3" customWidth="1"/>
    <col min="15328" max="15328" width="21.42578125" style="3" customWidth="1"/>
    <col min="15329" max="15569" width="11.42578125" style="3" customWidth="1"/>
    <col min="15570" max="15571" width="2.7109375" style="3" customWidth="1"/>
    <col min="15572" max="15575" width="14.5703125" style="3"/>
    <col min="15576" max="15576" width="2.7109375" style="3" customWidth="1"/>
    <col min="15577" max="15577" width="48.28515625" style="3" customWidth="1"/>
    <col min="15578" max="15578" width="34.28515625" style="3" customWidth="1"/>
    <col min="15579" max="15579" width="24.28515625" style="3" customWidth="1"/>
    <col min="15580" max="15580" width="16.5703125" style="3" customWidth="1"/>
    <col min="15581" max="15582" width="3.42578125" style="3" customWidth="1"/>
    <col min="15583" max="15583" width="11.42578125" style="3" customWidth="1"/>
    <col min="15584" max="15584" width="21.42578125" style="3" customWidth="1"/>
    <col min="15585" max="15825" width="11.42578125" style="3" customWidth="1"/>
    <col min="15826" max="15827" width="2.7109375" style="3" customWidth="1"/>
    <col min="15828" max="15831" width="14.5703125" style="3"/>
    <col min="15832" max="15832" width="2.7109375" style="3" customWidth="1"/>
    <col min="15833" max="15833" width="48.28515625" style="3" customWidth="1"/>
    <col min="15834" max="15834" width="34.28515625" style="3" customWidth="1"/>
    <col min="15835" max="15835" width="24.28515625" style="3" customWidth="1"/>
    <col min="15836" max="15836" width="16.5703125" style="3" customWidth="1"/>
    <col min="15837" max="15838" width="3.42578125" style="3" customWidth="1"/>
    <col min="15839" max="15839" width="11.42578125" style="3" customWidth="1"/>
    <col min="15840" max="15840" width="21.42578125" style="3" customWidth="1"/>
    <col min="15841" max="16081" width="11.42578125" style="3" customWidth="1"/>
    <col min="16082" max="16083" width="2.7109375" style="3" customWidth="1"/>
    <col min="16084" max="16087" width="14.5703125" style="3"/>
    <col min="16088" max="16088" width="2.7109375" style="3" customWidth="1"/>
    <col min="16089" max="16089" width="48.28515625" style="3" customWidth="1"/>
    <col min="16090" max="16090" width="34.28515625" style="3" customWidth="1"/>
    <col min="16091" max="16091" width="24.28515625" style="3" customWidth="1"/>
    <col min="16092" max="16092" width="16.5703125" style="3" customWidth="1"/>
    <col min="16093" max="16094" width="3.42578125" style="3" customWidth="1"/>
    <col min="16095" max="16095" width="11.42578125" style="3" customWidth="1"/>
    <col min="16096" max="16096" width="21.42578125" style="3" customWidth="1"/>
    <col min="16097" max="16337" width="11.42578125" style="3" customWidth="1"/>
    <col min="16338" max="16339" width="2.7109375" style="3" customWidth="1"/>
    <col min="16340" max="16384" width="14.5703125" style="3"/>
  </cols>
  <sheetData>
    <row r="1" spans="1:9" ht="15.75" thickBot="1">
      <c r="A1" s="4"/>
    </row>
    <row r="2" spans="1:9" ht="22.5" customHeight="1">
      <c r="A2" s="6"/>
      <c r="B2" s="74" t="s">
        <v>163</v>
      </c>
      <c r="C2" s="75"/>
      <c r="D2" s="76" t="s">
        <v>51</v>
      </c>
      <c r="E2" s="76" t="s">
        <v>51</v>
      </c>
      <c r="F2" s="76" t="s">
        <v>51</v>
      </c>
      <c r="G2" s="173" t="s">
        <v>51</v>
      </c>
    </row>
    <row r="3" spans="1:9" ht="22.5" customHeight="1">
      <c r="A3" s="6"/>
      <c r="B3" s="78"/>
      <c r="C3" s="43"/>
      <c r="D3" s="44" t="s">
        <v>80</v>
      </c>
      <c r="E3" s="44" t="s">
        <v>88</v>
      </c>
      <c r="F3" s="44" t="s">
        <v>90</v>
      </c>
      <c r="G3" s="174" t="s">
        <v>52</v>
      </c>
    </row>
    <row r="4" spans="1:9" ht="22.5" customHeight="1" thickBot="1">
      <c r="A4" s="6"/>
      <c r="B4" s="78"/>
      <c r="C4" s="43"/>
      <c r="D4" s="44" t="s">
        <v>81</v>
      </c>
      <c r="E4" s="44" t="s">
        <v>87</v>
      </c>
      <c r="F4" s="44" t="s">
        <v>89</v>
      </c>
      <c r="G4" s="174"/>
    </row>
    <row r="5" spans="1:9">
      <c r="A5" s="6"/>
      <c r="B5" s="49" t="s">
        <v>53</v>
      </c>
      <c r="C5" s="117" t="s">
        <v>1</v>
      </c>
      <c r="D5" s="117">
        <f>SUM(D6:D8)</f>
        <v>100000000</v>
      </c>
      <c r="E5" s="117">
        <f>SUM(E6:E8)</f>
        <v>51260504.201680675</v>
      </c>
      <c r="F5" s="24">
        <f>SUM(F6:F8)</f>
        <v>0</v>
      </c>
      <c r="G5" s="125">
        <f>SUM(G6:G8)</f>
        <v>48739495.798319325</v>
      </c>
    </row>
    <row r="6" spans="1:9">
      <c r="A6" s="6"/>
      <c r="B6" s="50" t="s">
        <v>164</v>
      </c>
      <c r="C6" s="9" t="s">
        <v>0</v>
      </c>
      <c r="D6" s="153">
        <f>+'BALANCE AÑO 2022'!J17</f>
        <v>100000000</v>
      </c>
      <c r="E6" s="29">
        <f>+'BALANCE AÑO 2022'!G7/1.19</f>
        <v>51260504.201680675</v>
      </c>
      <c r="F6" s="119"/>
      <c r="G6" s="175">
        <f>+D6-E6+F6</f>
        <v>48739495.798319325</v>
      </c>
      <c r="I6"/>
    </row>
    <row r="7" spans="1:9">
      <c r="A7" s="6"/>
      <c r="B7" s="50" t="s">
        <v>165</v>
      </c>
      <c r="C7" s="9" t="s">
        <v>0</v>
      </c>
      <c r="D7" s="153"/>
      <c r="E7" s="29"/>
      <c r="F7" s="119"/>
      <c r="G7" s="126">
        <f>+F7</f>
        <v>0</v>
      </c>
    </row>
    <row r="8" spans="1:9" ht="15.75" thickBot="1">
      <c r="A8" s="6"/>
      <c r="B8" s="51"/>
      <c r="C8" s="12" t="s">
        <v>0</v>
      </c>
      <c r="D8" s="154"/>
      <c r="E8" s="105"/>
      <c r="F8" s="124"/>
      <c r="G8" s="128"/>
    </row>
    <row r="9" spans="1:9">
      <c r="A9" s="6"/>
      <c r="B9" s="80" t="s">
        <v>14</v>
      </c>
      <c r="C9" s="14" t="s">
        <v>0</v>
      </c>
      <c r="D9" s="14"/>
      <c r="E9" s="106"/>
      <c r="F9" s="121"/>
      <c r="G9" s="176">
        <f>+F9</f>
        <v>0</v>
      </c>
    </row>
    <row r="10" spans="1:9">
      <c r="A10" s="6"/>
      <c r="B10" s="59" t="s">
        <v>15</v>
      </c>
      <c r="C10" s="9" t="s">
        <v>0</v>
      </c>
      <c r="D10" s="153"/>
      <c r="E10" s="107"/>
      <c r="F10" s="122">
        <f>+D10</f>
        <v>0</v>
      </c>
      <c r="G10" s="176">
        <f>+F10</f>
        <v>0</v>
      </c>
    </row>
    <row r="11" spans="1:9" ht="15" customHeight="1" thickBot="1">
      <c r="A11" s="6"/>
      <c r="B11" s="60" t="s">
        <v>16</v>
      </c>
      <c r="C11" s="13" t="s">
        <v>0</v>
      </c>
      <c r="D11" s="13"/>
      <c r="E11" s="108"/>
      <c r="F11" s="119"/>
      <c r="G11" s="177">
        <f>+F11</f>
        <v>0</v>
      </c>
    </row>
    <row r="12" spans="1:9" ht="15" customHeight="1">
      <c r="A12" s="6"/>
      <c r="B12" s="52" t="s">
        <v>17</v>
      </c>
      <c r="C12" s="117" t="s">
        <v>1</v>
      </c>
      <c r="D12" s="117">
        <f>SUM(D13:D14)</f>
        <v>0</v>
      </c>
      <c r="E12" s="117">
        <f t="shared" ref="E12:G12" si="0">SUM(E13:E14)</f>
        <v>0</v>
      </c>
      <c r="F12" s="24">
        <f t="shared" si="0"/>
        <v>0</v>
      </c>
      <c r="G12" s="125">
        <f t="shared" si="0"/>
        <v>0</v>
      </c>
    </row>
    <row r="13" spans="1:9" ht="15" customHeight="1">
      <c r="A13" s="6"/>
      <c r="B13" s="50" t="s">
        <v>166</v>
      </c>
      <c r="C13" s="9" t="s">
        <v>0</v>
      </c>
      <c r="D13" s="153"/>
      <c r="E13" s="29"/>
      <c r="F13" s="119"/>
      <c r="G13" s="176">
        <f>+D13</f>
        <v>0</v>
      </c>
    </row>
    <row r="14" spans="1:9" ht="15" customHeight="1" thickBot="1">
      <c r="A14" s="6"/>
      <c r="B14" s="51" t="s">
        <v>113</v>
      </c>
      <c r="C14" s="12" t="s">
        <v>0</v>
      </c>
      <c r="D14" s="154"/>
      <c r="E14" s="105"/>
      <c r="F14" s="120"/>
      <c r="G14" s="128"/>
    </row>
    <row r="15" spans="1:9">
      <c r="A15" s="6"/>
      <c r="B15" s="49" t="s">
        <v>2</v>
      </c>
      <c r="C15" s="53" t="s">
        <v>1</v>
      </c>
      <c r="D15" s="117">
        <f>SUM(D16:D26)</f>
        <v>12500</v>
      </c>
      <c r="E15" s="117">
        <f t="shared" ref="E15:F15" si="1">SUM(E16:E26)</f>
        <v>0</v>
      </c>
      <c r="F15" s="24">
        <f t="shared" si="1"/>
        <v>0</v>
      </c>
      <c r="G15" s="125">
        <f>SUM(G16:G26)</f>
        <v>12500</v>
      </c>
    </row>
    <row r="16" spans="1:9">
      <c r="A16" s="6"/>
      <c r="B16" s="81" t="s">
        <v>54</v>
      </c>
      <c r="C16" s="9" t="s">
        <v>0</v>
      </c>
      <c r="D16" s="27"/>
      <c r="E16" s="14"/>
      <c r="F16" s="118"/>
      <c r="G16" s="178"/>
    </row>
    <row r="17" spans="1:8">
      <c r="A17" s="6"/>
      <c r="B17" s="81" t="s">
        <v>114</v>
      </c>
      <c r="C17" s="9" t="s">
        <v>0</v>
      </c>
      <c r="D17" s="27"/>
      <c r="E17" s="14"/>
      <c r="F17" s="118"/>
      <c r="G17" s="178">
        <f>+D17+E17+F17</f>
        <v>0</v>
      </c>
    </row>
    <row r="18" spans="1:8">
      <c r="A18" s="6"/>
      <c r="B18" s="54" t="s">
        <v>82</v>
      </c>
      <c r="C18" s="9" t="s">
        <v>0</v>
      </c>
      <c r="D18" s="27"/>
      <c r="E18" s="27"/>
      <c r="F18" s="179"/>
      <c r="G18" s="178">
        <f t="shared" ref="G18:G26" si="2">+D18+E18+F18</f>
        <v>0</v>
      </c>
    </row>
    <row r="19" spans="1:8">
      <c r="A19" s="6"/>
      <c r="B19" s="67" t="s">
        <v>55</v>
      </c>
      <c r="C19" s="9" t="s">
        <v>0</v>
      </c>
      <c r="D19" s="27">
        <f>+'BALANCE AÑO 2022'!J18</f>
        <v>12500</v>
      </c>
      <c r="E19" s="27"/>
      <c r="F19" s="179"/>
      <c r="G19" s="178">
        <f t="shared" si="2"/>
        <v>12500</v>
      </c>
    </row>
    <row r="20" spans="1:8" ht="15" customHeight="1">
      <c r="A20" s="6"/>
      <c r="B20" s="54" t="s">
        <v>69</v>
      </c>
      <c r="C20" s="9" t="s">
        <v>0</v>
      </c>
      <c r="D20" s="27"/>
      <c r="E20" s="27"/>
      <c r="F20" s="179"/>
      <c r="G20" s="178">
        <f t="shared" si="2"/>
        <v>0</v>
      </c>
    </row>
    <row r="21" spans="1:8" ht="15" customHeight="1">
      <c r="A21" s="6"/>
      <c r="B21" s="54" t="s">
        <v>70</v>
      </c>
      <c r="C21" s="9" t="s">
        <v>0</v>
      </c>
      <c r="D21" s="27"/>
      <c r="E21" s="27"/>
      <c r="F21" s="179"/>
      <c r="G21" s="178">
        <f t="shared" si="2"/>
        <v>0</v>
      </c>
    </row>
    <row r="22" spans="1:8" ht="15" customHeight="1">
      <c r="A22" s="6"/>
      <c r="B22" s="54" t="s">
        <v>71</v>
      </c>
      <c r="C22" s="9" t="s">
        <v>0</v>
      </c>
      <c r="D22" s="27"/>
      <c r="E22" s="27"/>
      <c r="F22" s="179"/>
      <c r="G22" s="178">
        <f t="shared" si="2"/>
        <v>0</v>
      </c>
    </row>
    <row r="23" spans="1:8" ht="15" customHeight="1">
      <c r="A23" s="6"/>
      <c r="B23" s="54" t="s">
        <v>56</v>
      </c>
      <c r="C23" s="9" t="s">
        <v>0</v>
      </c>
      <c r="D23" s="58"/>
      <c r="E23" s="58"/>
      <c r="F23" s="179"/>
      <c r="G23" s="178">
        <f t="shared" si="2"/>
        <v>0</v>
      </c>
    </row>
    <row r="24" spans="1:8" ht="15" customHeight="1">
      <c r="A24" s="6"/>
      <c r="B24" s="54" t="s">
        <v>73</v>
      </c>
      <c r="C24" s="9" t="s">
        <v>0</v>
      </c>
      <c r="D24" s="28"/>
      <c r="E24" s="28"/>
      <c r="F24" s="179"/>
      <c r="G24" s="178">
        <f t="shared" si="2"/>
        <v>0</v>
      </c>
    </row>
    <row r="25" spans="1:8" ht="15" customHeight="1">
      <c r="A25" s="6"/>
      <c r="B25" s="54" t="s">
        <v>74</v>
      </c>
      <c r="C25" s="9" t="s">
        <v>0</v>
      </c>
      <c r="D25" s="28"/>
      <c r="E25" s="28"/>
      <c r="F25" s="179"/>
      <c r="G25" s="178">
        <f t="shared" si="2"/>
        <v>0</v>
      </c>
    </row>
    <row r="26" spans="1:8" ht="15" customHeight="1" thickBot="1">
      <c r="A26" s="6"/>
      <c r="B26" s="67" t="s">
        <v>75</v>
      </c>
      <c r="C26" s="13" t="s">
        <v>0</v>
      </c>
      <c r="D26" s="180"/>
      <c r="E26" s="181"/>
      <c r="F26" s="182"/>
      <c r="G26" s="183">
        <f t="shared" si="2"/>
        <v>0</v>
      </c>
    </row>
    <row r="27" spans="1:8" ht="15" customHeight="1">
      <c r="A27" s="6"/>
      <c r="B27" s="52" t="s">
        <v>18</v>
      </c>
      <c r="C27" s="117" t="s">
        <v>0</v>
      </c>
      <c r="D27" s="117"/>
      <c r="E27" s="184"/>
      <c r="F27" s="185"/>
      <c r="G27" s="186"/>
    </row>
    <row r="28" spans="1:8" ht="15.75" customHeight="1" thickBot="1">
      <c r="A28" s="6"/>
      <c r="B28" s="62" t="s">
        <v>19</v>
      </c>
      <c r="C28" s="12" t="s">
        <v>0</v>
      </c>
      <c r="D28" s="12"/>
      <c r="E28" s="105"/>
      <c r="F28" s="120"/>
      <c r="G28" s="233">
        <f>+F28</f>
        <v>0</v>
      </c>
    </row>
    <row r="29" spans="1:8" ht="15.75" thickBot="1">
      <c r="A29" s="6"/>
      <c r="B29" s="57" t="s">
        <v>20</v>
      </c>
      <c r="C29" s="18" t="s">
        <v>1</v>
      </c>
      <c r="D29" s="18">
        <f>+D5+D9+D10+D11+D12+D15+D27+D28</f>
        <v>100012500</v>
      </c>
      <c r="E29" s="98"/>
      <c r="F29" s="98"/>
      <c r="G29" s="187">
        <f>+G5+G9+G10+G11+G12+G15+G27+G28</f>
        <v>48751995.798319325</v>
      </c>
    </row>
    <row r="30" spans="1:8" ht="15" customHeight="1">
      <c r="A30" s="6"/>
      <c r="B30" s="52" t="s">
        <v>57</v>
      </c>
      <c r="C30" s="64" t="s">
        <v>10</v>
      </c>
      <c r="D30" s="27"/>
      <c r="E30" s="27"/>
      <c r="F30" s="179"/>
      <c r="G30" s="188">
        <f>+D30+E30+F30</f>
        <v>0</v>
      </c>
      <c r="H30" t="s">
        <v>115</v>
      </c>
    </row>
    <row r="31" spans="1:8" ht="15" customHeight="1">
      <c r="A31" s="6"/>
      <c r="B31" s="65" t="s">
        <v>59</v>
      </c>
      <c r="C31" s="48" t="s">
        <v>10</v>
      </c>
      <c r="D31" s="27"/>
      <c r="E31" s="27"/>
      <c r="F31" s="179"/>
      <c r="G31" s="188">
        <f>+D31-E31+F31</f>
        <v>0</v>
      </c>
      <c r="H31" t="s">
        <v>115</v>
      </c>
    </row>
    <row r="32" spans="1:8" ht="15" customHeight="1">
      <c r="A32" s="6"/>
      <c r="B32" s="65" t="s">
        <v>24</v>
      </c>
      <c r="C32" s="48" t="s">
        <v>10</v>
      </c>
      <c r="D32" s="27"/>
      <c r="E32" s="27"/>
      <c r="F32" s="179"/>
      <c r="G32" s="188">
        <f t="shared" ref="G32:G53" si="3">+D32-E32+F32</f>
        <v>0</v>
      </c>
    </row>
    <row r="33" spans="1:8" ht="15" customHeight="1">
      <c r="A33" s="6"/>
      <c r="B33" s="65" t="s">
        <v>60</v>
      </c>
      <c r="C33" s="48" t="s">
        <v>10</v>
      </c>
      <c r="D33" s="27"/>
      <c r="E33" s="27">
        <f>+'BALANCE AÑO 2022'!H11/1.19</f>
        <v>46890756.302521013</v>
      </c>
      <c r="F33" s="189">
        <f>+'BALANCE AÑO 2022'!C8</f>
        <v>120000000</v>
      </c>
      <c r="G33" s="188">
        <f t="shared" si="3"/>
        <v>73109243.69747898</v>
      </c>
      <c r="H33" t="s">
        <v>115</v>
      </c>
    </row>
    <row r="34" spans="1:8" ht="15" customHeight="1">
      <c r="A34" s="6"/>
      <c r="B34" s="65" t="s">
        <v>61</v>
      </c>
      <c r="C34" s="48" t="s">
        <v>10</v>
      </c>
      <c r="D34" s="27"/>
      <c r="E34" s="27"/>
      <c r="F34" s="179"/>
      <c r="G34" s="188">
        <f t="shared" si="3"/>
        <v>0</v>
      </c>
      <c r="H34" t="s">
        <v>115</v>
      </c>
    </row>
    <row r="35" spans="1:8">
      <c r="A35" s="6"/>
      <c r="B35" s="65" t="s">
        <v>62</v>
      </c>
      <c r="C35" s="48" t="s">
        <v>10</v>
      </c>
      <c r="D35" s="27"/>
      <c r="E35" s="27"/>
      <c r="F35" s="179"/>
      <c r="G35" s="188">
        <f t="shared" si="3"/>
        <v>0</v>
      </c>
      <c r="H35" t="s">
        <v>115</v>
      </c>
    </row>
    <row r="36" spans="1:8">
      <c r="A36" s="6"/>
      <c r="B36" s="65" t="s">
        <v>58</v>
      </c>
      <c r="C36" s="48" t="s">
        <v>10</v>
      </c>
      <c r="D36" s="27"/>
      <c r="E36" s="27"/>
      <c r="F36" s="179"/>
      <c r="G36" s="188">
        <f t="shared" si="3"/>
        <v>0</v>
      </c>
      <c r="H36" t="s">
        <v>115</v>
      </c>
    </row>
    <row r="37" spans="1:8">
      <c r="A37" s="6"/>
      <c r="B37" s="65" t="s">
        <v>64</v>
      </c>
      <c r="C37" s="48" t="s">
        <v>10</v>
      </c>
      <c r="D37" s="27"/>
      <c r="E37" s="27"/>
      <c r="F37" s="179"/>
      <c r="G37" s="188">
        <f t="shared" si="3"/>
        <v>0</v>
      </c>
      <c r="H37" t="s">
        <v>115</v>
      </c>
    </row>
    <row r="38" spans="1:8">
      <c r="A38" s="6"/>
      <c r="B38" s="65" t="s">
        <v>65</v>
      </c>
      <c r="C38" s="48" t="s">
        <v>10</v>
      </c>
      <c r="D38" s="27"/>
      <c r="E38" s="27"/>
      <c r="F38" s="179"/>
      <c r="G38" s="188">
        <f t="shared" si="3"/>
        <v>0</v>
      </c>
      <c r="H38" t="s">
        <v>115</v>
      </c>
    </row>
    <row r="39" spans="1:8">
      <c r="A39" s="6"/>
      <c r="B39" s="65" t="s">
        <v>66</v>
      </c>
      <c r="C39" s="48" t="s">
        <v>10</v>
      </c>
      <c r="D39" s="28"/>
      <c r="E39" s="27"/>
      <c r="F39" s="179"/>
      <c r="G39" s="188">
        <f t="shared" si="3"/>
        <v>0</v>
      </c>
      <c r="H39" t="s">
        <v>115</v>
      </c>
    </row>
    <row r="40" spans="1:8">
      <c r="A40" s="6"/>
      <c r="B40" s="66" t="s">
        <v>63</v>
      </c>
      <c r="C40" s="48" t="s">
        <v>10</v>
      </c>
      <c r="D40" s="28"/>
      <c r="E40" s="27"/>
      <c r="F40" s="179"/>
      <c r="G40" s="188">
        <f t="shared" si="3"/>
        <v>0</v>
      </c>
      <c r="H40" t="s">
        <v>115</v>
      </c>
    </row>
    <row r="41" spans="1:8" ht="15" customHeight="1">
      <c r="A41" s="6"/>
      <c r="B41" s="66" t="s">
        <v>34</v>
      </c>
      <c r="C41" s="48" t="s">
        <v>10</v>
      </c>
      <c r="D41" s="27"/>
      <c r="E41" s="27"/>
      <c r="F41" s="179"/>
      <c r="G41" s="188">
        <f t="shared" si="3"/>
        <v>0</v>
      </c>
    </row>
    <row r="42" spans="1:8" ht="15" customHeight="1">
      <c r="A42" s="6"/>
      <c r="B42" s="66" t="s">
        <v>35</v>
      </c>
      <c r="C42" s="48" t="s">
        <v>10</v>
      </c>
      <c r="D42" s="27">
        <f>+'BALANCE AÑO 2022'!I20</f>
        <v>1100000</v>
      </c>
      <c r="E42" s="27"/>
      <c r="F42" s="179"/>
      <c r="G42" s="188">
        <f t="shared" si="3"/>
        <v>1100000</v>
      </c>
      <c r="H42" s="3" t="s">
        <v>115</v>
      </c>
    </row>
    <row r="43" spans="1:8" ht="15" customHeight="1">
      <c r="A43" s="6"/>
      <c r="B43" s="66" t="s">
        <v>36</v>
      </c>
      <c r="C43" s="48" t="s">
        <v>10</v>
      </c>
      <c r="D43" s="27"/>
      <c r="E43" s="27"/>
      <c r="F43" s="179"/>
      <c r="G43" s="188">
        <f t="shared" si="3"/>
        <v>0</v>
      </c>
    </row>
    <row r="44" spans="1:8">
      <c r="A44" s="6"/>
      <c r="B44" s="82" t="s">
        <v>67</v>
      </c>
      <c r="C44" s="48" t="s">
        <v>10</v>
      </c>
      <c r="D44" s="27"/>
      <c r="E44" s="27"/>
      <c r="F44" s="179"/>
      <c r="G44" s="188">
        <f t="shared" si="3"/>
        <v>0</v>
      </c>
      <c r="H44" s="3" t="str">
        <f>+H42</f>
        <v>pagados</v>
      </c>
    </row>
    <row r="45" spans="1:8">
      <c r="A45" s="6"/>
      <c r="B45" s="82" t="s">
        <v>68</v>
      </c>
      <c r="C45" s="48" t="s">
        <v>10</v>
      </c>
      <c r="D45" s="27"/>
      <c r="E45" s="27"/>
      <c r="F45" s="179"/>
      <c r="G45" s="188">
        <f t="shared" si="3"/>
        <v>0</v>
      </c>
      <c r="H45" s="3" t="str">
        <f>+H44</f>
        <v>pagados</v>
      </c>
    </row>
    <row r="46" spans="1:8" ht="15" customHeight="1">
      <c r="A46" s="6"/>
      <c r="B46" s="82" t="s">
        <v>76</v>
      </c>
      <c r="C46" s="48" t="s">
        <v>10</v>
      </c>
      <c r="D46" s="27"/>
      <c r="E46" s="27"/>
      <c r="F46" s="179"/>
      <c r="G46" s="188">
        <f t="shared" si="3"/>
        <v>0</v>
      </c>
      <c r="H46" s="3" t="str">
        <f>+H45</f>
        <v>pagados</v>
      </c>
    </row>
    <row r="47" spans="1:8" ht="15" customHeight="1">
      <c r="A47" s="6"/>
      <c r="B47" s="82" t="s">
        <v>77</v>
      </c>
      <c r="C47" s="48" t="s">
        <v>10</v>
      </c>
      <c r="D47" s="27"/>
      <c r="E47" s="27"/>
      <c r="F47" s="179"/>
      <c r="G47" s="188">
        <f t="shared" si="3"/>
        <v>0</v>
      </c>
    </row>
    <row r="48" spans="1:8" ht="15" customHeight="1">
      <c r="A48" s="6"/>
      <c r="B48" s="66" t="s">
        <v>39</v>
      </c>
      <c r="C48" s="48" t="s">
        <v>10</v>
      </c>
      <c r="D48" s="27"/>
      <c r="E48" s="27"/>
      <c r="F48" s="179"/>
      <c r="G48" s="188">
        <f t="shared" si="3"/>
        <v>0</v>
      </c>
    </row>
    <row r="49" spans="1:9">
      <c r="A49" s="6"/>
      <c r="B49" s="66" t="s">
        <v>83</v>
      </c>
      <c r="C49" s="48" t="s">
        <v>10</v>
      </c>
      <c r="D49" s="27"/>
      <c r="E49" s="27"/>
      <c r="F49" s="179"/>
      <c r="G49" s="188">
        <f>+D49-E49+F49</f>
        <v>0</v>
      </c>
      <c r="I49" s="155"/>
    </row>
    <row r="50" spans="1:9" ht="15" customHeight="1">
      <c r="A50" s="6"/>
      <c r="B50" s="66" t="s">
        <v>41</v>
      </c>
      <c r="C50" s="48" t="s">
        <v>10</v>
      </c>
      <c r="D50" s="27"/>
      <c r="E50" s="27"/>
      <c r="F50" s="179"/>
      <c r="G50" s="188">
        <f t="shared" si="3"/>
        <v>0</v>
      </c>
    </row>
    <row r="51" spans="1:9">
      <c r="A51" s="6"/>
      <c r="B51" s="66" t="s">
        <v>42</v>
      </c>
      <c r="C51" s="48" t="s">
        <v>10</v>
      </c>
      <c r="D51" s="27"/>
      <c r="E51" s="27"/>
      <c r="F51" s="179"/>
      <c r="G51" s="188">
        <f t="shared" si="3"/>
        <v>0</v>
      </c>
    </row>
    <row r="52" spans="1:9" ht="16.5" customHeight="1">
      <c r="A52" s="6"/>
      <c r="B52" s="65" t="s">
        <v>43</v>
      </c>
      <c r="C52" s="48" t="s">
        <v>10</v>
      </c>
      <c r="D52" s="27"/>
      <c r="E52" s="27"/>
      <c r="F52" s="179"/>
      <c r="G52" s="188">
        <f t="shared" si="3"/>
        <v>0</v>
      </c>
    </row>
    <row r="53" spans="1:9">
      <c r="A53" s="6"/>
      <c r="B53" s="65" t="s">
        <v>3</v>
      </c>
      <c r="C53" s="48" t="s">
        <v>10</v>
      </c>
      <c r="D53" s="27"/>
      <c r="E53" s="27"/>
      <c r="F53" s="179"/>
      <c r="G53" s="188">
        <f t="shared" si="3"/>
        <v>0</v>
      </c>
    </row>
    <row r="54" spans="1:9">
      <c r="A54" s="6"/>
      <c r="B54" s="190" t="s">
        <v>84</v>
      </c>
      <c r="C54" s="20"/>
      <c r="D54" s="27"/>
      <c r="E54" s="27"/>
      <c r="F54" s="179"/>
      <c r="G54" s="188"/>
    </row>
    <row r="55" spans="1:9" ht="15" customHeight="1">
      <c r="A55" s="6"/>
      <c r="B55" s="54" t="s">
        <v>85</v>
      </c>
      <c r="C55" s="48" t="s">
        <v>10</v>
      </c>
      <c r="D55" s="27"/>
      <c r="E55" s="27"/>
      <c r="F55" s="179"/>
      <c r="G55" s="188"/>
    </row>
    <row r="56" spans="1:9" ht="15" customHeight="1">
      <c r="A56" s="6"/>
      <c r="B56" s="54" t="s">
        <v>91</v>
      </c>
      <c r="C56" s="48" t="s">
        <v>10</v>
      </c>
      <c r="D56" s="27">
        <f>+'BALANCE AÑO 2022'!I19</f>
        <v>60000000</v>
      </c>
      <c r="E56" s="27"/>
      <c r="F56" s="179"/>
      <c r="G56" s="188"/>
    </row>
    <row r="57" spans="1:9" ht="15" customHeight="1">
      <c r="A57" s="6"/>
      <c r="B57" s="54" t="s">
        <v>133</v>
      </c>
      <c r="C57" s="48" t="s">
        <v>10</v>
      </c>
      <c r="D57" s="27"/>
      <c r="E57" s="27"/>
      <c r="F57" s="179"/>
      <c r="G57" s="188"/>
    </row>
    <row r="58" spans="1:9" ht="15" customHeight="1">
      <c r="A58" s="6"/>
      <c r="B58" s="54" t="s">
        <v>72</v>
      </c>
      <c r="C58" s="48" t="s">
        <v>10</v>
      </c>
      <c r="D58" s="27"/>
      <c r="E58" s="27"/>
      <c r="F58" s="179"/>
      <c r="G58" s="188"/>
    </row>
    <row r="59" spans="1:9" ht="15" customHeight="1">
      <c r="A59" s="6"/>
      <c r="B59" s="54" t="s">
        <v>72</v>
      </c>
      <c r="C59" s="48" t="s">
        <v>10</v>
      </c>
      <c r="D59" s="27"/>
      <c r="E59" s="27"/>
      <c r="F59" s="179"/>
      <c r="G59" s="188"/>
    </row>
    <row r="60" spans="1:9" ht="15" customHeight="1" thickBot="1">
      <c r="A60" s="6"/>
      <c r="B60" s="67" t="s">
        <v>72</v>
      </c>
      <c r="C60" s="68" t="s">
        <v>10</v>
      </c>
      <c r="D60" s="27"/>
      <c r="E60" s="27"/>
      <c r="F60" s="179"/>
      <c r="G60" s="188"/>
    </row>
    <row r="61" spans="1:9" ht="15.75" thickBot="1">
      <c r="A61" s="6"/>
      <c r="B61" s="83" t="s">
        <v>44</v>
      </c>
      <c r="C61" s="84" t="s">
        <v>1</v>
      </c>
      <c r="D61" s="84">
        <f>SUM(D30:D60)</f>
        <v>61100000</v>
      </c>
      <c r="E61" s="98"/>
      <c r="F61" s="98"/>
      <c r="G61" s="191">
        <f>SUM(G30:G60)</f>
        <v>74209243.69747898</v>
      </c>
      <c r="I61" s="96"/>
    </row>
    <row r="62" spans="1:9" ht="15.75" thickBot="1">
      <c r="A62" s="6"/>
      <c r="B62" s="83" t="s">
        <v>86</v>
      </c>
      <c r="C62" s="84" t="s">
        <v>1</v>
      </c>
      <c r="D62" s="84">
        <f>+D29-D61</f>
        <v>38912500</v>
      </c>
      <c r="E62" s="98"/>
      <c r="F62" s="98"/>
      <c r="G62" s="192"/>
      <c r="I62" s="96"/>
    </row>
    <row r="63" spans="1:9" ht="15.75" customHeight="1" thickBot="1">
      <c r="A63" s="6"/>
      <c r="B63" s="85" t="s">
        <v>45</v>
      </c>
      <c r="C63" s="86" t="s">
        <v>0</v>
      </c>
      <c r="D63" s="98"/>
      <c r="E63" s="98"/>
      <c r="F63" s="193"/>
      <c r="G63" s="191">
        <f>+G46+G47</f>
        <v>0</v>
      </c>
      <c r="I63" s="97"/>
    </row>
    <row r="64" spans="1:9" ht="15.75" customHeight="1" thickBot="1">
      <c r="A64" s="6"/>
      <c r="B64" s="72" t="s">
        <v>48</v>
      </c>
      <c r="C64" s="16" t="s">
        <v>1</v>
      </c>
      <c r="D64" s="99"/>
      <c r="E64" s="99"/>
      <c r="F64" s="194"/>
      <c r="G64" s="191">
        <f>+G29-G61+G63</f>
        <v>-25457247.899159655</v>
      </c>
      <c r="I64" s="96"/>
    </row>
    <row r="65" spans="1:7" ht="15.75" customHeight="1" thickBot="1">
      <c r="A65" s="6"/>
      <c r="B65" s="72" t="s">
        <v>49</v>
      </c>
      <c r="C65" s="73"/>
      <c r="D65" s="110"/>
      <c r="E65" s="110"/>
      <c r="F65" s="110"/>
      <c r="G65" s="191"/>
    </row>
    <row r="66" spans="1:7" ht="15.75" thickBot="1">
      <c r="A66" s="6"/>
      <c r="B66" s="61" t="s">
        <v>9</v>
      </c>
      <c r="C66" s="56" t="s">
        <v>10</v>
      </c>
      <c r="D66" s="100"/>
      <c r="E66" s="100"/>
      <c r="F66" s="195"/>
      <c r="G66" s="191">
        <f>+D86</f>
        <v>0</v>
      </c>
    </row>
    <row r="67" spans="1:7" ht="15.75" customHeight="1" thickBot="1">
      <c r="A67" s="6"/>
      <c r="B67" s="60" t="s">
        <v>4</v>
      </c>
      <c r="C67" s="68" t="s">
        <v>10</v>
      </c>
      <c r="D67" s="101"/>
      <c r="E67" s="101"/>
      <c r="F67" s="196"/>
      <c r="G67" s="191"/>
    </row>
    <row r="68" spans="1:7" ht="15.75" customHeight="1" thickBot="1">
      <c r="A68" s="6"/>
      <c r="B68" s="69" t="s">
        <v>47</v>
      </c>
      <c r="C68" s="18" t="s">
        <v>1</v>
      </c>
      <c r="D68" s="98"/>
      <c r="E68" s="98"/>
      <c r="F68" s="193"/>
      <c r="G68" s="191">
        <f>+G64-G66-G67</f>
        <v>-25457247.899159655</v>
      </c>
    </row>
    <row r="69" spans="1:7" ht="15.75" customHeight="1" thickBot="1">
      <c r="A69" s="5"/>
      <c r="B69" s="71"/>
      <c r="C69" s="95"/>
      <c r="D69" s="102"/>
      <c r="E69" s="102"/>
      <c r="F69" s="102"/>
      <c r="G69" s="191"/>
    </row>
    <row r="70" spans="1:7" ht="15.75" thickBot="1">
      <c r="B70" s="91" t="s">
        <v>50</v>
      </c>
      <c r="C70" s="92"/>
      <c r="D70" s="111"/>
      <c r="E70" s="111"/>
      <c r="F70" s="111"/>
      <c r="G70" s="191"/>
    </row>
    <row r="71" spans="1:7" ht="15.75" thickBot="1">
      <c r="B71" s="65" t="s">
        <v>6</v>
      </c>
      <c r="C71" s="9" t="s">
        <v>0</v>
      </c>
      <c r="D71" s="103"/>
      <c r="E71" s="103"/>
      <c r="F71" s="197"/>
      <c r="G71" s="191"/>
    </row>
    <row r="72" spans="1:7" ht="15.75" thickBot="1">
      <c r="B72" s="60" t="s">
        <v>7</v>
      </c>
      <c r="C72" s="13" t="s">
        <v>0</v>
      </c>
      <c r="D72" s="104"/>
      <c r="E72" s="104"/>
      <c r="F72" s="198"/>
      <c r="G72" s="191"/>
    </row>
    <row r="73" spans="1:7" ht="15.75" thickBot="1">
      <c r="B73" s="69" t="s">
        <v>8</v>
      </c>
      <c r="C73" s="18" t="s">
        <v>1</v>
      </c>
      <c r="D73" s="98"/>
      <c r="E73" s="98"/>
      <c r="F73" s="193"/>
      <c r="G73" s="191"/>
    </row>
    <row r="74" spans="1:7" ht="15.75" thickBot="1">
      <c r="B74" s="4"/>
      <c r="C74" s="46"/>
      <c r="D74" s="98"/>
      <c r="E74" s="98"/>
      <c r="F74" s="193"/>
      <c r="G74" s="199"/>
    </row>
    <row r="75" spans="1:7" ht="15.75" thickBot="1">
      <c r="B75" s="91" t="s">
        <v>116</v>
      </c>
      <c r="C75" s="92"/>
      <c r="D75" s="98"/>
      <c r="E75" s="98"/>
      <c r="F75" s="193"/>
      <c r="G75" s="200"/>
    </row>
    <row r="76" spans="1:7" ht="15.75" thickBot="1">
      <c r="B76" s="82" t="s">
        <v>67</v>
      </c>
      <c r="C76" s="9" t="s">
        <v>0</v>
      </c>
      <c r="D76" s="98"/>
      <c r="E76" s="98"/>
      <c r="F76" s="193"/>
      <c r="G76" s="201">
        <f>+G44</f>
        <v>0</v>
      </c>
    </row>
    <row r="77" spans="1:7" ht="15.75" thickBot="1">
      <c r="B77" s="69" t="s">
        <v>79</v>
      </c>
      <c r="C77" s="18" t="s">
        <v>1</v>
      </c>
      <c r="D77" s="98"/>
      <c r="E77" s="98"/>
      <c r="F77" s="193"/>
      <c r="G77" s="187">
        <f t="shared" ref="G77" si="4">+G76</f>
        <v>0</v>
      </c>
    </row>
    <row r="80" spans="1:7" ht="15.75">
      <c r="B80" s="156" t="s">
        <v>117</v>
      </c>
      <c r="C80" s="157"/>
      <c r="D80" s="5"/>
      <c r="G80" s="115"/>
    </row>
    <row r="81" spans="2:7" ht="15.75">
      <c r="B81" s="158" t="s">
        <v>118</v>
      </c>
      <c r="C81" s="159"/>
      <c r="D81" s="5"/>
    </row>
    <row r="82" spans="2:7">
      <c r="B82" s="160" t="s">
        <v>119</v>
      </c>
      <c r="C82" s="161"/>
      <c r="D82" s="162"/>
      <c r="G82" s="115"/>
    </row>
    <row r="83" spans="2:7">
      <c r="B83" s="163" t="s">
        <v>120</v>
      </c>
      <c r="C83" s="164"/>
      <c r="D83" s="165"/>
    </row>
    <row r="84" spans="2:7">
      <c r="B84" s="163" t="s">
        <v>121</v>
      </c>
      <c r="C84" s="164"/>
      <c r="D84" s="165"/>
    </row>
    <row r="85" spans="2:7">
      <c r="B85" s="160" t="s">
        <v>122</v>
      </c>
      <c r="C85" s="166"/>
      <c r="D85" s="162">
        <f>+D82-D83-D84</f>
        <v>0</v>
      </c>
    </row>
    <row r="86" spans="2:7">
      <c r="B86" s="167">
        <v>0.5</v>
      </c>
      <c r="C86" s="168"/>
      <c r="D86" s="169">
        <f>+D85*B86</f>
        <v>0</v>
      </c>
    </row>
    <row r="87" spans="2:7">
      <c r="D87" s="169"/>
    </row>
    <row r="88" spans="2:7">
      <c r="B88" s="222" t="s">
        <v>135</v>
      </c>
      <c r="C88" s="46"/>
      <c r="D88" s="223"/>
    </row>
    <row r="89" spans="2:7">
      <c r="B89" s="224" t="s">
        <v>136</v>
      </c>
      <c r="C89" s="46"/>
      <c r="D89" s="225" t="e">
        <f>+'ANTECEDENTES  '!#REF!</f>
        <v>#REF!</v>
      </c>
    </row>
    <row r="90" spans="2:7">
      <c r="B90" s="224" t="s">
        <v>141</v>
      </c>
      <c r="C90" s="46"/>
      <c r="D90" s="225" t="e">
        <f>+D89*1.4%</f>
        <v>#REF!</v>
      </c>
    </row>
    <row r="91" spans="2:7">
      <c r="B91" s="224" t="s">
        <v>137</v>
      </c>
      <c r="C91" s="46"/>
      <c r="D91" s="225" t="e">
        <f>+D89+D90</f>
        <v>#REF!</v>
      </c>
    </row>
    <row r="92" spans="2:7">
      <c r="B92" s="226" t="s">
        <v>138</v>
      </c>
      <c r="C92" s="46"/>
      <c r="D92" s="223"/>
    </row>
    <row r="93" spans="2:7">
      <c r="B93" s="227"/>
      <c r="C93" s="46"/>
      <c r="D93" s="228">
        <v>0.06</v>
      </c>
      <c r="E93" s="232" t="s">
        <v>142</v>
      </c>
    </row>
    <row r="94" spans="2:7">
      <c r="B94" s="222" t="s">
        <v>139</v>
      </c>
      <c r="C94" s="46"/>
      <c r="D94" s="229" t="e">
        <f>+D91*D93</f>
        <v>#REF!</v>
      </c>
    </row>
    <row r="95" spans="2:7">
      <c r="B95" s="224" t="s">
        <v>140</v>
      </c>
      <c r="C95" s="46"/>
      <c r="D95" s="225" t="e">
        <f>+D91-D94</f>
        <v>#REF!</v>
      </c>
    </row>
    <row r="96" spans="2:7" ht="15.75" thickBot="1">
      <c r="B96" s="230"/>
      <c r="C96" s="73"/>
      <c r="D96" s="231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31" zoomScaleNormal="100" workbookViewId="0">
      <selection activeCell="L28" sqref="L28:P28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241" t="s">
        <v>11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3"/>
      <c r="S2" s="21"/>
    </row>
    <row r="3" spans="3:22" s="31" customFormat="1" ht="23.45" customHeight="1" thickBot="1">
      <c r="C3" s="244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6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247" t="s">
        <v>12</v>
      </c>
      <c r="M4" s="248"/>
      <c r="N4" s="248"/>
      <c r="O4" s="248"/>
      <c r="P4" s="249"/>
      <c r="Q4" s="35"/>
    </row>
    <row r="5" spans="3:22" ht="27" customHeight="1">
      <c r="C5" s="250" t="s">
        <v>13</v>
      </c>
      <c r="D5" s="251"/>
      <c r="E5" s="251"/>
      <c r="F5" s="251"/>
      <c r="G5" s="251"/>
      <c r="H5" s="251"/>
      <c r="I5" s="251"/>
      <c r="J5" s="251"/>
      <c r="K5" s="24">
        <v>1400</v>
      </c>
      <c r="L5" s="252">
        <f>+'BASE IMPONIBLE AT 2023'!G6</f>
        <v>48739495.798319325</v>
      </c>
      <c r="M5" s="253"/>
      <c r="N5" s="253"/>
      <c r="O5" s="253"/>
      <c r="P5" s="254"/>
      <c r="Q5" s="8" t="s">
        <v>0</v>
      </c>
    </row>
    <row r="6" spans="3:22" ht="27" customHeight="1">
      <c r="C6" s="236" t="s">
        <v>14</v>
      </c>
      <c r="D6" s="237"/>
      <c r="E6" s="237"/>
      <c r="F6" s="237"/>
      <c r="G6" s="237"/>
      <c r="H6" s="237"/>
      <c r="I6" s="237"/>
      <c r="J6" s="237"/>
      <c r="K6" s="26">
        <v>1401</v>
      </c>
      <c r="L6" s="238">
        <f>+'BASE IMPONIBLE AT2024'!H9</f>
        <v>0</v>
      </c>
      <c r="M6" s="239"/>
      <c r="N6" s="239"/>
      <c r="O6" s="239"/>
      <c r="P6" s="240"/>
      <c r="Q6" s="10" t="s">
        <v>0</v>
      </c>
    </row>
    <row r="7" spans="3:22" ht="27" customHeight="1">
      <c r="C7" s="36" t="s">
        <v>15</v>
      </c>
      <c r="D7" s="17"/>
      <c r="E7" s="17"/>
      <c r="F7" s="17"/>
      <c r="G7" s="17"/>
      <c r="H7" s="17"/>
      <c r="I7" s="17"/>
      <c r="J7" s="17"/>
      <c r="K7" s="26">
        <v>1402</v>
      </c>
      <c r="L7" s="238">
        <f>+'BASE IMPONIBLE AT2024'!H10</f>
        <v>0</v>
      </c>
      <c r="M7" s="239"/>
      <c r="N7" s="239"/>
      <c r="O7" s="239"/>
      <c r="P7" s="240"/>
      <c r="Q7" s="10" t="s">
        <v>0</v>
      </c>
    </row>
    <row r="8" spans="3:22" ht="27" customHeight="1">
      <c r="C8" s="255" t="s">
        <v>16</v>
      </c>
      <c r="D8" s="256"/>
      <c r="E8" s="256"/>
      <c r="F8" s="256"/>
      <c r="G8" s="256"/>
      <c r="H8" s="256"/>
      <c r="I8" s="256"/>
      <c r="J8" s="256"/>
      <c r="K8" s="26">
        <v>1403</v>
      </c>
      <c r="L8" s="238">
        <f>+'BASE IMPONIBLE AT2024'!H11</f>
        <v>0</v>
      </c>
      <c r="M8" s="239"/>
      <c r="N8" s="239"/>
      <c r="O8" s="239"/>
      <c r="P8" s="240"/>
      <c r="Q8" s="10" t="s">
        <v>0</v>
      </c>
    </row>
    <row r="9" spans="3:22" ht="27" customHeight="1">
      <c r="C9" s="255" t="s">
        <v>17</v>
      </c>
      <c r="D9" s="256"/>
      <c r="E9" s="256"/>
      <c r="F9" s="256"/>
      <c r="G9" s="256"/>
      <c r="H9" s="256"/>
      <c r="I9" s="256"/>
      <c r="J9" s="256"/>
      <c r="K9" s="26">
        <v>1587</v>
      </c>
      <c r="L9" s="238">
        <f>+'BASE IMPONIBLE AT 2023'!G12</f>
        <v>0</v>
      </c>
      <c r="M9" s="239"/>
      <c r="N9" s="239"/>
      <c r="O9" s="239"/>
      <c r="P9" s="240"/>
      <c r="Q9" s="10" t="s">
        <v>0</v>
      </c>
    </row>
    <row r="10" spans="3:22" ht="27" customHeight="1">
      <c r="C10" s="236" t="s">
        <v>2</v>
      </c>
      <c r="D10" s="237"/>
      <c r="E10" s="237"/>
      <c r="F10" s="237"/>
      <c r="G10" s="237"/>
      <c r="H10" s="237"/>
      <c r="I10" s="237"/>
      <c r="J10" s="237"/>
      <c r="K10" s="26">
        <v>1588</v>
      </c>
      <c r="L10" s="238">
        <f>+'BASE IMPONIBLE AT 2023'!G15</f>
        <v>12500</v>
      </c>
      <c r="M10" s="239"/>
      <c r="N10" s="239"/>
      <c r="O10" s="239"/>
      <c r="P10" s="240"/>
      <c r="Q10" s="10" t="s">
        <v>0</v>
      </c>
    </row>
    <row r="11" spans="3:22" ht="54.6" customHeight="1">
      <c r="C11" s="255" t="s">
        <v>18</v>
      </c>
      <c r="D11" s="256"/>
      <c r="E11" s="256"/>
      <c r="F11" s="256"/>
      <c r="G11" s="256"/>
      <c r="H11" s="256"/>
      <c r="I11" s="256"/>
      <c r="J11" s="256"/>
      <c r="K11" s="26">
        <v>1404</v>
      </c>
      <c r="L11" s="238">
        <f>+'BASE IMPONIBLE AT2024'!H27</f>
        <v>0</v>
      </c>
      <c r="M11" s="239"/>
      <c r="N11" s="239"/>
      <c r="O11" s="239"/>
      <c r="P11" s="240"/>
      <c r="Q11" s="10" t="s">
        <v>0</v>
      </c>
    </row>
    <row r="12" spans="3:22" ht="27" customHeight="1" thickBot="1">
      <c r="C12" s="257" t="s">
        <v>19</v>
      </c>
      <c r="D12" s="258"/>
      <c r="E12" s="258"/>
      <c r="F12" s="258"/>
      <c r="G12" s="258"/>
      <c r="H12" s="258"/>
      <c r="I12" s="258"/>
      <c r="J12" s="258"/>
      <c r="K12" s="25">
        <v>1405</v>
      </c>
      <c r="L12" s="259">
        <f>+'BASE IMPONIBLE AT 2023'!G28</f>
        <v>0</v>
      </c>
      <c r="M12" s="260"/>
      <c r="N12" s="260"/>
      <c r="O12" s="260"/>
      <c r="P12" s="261"/>
      <c r="Q12" s="37" t="s">
        <v>0</v>
      </c>
    </row>
    <row r="13" spans="3:22" ht="27" customHeight="1" thickBot="1">
      <c r="C13" s="262" t="s">
        <v>20</v>
      </c>
      <c r="D13" s="263"/>
      <c r="E13" s="263"/>
      <c r="F13" s="263"/>
      <c r="G13" s="263"/>
      <c r="H13" s="263"/>
      <c r="I13" s="263"/>
      <c r="J13" s="264"/>
      <c r="K13" s="18">
        <v>1410</v>
      </c>
      <c r="L13" s="265">
        <f>SUM(L5:P12)</f>
        <v>48751995.798319325</v>
      </c>
      <c r="M13" s="265"/>
      <c r="N13" s="265"/>
      <c r="O13" s="265"/>
      <c r="P13" s="265"/>
      <c r="Q13" s="23" t="s">
        <v>1</v>
      </c>
    </row>
    <row r="14" spans="3:22" ht="27" customHeight="1" thickBot="1">
      <c r="C14" s="266" t="s">
        <v>21</v>
      </c>
      <c r="D14" s="267"/>
      <c r="E14" s="267"/>
      <c r="F14" s="267"/>
      <c r="G14" s="267"/>
      <c r="H14" s="267"/>
      <c r="I14" s="267"/>
      <c r="J14" s="268"/>
      <c r="K14" s="117">
        <v>1406</v>
      </c>
      <c r="L14" s="253">
        <f>+'BASE IMPONIBLE AT 2023'!G30</f>
        <v>0</v>
      </c>
      <c r="M14" s="253"/>
      <c r="N14" s="253"/>
      <c r="O14" s="253"/>
      <c r="P14" s="253"/>
      <c r="Q14" s="38" t="s">
        <v>10</v>
      </c>
      <c r="S14" s="19" t="s">
        <v>22</v>
      </c>
      <c r="T14" s="19"/>
      <c r="U14" s="19"/>
      <c r="V14" s="19"/>
    </row>
    <row r="15" spans="3:22" ht="27" customHeight="1" thickBot="1">
      <c r="C15" s="255" t="s">
        <v>23</v>
      </c>
      <c r="D15" s="256"/>
      <c r="E15" s="256"/>
      <c r="F15" s="256"/>
      <c r="G15" s="256"/>
      <c r="H15" s="256"/>
      <c r="I15" s="256"/>
      <c r="J15" s="269"/>
      <c r="K15" s="9">
        <v>1407</v>
      </c>
      <c r="L15" s="253">
        <f>+'BASE IMPONIBLE AT 2023'!G31</f>
        <v>0</v>
      </c>
      <c r="M15" s="253"/>
      <c r="N15" s="253"/>
      <c r="O15" s="253"/>
      <c r="P15" s="253"/>
      <c r="Q15" s="11" t="s">
        <v>10</v>
      </c>
      <c r="S15" s="19" t="s">
        <v>22</v>
      </c>
    </row>
    <row r="16" spans="3:22" ht="27" customHeight="1" thickBot="1">
      <c r="C16" s="255" t="s">
        <v>24</v>
      </c>
      <c r="D16" s="256"/>
      <c r="E16" s="256"/>
      <c r="F16" s="256"/>
      <c r="G16" s="256"/>
      <c r="H16" s="256"/>
      <c r="I16" s="256"/>
      <c r="J16" s="269"/>
      <c r="K16" s="9">
        <v>1408</v>
      </c>
      <c r="L16" s="253">
        <f>+'BASE IMPONIBLE AT 2023'!G32</f>
        <v>0</v>
      </c>
      <c r="M16" s="253"/>
      <c r="N16" s="253"/>
      <c r="O16" s="253"/>
      <c r="P16" s="253"/>
      <c r="Q16" s="11" t="s">
        <v>10</v>
      </c>
      <c r="S16" s="19" t="s">
        <v>22</v>
      </c>
    </row>
    <row r="17" spans="3:17" ht="27" customHeight="1" thickBot="1">
      <c r="C17" s="255" t="s">
        <v>25</v>
      </c>
      <c r="D17" s="256"/>
      <c r="E17" s="256"/>
      <c r="F17" s="256"/>
      <c r="G17" s="256"/>
      <c r="H17" s="256"/>
      <c r="I17" s="256"/>
      <c r="J17" s="269"/>
      <c r="K17" s="9">
        <v>1409</v>
      </c>
      <c r="L17" s="253">
        <f>+'BASE IMPONIBLE AT 2023'!G33</f>
        <v>73109243.69747898</v>
      </c>
      <c r="M17" s="253"/>
      <c r="N17" s="253"/>
      <c r="O17" s="253"/>
      <c r="P17" s="253"/>
      <c r="Q17" s="11" t="s">
        <v>10</v>
      </c>
    </row>
    <row r="18" spans="3:17" ht="27" customHeight="1" thickBot="1">
      <c r="C18" s="255" t="s">
        <v>26</v>
      </c>
      <c r="D18" s="256"/>
      <c r="E18" s="256"/>
      <c r="F18" s="256"/>
      <c r="G18" s="256"/>
      <c r="H18" s="256"/>
      <c r="I18" s="256"/>
      <c r="J18" s="269"/>
      <c r="K18" s="9">
        <v>1429</v>
      </c>
      <c r="L18" s="253">
        <f>+'BASE IMPONIBLE AT 2023'!G34</f>
        <v>0</v>
      </c>
      <c r="M18" s="253"/>
      <c r="N18" s="253"/>
      <c r="O18" s="253"/>
      <c r="P18" s="253"/>
      <c r="Q18" s="11" t="s">
        <v>10</v>
      </c>
    </row>
    <row r="19" spans="3:17" ht="27" customHeight="1" thickBot="1">
      <c r="C19" s="255" t="s">
        <v>27</v>
      </c>
      <c r="D19" s="256"/>
      <c r="E19" s="256"/>
      <c r="F19" s="256"/>
      <c r="G19" s="256"/>
      <c r="H19" s="256"/>
      <c r="I19" s="256"/>
      <c r="J19" s="269"/>
      <c r="K19" s="9">
        <v>1411</v>
      </c>
      <c r="L19" s="253">
        <f>+'BASE IMPONIBLE AT 2023'!G35</f>
        <v>0</v>
      </c>
      <c r="M19" s="253"/>
      <c r="N19" s="253"/>
      <c r="O19" s="253"/>
      <c r="P19" s="253"/>
      <c r="Q19" s="11" t="s">
        <v>10</v>
      </c>
    </row>
    <row r="20" spans="3:17" ht="27" customHeight="1" thickBot="1">
      <c r="C20" s="255" t="s">
        <v>28</v>
      </c>
      <c r="D20" s="256"/>
      <c r="E20" s="256"/>
      <c r="F20" s="256"/>
      <c r="G20" s="256"/>
      <c r="H20" s="256"/>
      <c r="I20" s="256"/>
      <c r="J20" s="269"/>
      <c r="K20" s="9">
        <v>1412</v>
      </c>
      <c r="L20" s="253">
        <f>+'BASE IMPONIBLE AT 2023'!G36</f>
        <v>0</v>
      </c>
      <c r="M20" s="253"/>
      <c r="N20" s="253"/>
      <c r="O20" s="253"/>
      <c r="P20" s="253"/>
      <c r="Q20" s="11" t="s">
        <v>10</v>
      </c>
    </row>
    <row r="21" spans="3:17" ht="27" customHeight="1" thickBot="1">
      <c r="C21" s="255" t="s">
        <v>29</v>
      </c>
      <c r="D21" s="256"/>
      <c r="E21" s="256"/>
      <c r="F21" s="256"/>
      <c r="G21" s="256"/>
      <c r="H21" s="256"/>
      <c r="I21" s="256"/>
      <c r="J21" s="269"/>
      <c r="K21" s="9">
        <v>1413</v>
      </c>
      <c r="L21" s="253">
        <f>+'BASE IMPONIBLE AT 2023'!G37</f>
        <v>0</v>
      </c>
      <c r="M21" s="253"/>
      <c r="N21" s="253"/>
      <c r="O21" s="253"/>
      <c r="P21" s="253"/>
      <c r="Q21" s="11" t="s">
        <v>10</v>
      </c>
    </row>
    <row r="22" spans="3:17" ht="27" customHeight="1" thickBot="1">
      <c r="C22" s="255" t="s">
        <v>30</v>
      </c>
      <c r="D22" s="256"/>
      <c r="E22" s="256"/>
      <c r="F22" s="256"/>
      <c r="G22" s="256"/>
      <c r="H22" s="256"/>
      <c r="I22" s="256"/>
      <c r="J22" s="269"/>
      <c r="K22" s="9">
        <v>1414</v>
      </c>
      <c r="L22" s="253">
        <f>+'BASE IMPONIBLE AT 2023'!G38</f>
        <v>0</v>
      </c>
      <c r="M22" s="253"/>
      <c r="N22" s="253"/>
      <c r="O22" s="253"/>
      <c r="P22" s="253"/>
      <c r="Q22" s="11" t="s">
        <v>10</v>
      </c>
    </row>
    <row r="23" spans="3:17" ht="27" customHeight="1" thickBot="1">
      <c r="C23" s="255" t="s">
        <v>31</v>
      </c>
      <c r="D23" s="256"/>
      <c r="E23" s="256"/>
      <c r="F23" s="256"/>
      <c r="G23" s="256"/>
      <c r="H23" s="256"/>
      <c r="I23" s="256"/>
      <c r="J23" s="269"/>
      <c r="K23" s="9">
        <v>1415</v>
      </c>
      <c r="L23" s="253">
        <f>+'BASE IMPONIBLE AT 2023'!G39</f>
        <v>0</v>
      </c>
      <c r="M23" s="253"/>
      <c r="N23" s="253"/>
      <c r="O23" s="253"/>
      <c r="P23" s="253"/>
      <c r="Q23" s="11" t="s">
        <v>10</v>
      </c>
    </row>
    <row r="24" spans="3:17" ht="27" customHeight="1" thickBot="1">
      <c r="C24" s="270" t="s">
        <v>32</v>
      </c>
      <c r="D24" s="271"/>
      <c r="E24" s="271"/>
      <c r="F24" s="271"/>
      <c r="G24" s="271"/>
      <c r="H24" s="271"/>
      <c r="I24" s="271"/>
      <c r="J24" s="272"/>
      <c r="K24" s="9">
        <v>1416</v>
      </c>
      <c r="L24" s="253">
        <f>+'BASE IMPONIBLE AT 2023'!G40</f>
        <v>0</v>
      </c>
      <c r="M24" s="253"/>
      <c r="N24" s="253"/>
      <c r="O24" s="253"/>
      <c r="P24" s="253"/>
      <c r="Q24" s="11" t="s">
        <v>10</v>
      </c>
    </row>
    <row r="25" spans="3:17" ht="27" customHeight="1" thickBot="1">
      <c r="C25" s="270" t="s">
        <v>33</v>
      </c>
      <c r="D25" s="271"/>
      <c r="E25" s="271"/>
      <c r="F25" s="271"/>
      <c r="G25" s="271"/>
      <c r="H25" s="271"/>
      <c r="I25" s="271"/>
      <c r="J25" s="272"/>
      <c r="K25" s="9">
        <v>1417</v>
      </c>
      <c r="L25" s="253">
        <f>+'BASE IMPONIBLE AT 2023'!G41</f>
        <v>0</v>
      </c>
      <c r="M25" s="253"/>
      <c r="N25" s="253"/>
      <c r="O25" s="253"/>
      <c r="P25" s="253"/>
      <c r="Q25" s="11" t="s">
        <v>10</v>
      </c>
    </row>
    <row r="26" spans="3:17" ht="27" customHeight="1" thickBot="1">
      <c r="C26" s="270" t="s">
        <v>34</v>
      </c>
      <c r="D26" s="271"/>
      <c r="E26" s="271"/>
      <c r="F26" s="271"/>
      <c r="G26" s="271"/>
      <c r="H26" s="271"/>
      <c r="I26" s="271"/>
      <c r="J26" s="272"/>
      <c r="K26" s="9">
        <v>1418</v>
      </c>
      <c r="L26" s="253"/>
      <c r="M26" s="253"/>
      <c r="N26" s="253"/>
      <c r="O26" s="253"/>
      <c r="P26" s="253"/>
      <c r="Q26" s="11" t="s">
        <v>10</v>
      </c>
    </row>
    <row r="27" spans="3:17" ht="27" customHeight="1" thickBot="1">
      <c r="C27" s="270" t="s">
        <v>35</v>
      </c>
      <c r="D27" s="271"/>
      <c r="E27" s="271"/>
      <c r="F27" s="271"/>
      <c r="G27" s="271"/>
      <c r="H27" s="271"/>
      <c r="I27" s="271"/>
      <c r="J27" s="272"/>
      <c r="K27" s="9">
        <v>1419</v>
      </c>
      <c r="L27" s="253">
        <f>+'BASE IMPONIBLE AT 2023'!G42</f>
        <v>1100000</v>
      </c>
      <c r="M27" s="253"/>
      <c r="N27" s="253"/>
      <c r="O27" s="253"/>
      <c r="P27" s="253"/>
      <c r="Q27" s="11" t="s">
        <v>10</v>
      </c>
    </row>
    <row r="28" spans="3:17" ht="27" customHeight="1" thickBot="1">
      <c r="C28" s="270" t="s">
        <v>36</v>
      </c>
      <c r="D28" s="271"/>
      <c r="E28" s="271"/>
      <c r="F28" s="271"/>
      <c r="G28" s="271"/>
      <c r="H28" s="271"/>
      <c r="I28" s="271"/>
      <c r="J28" s="272"/>
      <c r="K28" s="9">
        <v>1420</v>
      </c>
      <c r="L28" s="253">
        <f>+'BASE IMPONIBLE AT 2023'!G44</f>
        <v>0</v>
      </c>
      <c r="M28" s="253"/>
      <c r="N28" s="253"/>
      <c r="O28" s="253"/>
      <c r="P28" s="253"/>
      <c r="Q28" s="11" t="s">
        <v>10</v>
      </c>
    </row>
    <row r="29" spans="3:17" ht="27" customHeight="1" thickBot="1">
      <c r="C29" s="270" t="s">
        <v>37</v>
      </c>
      <c r="D29" s="271"/>
      <c r="E29" s="271"/>
      <c r="F29" s="271"/>
      <c r="G29" s="271"/>
      <c r="H29" s="271"/>
      <c r="I29" s="271"/>
      <c r="J29" s="272"/>
      <c r="K29" s="9">
        <v>1421</v>
      </c>
      <c r="L29" s="253">
        <f>+'BASE IMPONIBLE AT 2023'!G45</f>
        <v>0</v>
      </c>
      <c r="M29" s="253"/>
      <c r="N29" s="253"/>
      <c r="O29" s="253"/>
      <c r="P29" s="253"/>
      <c r="Q29" s="11" t="s">
        <v>10</v>
      </c>
    </row>
    <row r="30" spans="3:17" ht="27" customHeight="1" thickBot="1">
      <c r="C30" s="270" t="s">
        <v>38</v>
      </c>
      <c r="D30" s="271"/>
      <c r="E30" s="271"/>
      <c r="F30" s="271"/>
      <c r="G30" s="271"/>
      <c r="H30" s="271"/>
      <c r="I30" s="271"/>
      <c r="J30" s="272"/>
      <c r="K30" s="9">
        <v>1422</v>
      </c>
      <c r="L30" s="253">
        <f>+'BASE IMPONIBLE AT 2023'!G47</f>
        <v>0</v>
      </c>
      <c r="M30" s="253"/>
      <c r="N30" s="253"/>
      <c r="O30" s="253"/>
      <c r="P30" s="253"/>
      <c r="Q30" s="11" t="s">
        <v>10</v>
      </c>
    </row>
    <row r="31" spans="3:17" ht="27" customHeight="1" thickBot="1">
      <c r="C31" s="270" t="s">
        <v>39</v>
      </c>
      <c r="D31" s="271"/>
      <c r="E31" s="271"/>
      <c r="F31" s="271"/>
      <c r="G31" s="271"/>
      <c r="H31" s="271"/>
      <c r="I31" s="271"/>
      <c r="J31" s="272"/>
      <c r="K31" s="9">
        <v>1423</v>
      </c>
      <c r="L31" s="253"/>
      <c r="M31" s="253"/>
      <c r="N31" s="253"/>
      <c r="O31" s="253"/>
      <c r="P31" s="253"/>
      <c r="Q31" s="11" t="s">
        <v>10</v>
      </c>
    </row>
    <row r="32" spans="3:17" ht="27" customHeight="1" thickBot="1">
      <c r="C32" s="270" t="s">
        <v>40</v>
      </c>
      <c r="D32" s="271"/>
      <c r="E32" s="271"/>
      <c r="F32" s="271"/>
      <c r="G32" s="271"/>
      <c r="H32" s="271"/>
      <c r="I32" s="271"/>
      <c r="J32" s="272"/>
      <c r="K32" s="9">
        <v>1424</v>
      </c>
      <c r="L32" s="253">
        <f>+'BASE IMPONIBLE AT 2023'!G49</f>
        <v>0</v>
      </c>
      <c r="M32" s="253"/>
      <c r="N32" s="253"/>
      <c r="O32" s="253"/>
      <c r="P32" s="253"/>
      <c r="Q32" s="11" t="s">
        <v>10</v>
      </c>
    </row>
    <row r="33" spans="3:17" ht="35.450000000000003" customHeight="1" thickBot="1">
      <c r="C33" s="273" t="s">
        <v>41</v>
      </c>
      <c r="D33" s="274"/>
      <c r="E33" s="274"/>
      <c r="F33" s="274"/>
      <c r="G33" s="274"/>
      <c r="H33" s="274"/>
      <c r="I33" s="274"/>
      <c r="J33" s="274"/>
      <c r="K33" s="14">
        <v>1425</v>
      </c>
      <c r="L33" s="253"/>
      <c r="M33" s="253"/>
      <c r="N33" s="253"/>
      <c r="O33" s="253"/>
      <c r="P33" s="253"/>
      <c r="Q33" s="15" t="s">
        <v>10</v>
      </c>
    </row>
    <row r="34" spans="3:17" ht="27" customHeight="1" thickBot="1">
      <c r="C34" s="273" t="s">
        <v>42</v>
      </c>
      <c r="D34" s="274"/>
      <c r="E34" s="274"/>
      <c r="F34" s="274"/>
      <c r="G34" s="274"/>
      <c r="H34" s="274"/>
      <c r="I34" s="274"/>
      <c r="J34" s="274"/>
      <c r="K34" s="14">
        <v>1426</v>
      </c>
      <c r="L34" s="253"/>
      <c r="M34" s="253"/>
      <c r="N34" s="253"/>
      <c r="O34" s="253"/>
      <c r="P34" s="253"/>
      <c r="Q34" s="15" t="s">
        <v>10</v>
      </c>
    </row>
    <row r="35" spans="3:17" ht="27" customHeight="1" thickBot="1">
      <c r="C35" s="275" t="s">
        <v>43</v>
      </c>
      <c r="D35" s="276"/>
      <c r="E35" s="276"/>
      <c r="F35" s="276"/>
      <c r="G35" s="276"/>
      <c r="H35" s="276"/>
      <c r="I35" s="276"/>
      <c r="J35" s="276"/>
      <c r="K35" s="14">
        <v>1427</v>
      </c>
      <c r="L35" s="253"/>
      <c r="M35" s="253"/>
      <c r="N35" s="253"/>
      <c r="O35" s="253"/>
      <c r="P35" s="253"/>
      <c r="Q35" s="15" t="s">
        <v>10</v>
      </c>
    </row>
    <row r="36" spans="3:17" ht="27" customHeight="1" thickBot="1">
      <c r="C36" s="257" t="s">
        <v>3</v>
      </c>
      <c r="D36" s="258"/>
      <c r="E36" s="258"/>
      <c r="F36" s="258"/>
      <c r="G36" s="258"/>
      <c r="H36" s="258"/>
      <c r="I36" s="258"/>
      <c r="J36" s="258"/>
      <c r="K36" s="22">
        <v>1428</v>
      </c>
      <c r="L36" s="253">
        <f>+'BASE IMPONIBLE AT 2023'!G52</f>
        <v>0</v>
      </c>
      <c r="M36" s="253"/>
      <c r="N36" s="253"/>
      <c r="O36" s="253"/>
      <c r="P36" s="253"/>
      <c r="Q36" s="39" t="s">
        <v>10</v>
      </c>
    </row>
    <row r="37" spans="3:17" ht="27" customHeight="1" thickBot="1">
      <c r="C37" s="262" t="s">
        <v>44</v>
      </c>
      <c r="D37" s="263"/>
      <c r="E37" s="263"/>
      <c r="F37" s="263"/>
      <c r="G37" s="263"/>
      <c r="H37" s="263"/>
      <c r="I37" s="263"/>
      <c r="J37" s="264"/>
      <c r="K37" s="18">
        <v>1430</v>
      </c>
      <c r="L37" s="277">
        <f>SUM(L14:P33)+L35+L36+L34</f>
        <v>74209243.69747898</v>
      </c>
      <c r="M37" s="277"/>
      <c r="N37" s="277"/>
      <c r="O37" s="277"/>
      <c r="P37" s="277"/>
      <c r="Q37" s="23" t="s">
        <v>1</v>
      </c>
    </row>
    <row r="38" spans="3:17" ht="40.700000000000003" customHeight="1" thickBot="1">
      <c r="C38" s="278" t="s">
        <v>45</v>
      </c>
      <c r="D38" s="279"/>
      <c r="E38" s="279"/>
      <c r="F38" s="279"/>
      <c r="G38" s="279"/>
      <c r="H38" s="279"/>
      <c r="I38" s="279"/>
      <c r="J38" s="279"/>
      <c r="K38" s="40">
        <v>1431</v>
      </c>
      <c r="L38" s="280">
        <f>+'BASE IMPONIBLE AT 2023'!G63</f>
        <v>0</v>
      </c>
      <c r="M38" s="280"/>
      <c r="N38" s="280"/>
      <c r="O38" s="280"/>
      <c r="P38" s="280"/>
      <c r="Q38" s="41" t="s">
        <v>0</v>
      </c>
    </row>
    <row r="39" spans="3:17" ht="56.45" customHeight="1" thickBot="1">
      <c r="C39" s="281" t="s">
        <v>46</v>
      </c>
      <c r="D39" s="282"/>
      <c r="E39" s="282"/>
      <c r="F39" s="282"/>
      <c r="G39" s="282"/>
      <c r="H39" s="282"/>
      <c r="I39" s="282"/>
      <c r="J39" s="283"/>
      <c r="K39" s="18">
        <v>1729</v>
      </c>
      <c r="L39" s="284">
        <f>+L13-L37+L38</f>
        <v>-25457247.899159655</v>
      </c>
      <c r="M39" s="285"/>
      <c r="N39" s="285"/>
      <c r="O39" s="285"/>
      <c r="P39" s="286"/>
      <c r="Q39" s="23" t="s">
        <v>1</v>
      </c>
    </row>
    <row r="40" spans="3:17" ht="27" customHeight="1">
      <c r="C40" s="275" t="s">
        <v>9</v>
      </c>
      <c r="D40" s="276"/>
      <c r="E40" s="276"/>
      <c r="F40" s="276"/>
      <c r="G40" s="276"/>
      <c r="H40" s="276"/>
      <c r="I40" s="276"/>
      <c r="J40" s="287"/>
      <c r="K40" s="14">
        <v>1432</v>
      </c>
      <c r="L40" s="288">
        <f>+'BASE IMPONIBLE AT2024'!H67</f>
        <v>0</v>
      </c>
      <c r="M40" s="288"/>
      <c r="N40" s="288"/>
      <c r="O40" s="288"/>
      <c r="P40" s="288"/>
      <c r="Q40" s="15" t="s">
        <v>10</v>
      </c>
    </row>
    <row r="41" spans="3:17" ht="27" customHeight="1" thickBot="1">
      <c r="C41" s="257" t="s">
        <v>4</v>
      </c>
      <c r="D41" s="258"/>
      <c r="E41" s="258"/>
      <c r="F41" s="258"/>
      <c r="G41" s="258"/>
      <c r="H41" s="258"/>
      <c r="I41" s="258"/>
      <c r="J41" s="289"/>
      <c r="K41" s="22">
        <v>1433</v>
      </c>
      <c r="L41" s="288">
        <f>+'BASE IMPONIBLE AT2024'!H68</f>
        <v>0</v>
      </c>
      <c r="M41" s="288"/>
      <c r="N41" s="288"/>
      <c r="O41" s="288"/>
      <c r="P41" s="288"/>
      <c r="Q41" s="39" t="s">
        <v>10</v>
      </c>
    </row>
    <row r="42" spans="3:17" ht="41.45" customHeight="1" thickBot="1">
      <c r="C42" s="281" t="s">
        <v>47</v>
      </c>
      <c r="D42" s="282"/>
      <c r="E42" s="282"/>
      <c r="F42" s="282"/>
      <c r="G42" s="282"/>
      <c r="H42" s="282"/>
      <c r="I42" s="282"/>
      <c r="J42" s="282"/>
      <c r="K42" s="18">
        <v>1440</v>
      </c>
      <c r="L42" s="265">
        <f>+L39-L40-L41</f>
        <v>-25457247.899159655</v>
      </c>
      <c r="M42" s="265"/>
      <c r="N42" s="265"/>
      <c r="O42" s="265"/>
      <c r="P42" s="265"/>
      <c r="Q42" s="23" t="s">
        <v>1</v>
      </c>
    </row>
    <row r="43" spans="3:17" ht="27" customHeight="1" thickBot="1">
      <c r="C43" s="290" t="s">
        <v>5</v>
      </c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2"/>
    </row>
    <row r="44" spans="3:17" ht="27" customHeight="1">
      <c r="C44" s="266" t="s">
        <v>6</v>
      </c>
      <c r="D44" s="267"/>
      <c r="E44" s="267"/>
      <c r="F44" s="267"/>
      <c r="G44" s="267"/>
      <c r="H44" s="267"/>
      <c r="I44" s="267"/>
      <c r="J44" s="268"/>
      <c r="K44" s="117">
        <v>1434</v>
      </c>
      <c r="L44" s="253"/>
      <c r="M44" s="253"/>
      <c r="N44" s="253"/>
      <c r="O44" s="253"/>
      <c r="P44" s="253"/>
      <c r="Q44" s="8" t="s">
        <v>0</v>
      </c>
    </row>
    <row r="45" spans="3:17" ht="40.700000000000003" customHeight="1" thickBot="1">
      <c r="C45" s="257" t="s">
        <v>7</v>
      </c>
      <c r="D45" s="258"/>
      <c r="E45" s="258"/>
      <c r="F45" s="258"/>
      <c r="G45" s="258"/>
      <c r="H45" s="258"/>
      <c r="I45" s="258"/>
      <c r="J45" s="258"/>
      <c r="K45" s="22">
        <v>1435</v>
      </c>
      <c r="L45" s="260"/>
      <c r="M45" s="260"/>
      <c r="N45" s="260"/>
      <c r="O45" s="260"/>
      <c r="P45" s="260"/>
      <c r="Q45" s="37" t="s">
        <v>0</v>
      </c>
    </row>
    <row r="46" spans="3:17" ht="27" customHeight="1" thickBot="1">
      <c r="C46" s="281" t="s">
        <v>8</v>
      </c>
      <c r="D46" s="282"/>
      <c r="E46" s="282"/>
      <c r="F46" s="282"/>
      <c r="G46" s="282"/>
      <c r="H46" s="282"/>
      <c r="I46" s="282"/>
      <c r="J46" s="283"/>
      <c r="K46" s="18">
        <v>1450</v>
      </c>
      <c r="L46" s="265">
        <f>+L42</f>
        <v>-25457247.899159655</v>
      </c>
      <c r="M46" s="265"/>
      <c r="N46" s="265"/>
      <c r="O46" s="265"/>
      <c r="P46" s="265"/>
      <c r="Q46" s="23" t="s">
        <v>1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6"/>
  <sheetViews>
    <sheetView tabSelected="1" workbookViewId="0">
      <selection activeCell="I20" sqref="I20"/>
    </sheetView>
  </sheetViews>
  <sheetFormatPr baseColWidth="10" defaultRowHeight="15"/>
  <cols>
    <col min="2" max="2" width="40.42578125" bestFit="1" customWidth="1"/>
    <col min="3" max="4" width="12.7109375" bestFit="1" customWidth="1"/>
    <col min="7" max="7" width="11.85546875" bestFit="1" customWidth="1"/>
    <col min="14" max="14" width="11.85546875" bestFit="1" customWidth="1"/>
  </cols>
  <sheetData>
    <row r="1" spans="1:15">
      <c r="A1" s="217"/>
      <c r="B1" s="217"/>
      <c r="C1" s="217"/>
      <c r="D1" s="217"/>
      <c r="E1" s="217"/>
      <c r="F1" s="217"/>
      <c r="G1" s="217"/>
      <c r="H1" s="217"/>
      <c r="I1" s="217"/>
      <c r="J1" s="217"/>
    </row>
    <row r="2" spans="1:15">
      <c r="A2" s="235" t="s">
        <v>131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5">
      <c r="A3" s="235" t="s">
        <v>143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5">
      <c r="A4" s="217"/>
      <c r="B4" s="217"/>
      <c r="C4" s="217"/>
      <c r="D4" s="217"/>
      <c r="E4" s="217" t="s">
        <v>95</v>
      </c>
      <c r="F4" s="217"/>
      <c r="G4" s="217" t="s">
        <v>96</v>
      </c>
      <c r="H4" s="217"/>
      <c r="I4" s="217" t="s">
        <v>97</v>
      </c>
      <c r="J4" s="217"/>
    </row>
    <row r="5" spans="1:15">
      <c r="A5" s="217" t="s">
        <v>98</v>
      </c>
      <c r="B5" s="217" t="s">
        <v>99</v>
      </c>
      <c r="C5" s="217" t="s">
        <v>100</v>
      </c>
      <c r="D5" s="217" t="s">
        <v>101</v>
      </c>
      <c r="E5" s="217" t="s">
        <v>102</v>
      </c>
      <c r="F5" s="217" t="s">
        <v>103</v>
      </c>
      <c r="G5" s="217" t="s">
        <v>104</v>
      </c>
      <c r="H5" s="217" t="s">
        <v>105</v>
      </c>
      <c r="I5" s="217" t="s">
        <v>106</v>
      </c>
      <c r="J5" s="217" t="s">
        <v>107</v>
      </c>
    </row>
    <row r="6" spans="1:15">
      <c r="A6" s="219">
        <v>101001</v>
      </c>
      <c r="B6" s="219" t="s">
        <v>108</v>
      </c>
      <c r="C6" s="220">
        <f>+'BALANCE AÑO 2022'!G6+120000000+'BALANCE AÑO 2022'!E9</f>
        <v>141412500</v>
      </c>
      <c r="D6" s="220">
        <f>+C12+C20+128000000+D17*0.25%+5000000</f>
        <v>142895000</v>
      </c>
      <c r="E6" s="215">
        <f>+IF(C6-D6&gt;0,C6-D6,0)</f>
        <v>0</v>
      </c>
      <c r="F6" s="215">
        <f>IF((D6-C6)&gt;0,D6-C6,0)</f>
        <v>1482500</v>
      </c>
      <c r="G6" s="215">
        <f t="shared" ref="G6:H16" si="0">IF(E6&gt;0,E6,0)</f>
        <v>0</v>
      </c>
      <c r="H6" s="215">
        <f t="shared" si="0"/>
        <v>1482500</v>
      </c>
      <c r="I6" s="216">
        <v>0</v>
      </c>
      <c r="J6" s="216">
        <v>0</v>
      </c>
    </row>
    <row r="7" spans="1:15">
      <c r="A7" s="219">
        <v>104001</v>
      </c>
      <c r="B7" s="219" t="s">
        <v>127</v>
      </c>
      <c r="C7" s="220">
        <f>+'BALANCE AÑO 2022'!G7+D13+D17</f>
        <v>201420000</v>
      </c>
      <c r="D7" s="220">
        <v>120000000</v>
      </c>
      <c r="E7" s="215">
        <f t="shared" ref="E7:E20" si="1">+IF(C7-D7&gt;0,C7-D7,0)</f>
        <v>81420000</v>
      </c>
      <c r="F7" s="215">
        <f t="shared" ref="F7:F20" si="2">IF((D7-C7)&gt;0,D7-C7,0)</f>
        <v>0</v>
      </c>
      <c r="G7" s="215">
        <f t="shared" si="0"/>
        <v>81420000</v>
      </c>
      <c r="H7" s="215">
        <f t="shared" si="0"/>
        <v>0</v>
      </c>
      <c r="I7" s="216">
        <v>0</v>
      </c>
      <c r="J7" s="216">
        <v>0</v>
      </c>
      <c r="M7" t="s">
        <v>158</v>
      </c>
      <c r="N7" s="1">
        <f>+'BALANCE AÑO 2022'!G7</f>
        <v>61000000</v>
      </c>
    </row>
    <row r="8" spans="1:15">
      <c r="A8" s="219">
        <v>110005</v>
      </c>
      <c r="B8" s="219" t="s">
        <v>151</v>
      </c>
      <c r="C8" s="220">
        <f>+'BALANCE AÑO 2022'!G8+'ANTECEDENTES  '!E18</f>
        <v>127000000</v>
      </c>
      <c r="D8" s="220">
        <f>+D17*72%</f>
        <v>84960000</v>
      </c>
      <c r="E8" s="215">
        <f t="shared" si="1"/>
        <v>42040000</v>
      </c>
      <c r="F8" s="215">
        <f t="shared" si="2"/>
        <v>0</v>
      </c>
      <c r="G8" s="215">
        <f t="shared" si="0"/>
        <v>42040000</v>
      </c>
      <c r="H8" s="215">
        <f t="shared" si="0"/>
        <v>0</v>
      </c>
      <c r="I8" s="216">
        <v>0</v>
      </c>
      <c r="J8" s="216">
        <v>0</v>
      </c>
      <c r="M8" t="s">
        <v>159</v>
      </c>
      <c r="N8" s="1">
        <f>+D17+D13</f>
        <v>140420000</v>
      </c>
    </row>
    <row r="9" spans="1:15">
      <c r="A9" s="219">
        <v>113001</v>
      </c>
      <c r="B9" s="219" t="s">
        <v>128</v>
      </c>
      <c r="C9" s="220">
        <f>+'BALANCE AÑO 2022'!G9+D17*0.25%+D18</f>
        <v>563400</v>
      </c>
      <c r="D9" s="220">
        <f>+'BALANCE AÑO 2022'!G9</f>
        <v>262500</v>
      </c>
      <c r="E9" s="215">
        <f t="shared" si="1"/>
        <v>300900</v>
      </c>
      <c r="F9" s="215">
        <f t="shared" si="2"/>
        <v>0</v>
      </c>
      <c r="G9" s="215">
        <f t="shared" si="0"/>
        <v>300900</v>
      </c>
      <c r="H9" s="215">
        <f t="shared" si="0"/>
        <v>0</v>
      </c>
      <c r="I9" s="216">
        <v>0</v>
      </c>
      <c r="J9" s="216">
        <v>0</v>
      </c>
      <c r="M9" t="s">
        <v>160</v>
      </c>
      <c r="N9" s="1">
        <f>-D7</f>
        <v>-120000000</v>
      </c>
      <c r="O9" t="s">
        <v>161</v>
      </c>
    </row>
    <row r="10" spans="1:15">
      <c r="A10" s="219">
        <v>113002</v>
      </c>
      <c r="B10" s="219" t="s">
        <v>109</v>
      </c>
      <c r="C10" s="220">
        <f>+'BALANCE AÑO 2022'!G10+'ANTECEDENTES  '!E18*19%</f>
        <v>16530000</v>
      </c>
      <c r="D10" s="220">
        <f>+C10</f>
        <v>16530000</v>
      </c>
      <c r="E10" s="215">
        <f t="shared" si="1"/>
        <v>0</v>
      </c>
      <c r="F10" s="215">
        <f t="shared" si="2"/>
        <v>0</v>
      </c>
      <c r="G10" s="215">
        <f t="shared" si="0"/>
        <v>0</v>
      </c>
      <c r="H10" s="215">
        <f t="shared" si="0"/>
        <v>0</v>
      </c>
      <c r="I10" s="216">
        <v>0</v>
      </c>
      <c r="J10" s="216">
        <v>0</v>
      </c>
      <c r="N10" s="1">
        <f>SUM(N7:N9)</f>
        <v>81420000</v>
      </c>
      <c r="O10" t="s">
        <v>162</v>
      </c>
    </row>
    <row r="11" spans="1:15">
      <c r="A11" s="219">
        <v>202001</v>
      </c>
      <c r="B11" s="219" t="s">
        <v>123</v>
      </c>
      <c r="C11" s="220">
        <v>128000000</v>
      </c>
      <c r="D11" s="220">
        <f>+'BALANCE AÑO 2022'!H11+'ANTECEDENTES  '!E18+'ANTECEDENTES  '!E18*19%</f>
        <v>135530000</v>
      </c>
      <c r="E11" s="215">
        <f t="shared" si="1"/>
        <v>0</v>
      </c>
      <c r="F11" s="215">
        <f t="shared" si="2"/>
        <v>7530000</v>
      </c>
      <c r="G11" s="215">
        <f t="shared" si="0"/>
        <v>0</v>
      </c>
      <c r="H11" s="215">
        <f t="shared" si="0"/>
        <v>7530000</v>
      </c>
      <c r="I11" s="216">
        <v>0</v>
      </c>
      <c r="J11" s="216">
        <v>0</v>
      </c>
    </row>
    <row r="12" spans="1:15">
      <c r="A12" s="219">
        <v>202003</v>
      </c>
      <c r="B12" s="219" t="s">
        <v>152</v>
      </c>
      <c r="C12" s="220">
        <f>+'ANTECEDENTES  '!E16</f>
        <v>8000000</v>
      </c>
      <c r="D12" s="220">
        <f>+'BALANCE AÑO 2022'!H12</f>
        <v>49500000</v>
      </c>
      <c r="E12" s="215">
        <f t="shared" si="1"/>
        <v>0</v>
      </c>
      <c r="F12" s="215">
        <f t="shared" si="2"/>
        <v>41500000</v>
      </c>
      <c r="G12" s="215">
        <f t="shared" si="0"/>
        <v>0</v>
      </c>
      <c r="H12" s="215">
        <f t="shared" si="0"/>
        <v>41500000</v>
      </c>
      <c r="I12" s="216">
        <v>0</v>
      </c>
      <c r="J12" s="216">
        <v>0</v>
      </c>
    </row>
    <row r="13" spans="1:15">
      <c r="A13" s="219">
        <v>205001</v>
      </c>
      <c r="B13" s="219" t="s">
        <v>129</v>
      </c>
      <c r="C13" s="220">
        <f>+D10+5000000</f>
        <v>21530000</v>
      </c>
      <c r="D13" s="220">
        <f>+D17*19%</f>
        <v>22420000</v>
      </c>
      <c r="E13" s="215">
        <f t="shared" si="1"/>
        <v>0</v>
      </c>
      <c r="F13" s="215">
        <f t="shared" si="2"/>
        <v>890000</v>
      </c>
      <c r="G13" s="215">
        <f t="shared" si="0"/>
        <v>0</v>
      </c>
      <c r="H13" s="215">
        <f t="shared" si="0"/>
        <v>890000</v>
      </c>
      <c r="I13" s="216">
        <v>0</v>
      </c>
      <c r="J13" s="216">
        <v>0</v>
      </c>
      <c r="M13" t="s">
        <v>158</v>
      </c>
      <c r="N13" s="1">
        <f>+'BALANCE AÑO 2022'!G8</f>
        <v>60000000</v>
      </c>
    </row>
    <row r="14" spans="1:15">
      <c r="A14" s="219">
        <v>301001</v>
      </c>
      <c r="B14" s="219" t="s">
        <v>110</v>
      </c>
      <c r="C14" s="220">
        <f>+'BALANCE AÑO 2022'!G14</f>
        <v>0</v>
      </c>
      <c r="D14" s="220">
        <f>+'BALANCE AÑO 2022'!H14</f>
        <v>2000000</v>
      </c>
      <c r="E14" s="215">
        <f t="shared" si="1"/>
        <v>0</v>
      </c>
      <c r="F14" s="215">
        <f t="shared" si="2"/>
        <v>2000000</v>
      </c>
      <c r="G14" s="215">
        <f t="shared" si="0"/>
        <v>0</v>
      </c>
      <c r="H14" s="215">
        <f t="shared" si="0"/>
        <v>2000000</v>
      </c>
      <c r="I14" s="216">
        <v>0</v>
      </c>
      <c r="J14" s="216">
        <v>0</v>
      </c>
      <c r="M14" t="s">
        <v>159</v>
      </c>
      <c r="N14" s="1">
        <f>+'ANTECEDENTES  '!E18</f>
        <v>67000000</v>
      </c>
    </row>
    <row r="15" spans="1:15">
      <c r="A15" s="219">
        <v>302002</v>
      </c>
      <c r="B15" s="219" t="s">
        <v>124</v>
      </c>
      <c r="C15" s="220">
        <f>+'BALANCE AÑO 2022'!G15</f>
        <v>0</v>
      </c>
      <c r="D15" s="220">
        <f>+'BALANCE AÑO 2022'!H22</f>
        <v>38912500</v>
      </c>
      <c r="E15" s="215">
        <f t="shared" si="1"/>
        <v>0</v>
      </c>
      <c r="F15" s="215">
        <f t="shared" si="2"/>
        <v>38912500</v>
      </c>
      <c r="G15" s="215">
        <f t="shared" si="0"/>
        <v>0</v>
      </c>
      <c r="H15" s="215">
        <f t="shared" si="0"/>
        <v>38912500</v>
      </c>
      <c r="I15" s="216">
        <v>0</v>
      </c>
      <c r="J15" s="216">
        <v>0</v>
      </c>
      <c r="M15" t="s">
        <v>171</v>
      </c>
      <c r="N15" s="1">
        <f>-D8</f>
        <v>-84960000</v>
      </c>
      <c r="O15" t="s">
        <v>172</v>
      </c>
    </row>
    <row r="16" spans="1:15">
      <c r="A16" s="219">
        <v>302003</v>
      </c>
      <c r="B16" s="219" t="s">
        <v>125</v>
      </c>
      <c r="C16" s="220">
        <f>+'BALANCE AÑO 2022'!G16</f>
        <v>0</v>
      </c>
      <c r="D16" s="220">
        <f>+'BALANCE AÑO 2022'!H16</f>
        <v>0</v>
      </c>
      <c r="E16" s="215">
        <f t="shared" si="1"/>
        <v>0</v>
      </c>
      <c r="F16" s="215">
        <f t="shared" si="2"/>
        <v>0</v>
      </c>
      <c r="G16" s="215">
        <f t="shared" si="0"/>
        <v>0</v>
      </c>
      <c r="H16" s="215">
        <f t="shared" si="0"/>
        <v>0</v>
      </c>
      <c r="I16" s="216">
        <v>0</v>
      </c>
      <c r="J16" s="216">
        <v>0</v>
      </c>
      <c r="N16" s="1">
        <f>SUM(N13:N15)</f>
        <v>42040000</v>
      </c>
    </row>
    <row r="17" spans="1:15">
      <c r="A17" s="219">
        <v>501001</v>
      </c>
      <c r="B17" s="219" t="s">
        <v>130</v>
      </c>
      <c r="C17" s="220">
        <f>+'BALANCE AÑO 2022'!G17</f>
        <v>0</v>
      </c>
      <c r="D17" s="220">
        <f>+'ANTECEDENTES  '!E19</f>
        <v>118000000</v>
      </c>
      <c r="E17" s="220">
        <f t="shared" si="1"/>
        <v>0</v>
      </c>
      <c r="F17" s="220">
        <f t="shared" si="2"/>
        <v>118000000</v>
      </c>
      <c r="G17" s="220"/>
      <c r="H17" s="220"/>
      <c r="I17" s="220">
        <f t="shared" ref="I17:J20" si="3">IF(E17&gt;0,E17,0)</f>
        <v>0</v>
      </c>
      <c r="J17" s="220">
        <f t="shared" si="3"/>
        <v>118000000</v>
      </c>
    </row>
    <row r="18" spans="1:15">
      <c r="A18" s="219">
        <v>502005</v>
      </c>
      <c r="B18" s="219" t="s">
        <v>157</v>
      </c>
      <c r="C18" s="220"/>
      <c r="D18" s="220">
        <f>295000*2%</f>
        <v>5900</v>
      </c>
      <c r="E18" s="220">
        <f t="shared" si="1"/>
        <v>0</v>
      </c>
      <c r="F18" s="220">
        <f t="shared" si="2"/>
        <v>5900</v>
      </c>
      <c r="G18" s="220"/>
      <c r="H18" s="220"/>
      <c r="I18" s="220">
        <f t="shared" si="3"/>
        <v>0</v>
      </c>
      <c r="J18" s="220">
        <f t="shared" si="3"/>
        <v>5900</v>
      </c>
      <c r="M18" t="s">
        <v>158</v>
      </c>
      <c r="N18" s="1">
        <f>+'BALANCE AÑO 2022'!H11</f>
        <v>55800000</v>
      </c>
    </row>
    <row r="19" spans="1:15">
      <c r="A19" s="219">
        <v>412006</v>
      </c>
      <c r="B19" s="219" t="s">
        <v>91</v>
      </c>
      <c r="C19" s="220">
        <f>+D8</f>
        <v>84960000</v>
      </c>
      <c r="D19" s="220">
        <f>+'BALANCE AÑO 2022'!H19</f>
        <v>0</v>
      </c>
      <c r="E19" s="220">
        <f t="shared" si="1"/>
        <v>84960000</v>
      </c>
      <c r="F19" s="220">
        <f t="shared" si="2"/>
        <v>0</v>
      </c>
      <c r="G19" s="220"/>
      <c r="H19" s="220"/>
      <c r="I19" s="220">
        <f t="shared" si="3"/>
        <v>84960000</v>
      </c>
      <c r="J19" s="220">
        <f t="shared" si="3"/>
        <v>0</v>
      </c>
      <c r="M19" t="s">
        <v>159</v>
      </c>
      <c r="N19" s="1">
        <f>+'ANTECEDENTES  '!E18*1.19</f>
        <v>79730000</v>
      </c>
    </row>
    <row r="20" spans="1:15">
      <c r="A20" s="219">
        <v>422003</v>
      </c>
      <c r="B20" s="219" t="s">
        <v>153</v>
      </c>
      <c r="C20" s="220">
        <f>+'ANTECEDENTES  '!E17</f>
        <v>1600000</v>
      </c>
      <c r="D20" s="220">
        <f>+'BALANCE AÑO 2022'!H20</f>
        <v>0</v>
      </c>
      <c r="E20" s="220">
        <f t="shared" si="1"/>
        <v>1600000</v>
      </c>
      <c r="F20" s="220">
        <f t="shared" si="2"/>
        <v>0</v>
      </c>
      <c r="G20" s="220"/>
      <c r="H20" s="220"/>
      <c r="I20" s="220">
        <f t="shared" si="3"/>
        <v>1600000</v>
      </c>
      <c r="J20" s="220">
        <f t="shared" si="3"/>
        <v>0</v>
      </c>
      <c r="M20" t="s">
        <v>173</v>
      </c>
      <c r="N20" s="1">
        <f>-C11</f>
        <v>-128000000</v>
      </c>
      <c r="O20" t="s">
        <v>174</v>
      </c>
    </row>
    <row r="21" spans="1:15">
      <c r="A21" s="219"/>
      <c r="B21" s="219" t="s">
        <v>111</v>
      </c>
      <c r="C21" s="220">
        <f>SUM(C6:C20)</f>
        <v>731015900</v>
      </c>
      <c r="D21" s="220">
        <f>SUM(D6:D20)</f>
        <v>731015900</v>
      </c>
      <c r="E21" s="220">
        <f>SUM(E6:E20)</f>
        <v>210320900</v>
      </c>
      <c r="F21" s="220">
        <f>SUM(F6:F20)</f>
        <v>210320900</v>
      </c>
      <c r="G21" s="220">
        <f>SUM(G6:G20)</f>
        <v>123760900</v>
      </c>
      <c r="H21" s="220">
        <f>SUM(H6:H20)</f>
        <v>92315000</v>
      </c>
      <c r="I21" s="220">
        <f>SUM(I6:I20)</f>
        <v>86560000</v>
      </c>
      <c r="J21" s="220">
        <f>SUM(J6:J20)</f>
        <v>118005900</v>
      </c>
      <c r="N21" s="1">
        <f>SUM(N18:N20)</f>
        <v>7530000</v>
      </c>
    </row>
    <row r="22" spans="1:15">
      <c r="A22" s="219"/>
      <c r="B22" s="219" t="s">
        <v>126</v>
      </c>
      <c r="C22" s="219"/>
      <c r="D22" s="219"/>
      <c r="E22" s="219"/>
      <c r="F22" s="219"/>
      <c r="G22" s="220"/>
      <c r="H22" s="220">
        <f>+G21-H21</f>
        <v>31445900</v>
      </c>
      <c r="I22" s="220">
        <f>+J21-I21</f>
        <v>31445900</v>
      </c>
      <c r="J22" s="220"/>
    </row>
    <row r="23" spans="1:15">
      <c r="A23" s="219"/>
      <c r="B23" s="219" t="s">
        <v>112</v>
      </c>
      <c r="C23" s="220">
        <f>+C21+C22</f>
        <v>731015900</v>
      </c>
      <c r="D23" s="220">
        <f t="shared" ref="D23:J23" si="4">+D21+D22</f>
        <v>731015900</v>
      </c>
      <c r="E23" s="220">
        <f t="shared" si="4"/>
        <v>210320900</v>
      </c>
      <c r="F23" s="220">
        <f t="shared" si="4"/>
        <v>210320900</v>
      </c>
      <c r="G23" s="220">
        <f t="shared" si="4"/>
        <v>123760900</v>
      </c>
      <c r="H23" s="220">
        <f t="shared" si="4"/>
        <v>123760900</v>
      </c>
      <c r="I23" s="220">
        <f t="shared" si="4"/>
        <v>118005900</v>
      </c>
      <c r="J23" s="220">
        <f t="shared" si="4"/>
        <v>118005900</v>
      </c>
    </row>
    <row r="24" spans="1:15">
      <c r="A24" s="217"/>
      <c r="B24" s="217"/>
      <c r="C24" s="217"/>
      <c r="D24" s="217"/>
      <c r="E24" s="217"/>
      <c r="F24" s="217"/>
      <c r="G24" s="217"/>
      <c r="H24" s="217"/>
      <c r="I24" s="217"/>
      <c r="J24" s="217"/>
    </row>
    <row r="25" spans="1:15">
      <c r="A25" s="217"/>
      <c r="B25" s="217"/>
      <c r="C25" s="217"/>
      <c r="D25" s="218"/>
      <c r="E25" s="217"/>
      <c r="F25" s="217"/>
      <c r="G25" s="217"/>
      <c r="H25" s="217"/>
      <c r="I25" s="217"/>
      <c r="J25" s="217"/>
    </row>
    <row r="26" spans="1:15">
      <c r="A26" s="217"/>
      <c r="B26" s="217"/>
      <c r="C26" s="217"/>
      <c r="D26" s="217"/>
      <c r="E26" s="217"/>
      <c r="F26" s="217"/>
      <c r="G26" s="217"/>
      <c r="H26" s="217"/>
      <c r="I26" s="217"/>
      <c r="J26" s="217"/>
    </row>
  </sheetData>
  <mergeCells count="2">
    <mergeCell ref="A2:J2"/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87"/>
  <sheetViews>
    <sheetView showGridLines="0" topLeftCell="A19" zoomScale="96" zoomScaleNormal="96" workbookViewId="0">
      <selection activeCell="G53" sqref="G53"/>
    </sheetView>
  </sheetViews>
  <sheetFormatPr baseColWidth="10" defaultColWidth="14.5703125" defaultRowHeight="15"/>
  <cols>
    <col min="1" max="1" width="2.7109375" style="3" customWidth="1"/>
    <col min="2" max="2" width="138.85546875" style="3" customWidth="1"/>
    <col min="3" max="3" width="4" style="42" customWidth="1"/>
    <col min="4" max="4" width="15.5703125" style="129" bestFit="1" customWidth="1"/>
    <col min="5" max="7" width="17.140625" style="87" customWidth="1"/>
    <col min="8" max="8" width="17.85546875" style="87" customWidth="1"/>
    <col min="9" max="210" width="11.42578125" style="3" customWidth="1"/>
    <col min="211" max="212" width="2.7109375" style="3" customWidth="1"/>
    <col min="213" max="216" width="14.5703125" style="3"/>
    <col min="217" max="217" width="2.7109375" style="3" customWidth="1"/>
    <col min="218" max="218" width="48.28515625" style="3" customWidth="1"/>
    <col min="219" max="219" width="34.28515625" style="3" customWidth="1"/>
    <col min="220" max="220" width="24.28515625" style="3" customWidth="1"/>
    <col min="221" max="221" width="16.5703125" style="3" customWidth="1"/>
    <col min="222" max="223" width="3.42578125" style="3" customWidth="1"/>
    <col min="224" max="224" width="11.42578125" style="3" customWidth="1"/>
    <col min="225" max="225" width="21.42578125" style="3" customWidth="1"/>
    <col min="226" max="466" width="11.42578125" style="3" customWidth="1"/>
    <col min="467" max="468" width="2.7109375" style="3" customWidth="1"/>
    <col min="469" max="472" width="14.5703125" style="3"/>
    <col min="473" max="473" width="2.7109375" style="3" customWidth="1"/>
    <col min="474" max="474" width="48.28515625" style="3" customWidth="1"/>
    <col min="475" max="475" width="34.28515625" style="3" customWidth="1"/>
    <col min="476" max="476" width="24.28515625" style="3" customWidth="1"/>
    <col min="477" max="477" width="16.5703125" style="3" customWidth="1"/>
    <col min="478" max="479" width="3.42578125" style="3" customWidth="1"/>
    <col min="480" max="480" width="11.42578125" style="3" customWidth="1"/>
    <col min="481" max="481" width="21.42578125" style="3" customWidth="1"/>
    <col min="482" max="722" width="11.42578125" style="3" customWidth="1"/>
    <col min="723" max="724" width="2.7109375" style="3" customWidth="1"/>
    <col min="725" max="728" width="14.5703125" style="3"/>
    <col min="729" max="729" width="2.7109375" style="3" customWidth="1"/>
    <col min="730" max="730" width="48.28515625" style="3" customWidth="1"/>
    <col min="731" max="731" width="34.28515625" style="3" customWidth="1"/>
    <col min="732" max="732" width="24.28515625" style="3" customWidth="1"/>
    <col min="733" max="733" width="16.5703125" style="3" customWidth="1"/>
    <col min="734" max="735" width="3.42578125" style="3" customWidth="1"/>
    <col min="736" max="736" width="11.42578125" style="3" customWidth="1"/>
    <col min="737" max="737" width="21.42578125" style="3" customWidth="1"/>
    <col min="738" max="978" width="11.42578125" style="3" customWidth="1"/>
    <col min="979" max="980" width="2.7109375" style="3" customWidth="1"/>
    <col min="981" max="984" width="14.5703125" style="3"/>
    <col min="985" max="985" width="2.7109375" style="3" customWidth="1"/>
    <col min="986" max="986" width="48.28515625" style="3" customWidth="1"/>
    <col min="987" max="987" width="34.28515625" style="3" customWidth="1"/>
    <col min="988" max="988" width="24.28515625" style="3" customWidth="1"/>
    <col min="989" max="989" width="16.5703125" style="3" customWidth="1"/>
    <col min="990" max="991" width="3.42578125" style="3" customWidth="1"/>
    <col min="992" max="992" width="11.42578125" style="3" customWidth="1"/>
    <col min="993" max="993" width="21.42578125" style="3" customWidth="1"/>
    <col min="994" max="1234" width="11.42578125" style="3" customWidth="1"/>
    <col min="1235" max="1236" width="2.7109375" style="3" customWidth="1"/>
    <col min="1237" max="1240" width="14.5703125" style="3"/>
    <col min="1241" max="1241" width="2.7109375" style="3" customWidth="1"/>
    <col min="1242" max="1242" width="48.28515625" style="3" customWidth="1"/>
    <col min="1243" max="1243" width="34.28515625" style="3" customWidth="1"/>
    <col min="1244" max="1244" width="24.28515625" style="3" customWidth="1"/>
    <col min="1245" max="1245" width="16.5703125" style="3" customWidth="1"/>
    <col min="1246" max="1247" width="3.42578125" style="3" customWidth="1"/>
    <col min="1248" max="1248" width="11.42578125" style="3" customWidth="1"/>
    <col min="1249" max="1249" width="21.42578125" style="3" customWidth="1"/>
    <col min="1250" max="1490" width="11.42578125" style="3" customWidth="1"/>
    <col min="1491" max="1492" width="2.7109375" style="3" customWidth="1"/>
    <col min="1493" max="1496" width="14.5703125" style="3"/>
    <col min="1497" max="1497" width="2.7109375" style="3" customWidth="1"/>
    <col min="1498" max="1498" width="48.28515625" style="3" customWidth="1"/>
    <col min="1499" max="1499" width="34.28515625" style="3" customWidth="1"/>
    <col min="1500" max="1500" width="24.28515625" style="3" customWidth="1"/>
    <col min="1501" max="1501" width="16.5703125" style="3" customWidth="1"/>
    <col min="1502" max="1503" width="3.42578125" style="3" customWidth="1"/>
    <col min="1504" max="1504" width="11.42578125" style="3" customWidth="1"/>
    <col min="1505" max="1505" width="21.42578125" style="3" customWidth="1"/>
    <col min="1506" max="1746" width="11.42578125" style="3" customWidth="1"/>
    <col min="1747" max="1748" width="2.7109375" style="3" customWidth="1"/>
    <col min="1749" max="1752" width="14.5703125" style="3"/>
    <col min="1753" max="1753" width="2.7109375" style="3" customWidth="1"/>
    <col min="1754" max="1754" width="48.28515625" style="3" customWidth="1"/>
    <col min="1755" max="1755" width="34.28515625" style="3" customWidth="1"/>
    <col min="1756" max="1756" width="24.28515625" style="3" customWidth="1"/>
    <col min="1757" max="1757" width="16.5703125" style="3" customWidth="1"/>
    <col min="1758" max="1759" width="3.42578125" style="3" customWidth="1"/>
    <col min="1760" max="1760" width="11.42578125" style="3" customWidth="1"/>
    <col min="1761" max="1761" width="21.42578125" style="3" customWidth="1"/>
    <col min="1762" max="2002" width="11.42578125" style="3" customWidth="1"/>
    <col min="2003" max="2004" width="2.7109375" style="3" customWidth="1"/>
    <col min="2005" max="2008" width="14.5703125" style="3"/>
    <col min="2009" max="2009" width="2.7109375" style="3" customWidth="1"/>
    <col min="2010" max="2010" width="48.28515625" style="3" customWidth="1"/>
    <col min="2011" max="2011" width="34.28515625" style="3" customWidth="1"/>
    <col min="2012" max="2012" width="24.28515625" style="3" customWidth="1"/>
    <col min="2013" max="2013" width="16.5703125" style="3" customWidth="1"/>
    <col min="2014" max="2015" width="3.42578125" style="3" customWidth="1"/>
    <col min="2016" max="2016" width="11.42578125" style="3" customWidth="1"/>
    <col min="2017" max="2017" width="21.42578125" style="3" customWidth="1"/>
    <col min="2018" max="2258" width="11.42578125" style="3" customWidth="1"/>
    <col min="2259" max="2260" width="2.7109375" style="3" customWidth="1"/>
    <col min="2261" max="2264" width="14.5703125" style="3"/>
    <col min="2265" max="2265" width="2.7109375" style="3" customWidth="1"/>
    <col min="2266" max="2266" width="48.28515625" style="3" customWidth="1"/>
    <col min="2267" max="2267" width="34.28515625" style="3" customWidth="1"/>
    <col min="2268" max="2268" width="24.28515625" style="3" customWidth="1"/>
    <col min="2269" max="2269" width="16.5703125" style="3" customWidth="1"/>
    <col min="2270" max="2271" width="3.42578125" style="3" customWidth="1"/>
    <col min="2272" max="2272" width="11.42578125" style="3" customWidth="1"/>
    <col min="2273" max="2273" width="21.42578125" style="3" customWidth="1"/>
    <col min="2274" max="2514" width="11.42578125" style="3" customWidth="1"/>
    <col min="2515" max="2516" width="2.7109375" style="3" customWidth="1"/>
    <col min="2517" max="2520" width="14.5703125" style="3"/>
    <col min="2521" max="2521" width="2.7109375" style="3" customWidth="1"/>
    <col min="2522" max="2522" width="48.28515625" style="3" customWidth="1"/>
    <col min="2523" max="2523" width="34.28515625" style="3" customWidth="1"/>
    <col min="2524" max="2524" width="24.28515625" style="3" customWidth="1"/>
    <col min="2525" max="2525" width="16.5703125" style="3" customWidth="1"/>
    <col min="2526" max="2527" width="3.42578125" style="3" customWidth="1"/>
    <col min="2528" max="2528" width="11.42578125" style="3" customWidth="1"/>
    <col min="2529" max="2529" width="21.42578125" style="3" customWidth="1"/>
    <col min="2530" max="2770" width="11.42578125" style="3" customWidth="1"/>
    <col min="2771" max="2772" width="2.7109375" style="3" customWidth="1"/>
    <col min="2773" max="2776" width="14.5703125" style="3"/>
    <col min="2777" max="2777" width="2.7109375" style="3" customWidth="1"/>
    <col min="2778" max="2778" width="48.28515625" style="3" customWidth="1"/>
    <col min="2779" max="2779" width="34.28515625" style="3" customWidth="1"/>
    <col min="2780" max="2780" width="24.28515625" style="3" customWidth="1"/>
    <col min="2781" max="2781" width="16.5703125" style="3" customWidth="1"/>
    <col min="2782" max="2783" width="3.42578125" style="3" customWidth="1"/>
    <col min="2784" max="2784" width="11.42578125" style="3" customWidth="1"/>
    <col min="2785" max="2785" width="21.42578125" style="3" customWidth="1"/>
    <col min="2786" max="3026" width="11.42578125" style="3" customWidth="1"/>
    <col min="3027" max="3028" width="2.7109375" style="3" customWidth="1"/>
    <col min="3029" max="3032" width="14.5703125" style="3"/>
    <col min="3033" max="3033" width="2.7109375" style="3" customWidth="1"/>
    <col min="3034" max="3034" width="48.28515625" style="3" customWidth="1"/>
    <col min="3035" max="3035" width="34.28515625" style="3" customWidth="1"/>
    <col min="3036" max="3036" width="24.28515625" style="3" customWidth="1"/>
    <col min="3037" max="3037" width="16.5703125" style="3" customWidth="1"/>
    <col min="3038" max="3039" width="3.42578125" style="3" customWidth="1"/>
    <col min="3040" max="3040" width="11.42578125" style="3" customWidth="1"/>
    <col min="3041" max="3041" width="21.42578125" style="3" customWidth="1"/>
    <col min="3042" max="3282" width="11.42578125" style="3" customWidth="1"/>
    <col min="3283" max="3284" width="2.7109375" style="3" customWidth="1"/>
    <col min="3285" max="3288" width="14.5703125" style="3"/>
    <col min="3289" max="3289" width="2.7109375" style="3" customWidth="1"/>
    <col min="3290" max="3290" width="48.28515625" style="3" customWidth="1"/>
    <col min="3291" max="3291" width="34.28515625" style="3" customWidth="1"/>
    <col min="3292" max="3292" width="24.28515625" style="3" customWidth="1"/>
    <col min="3293" max="3293" width="16.5703125" style="3" customWidth="1"/>
    <col min="3294" max="3295" width="3.42578125" style="3" customWidth="1"/>
    <col min="3296" max="3296" width="11.42578125" style="3" customWidth="1"/>
    <col min="3297" max="3297" width="21.42578125" style="3" customWidth="1"/>
    <col min="3298" max="3538" width="11.42578125" style="3" customWidth="1"/>
    <col min="3539" max="3540" width="2.7109375" style="3" customWidth="1"/>
    <col min="3541" max="3544" width="14.5703125" style="3"/>
    <col min="3545" max="3545" width="2.7109375" style="3" customWidth="1"/>
    <col min="3546" max="3546" width="48.28515625" style="3" customWidth="1"/>
    <col min="3547" max="3547" width="34.28515625" style="3" customWidth="1"/>
    <col min="3548" max="3548" width="24.28515625" style="3" customWidth="1"/>
    <col min="3549" max="3549" width="16.5703125" style="3" customWidth="1"/>
    <col min="3550" max="3551" width="3.42578125" style="3" customWidth="1"/>
    <col min="3552" max="3552" width="11.42578125" style="3" customWidth="1"/>
    <col min="3553" max="3553" width="21.42578125" style="3" customWidth="1"/>
    <col min="3554" max="3794" width="11.42578125" style="3" customWidth="1"/>
    <col min="3795" max="3796" width="2.7109375" style="3" customWidth="1"/>
    <col min="3797" max="3800" width="14.5703125" style="3"/>
    <col min="3801" max="3801" width="2.7109375" style="3" customWidth="1"/>
    <col min="3802" max="3802" width="48.28515625" style="3" customWidth="1"/>
    <col min="3803" max="3803" width="34.28515625" style="3" customWidth="1"/>
    <col min="3804" max="3804" width="24.28515625" style="3" customWidth="1"/>
    <col min="3805" max="3805" width="16.5703125" style="3" customWidth="1"/>
    <col min="3806" max="3807" width="3.42578125" style="3" customWidth="1"/>
    <col min="3808" max="3808" width="11.42578125" style="3" customWidth="1"/>
    <col min="3809" max="3809" width="21.42578125" style="3" customWidth="1"/>
    <col min="3810" max="4050" width="11.42578125" style="3" customWidth="1"/>
    <col min="4051" max="4052" width="2.7109375" style="3" customWidth="1"/>
    <col min="4053" max="4056" width="14.5703125" style="3"/>
    <col min="4057" max="4057" width="2.7109375" style="3" customWidth="1"/>
    <col min="4058" max="4058" width="48.28515625" style="3" customWidth="1"/>
    <col min="4059" max="4059" width="34.28515625" style="3" customWidth="1"/>
    <col min="4060" max="4060" width="24.28515625" style="3" customWidth="1"/>
    <col min="4061" max="4061" width="16.5703125" style="3" customWidth="1"/>
    <col min="4062" max="4063" width="3.42578125" style="3" customWidth="1"/>
    <col min="4064" max="4064" width="11.42578125" style="3" customWidth="1"/>
    <col min="4065" max="4065" width="21.42578125" style="3" customWidth="1"/>
    <col min="4066" max="4306" width="11.42578125" style="3" customWidth="1"/>
    <col min="4307" max="4308" width="2.7109375" style="3" customWidth="1"/>
    <col min="4309" max="4312" width="14.5703125" style="3"/>
    <col min="4313" max="4313" width="2.7109375" style="3" customWidth="1"/>
    <col min="4314" max="4314" width="48.28515625" style="3" customWidth="1"/>
    <col min="4315" max="4315" width="34.28515625" style="3" customWidth="1"/>
    <col min="4316" max="4316" width="24.28515625" style="3" customWidth="1"/>
    <col min="4317" max="4317" width="16.5703125" style="3" customWidth="1"/>
    <col min="4318" max="4319" width="3.42578125" style="3" customWidth="1"/>
    <col min="4320" max="4320" width="11.42578125" style="3" customWidth="1"/>
    <col min="4321" max="4321" width="21.42578125" style="3" customWidth="1"/>
    <col min="4322" max="4562" width="11.42578125" style="3" customWidth="1"/>
    <col min="4563" max="4564" width="2.7109375" style="3" customWidth="1"/>
    <col min="4565" max="4568" width="14.5703125" style="3"/>
    <col min="4569" max="4569" width="2.7109375" style="3" customWidth="1"/>
    <col min="4570" max="4570" width="48.28515625" style="3" customWidth="1"/>
    <col min="4571" max="4571" width="34.28515625" style="3" customWidth="1"/>
    <col min="4572" max="4572" width="24.28515625" style="3" customWidth="1"/>
    <col min="4573" max="4573" width="16.5703125" style="3" customWidth="1"/>
    <col min="4574" max="4575" width="3.42578125" style="3" customWidth="1"/>
    <col min="4576" max="4576" width="11.42578125" style="3" customWidth="1"/>
    <col min="4577" max="4577" width="21.42578125" style="3" customWidth="1"/>
    <col min="4578" max="4818" width="11.42578125" style="3" customWidth="1"/>
    <col min="4819" max="4820" width="2.7109375" style="3" customWidth="1"/>
    <col min="4821" max="4824" width="14.5703125" style="3"/>
    <col min="4825" max="4825" width="2.7109375" style="3" customWidth="1"/>
    <col min="4826" max="4826" width="48.28515625" style="3" customWidth="1"/>
    <col min="4827" max="4827" width="34.28515625" style="3" customWidth="1"/>
    <col min="4828" max="4828" width="24.28515625" style="3" customWidth="1"/>
    <col min="4829" max="4829" width="16.5703125" style="3" customWidth="1"/>
    <col min="4830" max="4831" width="3.42578125" style="3" customWidth="1"/>
    <col min="4832" max="4832" width="11.42578125" style="3" customWidth="1"/>
    <col min="4833" max="4833" width="21.42578125" style="3" customWidth="1"/>
    <col min="4834" max="5074" width="11.42578125" style="3" customWidth="1"/>
    <col min="5075" max="5076" width="2.7109375" style="3" customWidth="1"/>
    <col min="5077" max="5080" width="14.5703125" style="3"/>
    <col min="5081" max="5081" width="2.7109375" style="3" customWidth="1"/>
    <col min="5082" max="5082" width="48.28515625" style="3" customWidth="1"/>
    <col min="5083" max="5083" width="34.28515625" style="3" customWidth="1"/>
    <col min="5084" max="5084" width="24.28515625" style="3" customWidth="1"/>
    <col min="5085" max="5085" width="16.5703125" style="3" customWidth="1"/>
    <col min="5086" max="5087" width="3.42578125" style="3" customWidth="1"/>
    <col min="5088" max="5088" width="11.42578125" style="3" customWidth="1"/>
    <col min="5089" max="5089" width="21.42578125" style="3" customWidth="1"/>
    <col min="5090" max="5330" width="11.42578125" style="3" customWidth="1"/>
    <col min="5331" max="5332" width="2.7109375" style="3" customWidth="1"/>
    <col min="5333" max="5336" width="14.5703125" style="3"/>
    <col min="5337" max="5337" width="2.7109375" style="3" customWidth="1"/>
    <col min="5338" max="5338" width="48.28515625" style="3" customWidth="1"/>
    <col min="5339" max="5339" width="34.28515625" style="3" customWidth="1"/>
    <col min="5340" max="5340" width="24.28515625" style="3" customWidth="1"/>
    <col min="5341" max="5341" width="16.5703125" style="3" customWidth="1"/>
    <col min="5342" max="5343" width="3.42578125" style="3" customWidth="1"/>
    <col min="5344" max="5344" width="11.42578125" style="3" customWidth="1"/>
    <col min="5345" max="5345" width="21.42578125" style="3" customWidth="1"/>
    <col min="5346" max="5586" width="11.42578125" style="3" customWidth="1"/>
    <col min="5587" max="5588" width="2.7109375" style="3" customWidth="1"/>
    <col min="5589" max="5592" width="14.5703125" style="3"/>
    <col min="5593" max="5593" width="2.7109375" style="3" customWidth="1"/>
    <col min="5594" max="5594" width="48.28515625" style="3" customWidth="1"/>
    <col min="5595" max="5595" width="34.28515625" style="3" customWidth="1"/>
    <col min="5596" max="5596" width="24.28515625" style="3" customWidth="1"/>
    <col min="5597" max="5597" width="16.5703125" style="3" customWidth="1"/>
    <col min="5598" max="5599" width="3.42578125" style="3" customWidth="1"/>
    <col min="5600" max="5600" width="11.42578125" style="3" customWidth="1"/>
    <col min="5601" max="5601" width="21.42578125" style="3" customWidth="1"/>
    <col min="5602" max="5842" width="11.42578125" style="3" customWidth="1"/>
    <col min="5843" max="5844" width="2.7109375" style="3" customWidth="1"/>
    <col min="5845" max="5848" width="14.5703125" style="3"/>
    <col min="5849" max="5849" width="2.7109375" style="3" customWidth="1"/>
    <col min="5850" max="5850" width="48.28515625" style="3" customWidth="1"/>
    <col min="5851" max="5851" width="34.28515625" style="3" customWidth="1"/>
    <col min="5852" max="5852" width="24.28515625" style="3" customWidth="1"/>
    <col min="5853" max="5853" width="16.5703125" style="3" customWidth="1"/>
    <col min="5854" max="5855" width="3.42578125" style="3" customWidth="1"/>
    <col min="5856" max="5856" width="11.42578125" style="3" customWidth="1"/>
    <col min="5857" max="5857" width="21.42578125" style="3" customWidth="1"/>
    <col min="5858" max="6098" width="11.42578125" style="3" customWidth="1"/>
    <col min="6099" max="6100" width="2.7109375" style="3" customWidth="1"/>
    <col min="6101" max="6104" width="14.5703125" style="3"/>
    <col min="6105" max="6105" width="2.7109375" style="3" customWidth="1"/>
    <col min="6106" max="6106" width="48.28515625" style="3" customWidth="1"/>
    <col min="6107" max="6107" width="34.28515625" style="3" customWidth="1"/>
    <col min="6108" max="6108" width="24.28515625" style="3" customWidth="1"/>
    <col min="6109" max="6109" width="16.5703125" style="3" customWidth="1"/>
    <col min="6110" max="6111" width="3.42578125" style="3" customWidth="1"/>
    <col min="6112" max="6112" width="11.42578125" style="3" customWidth="1"/>
    <col min="6113" max="6113" width="21.42578125" style="3" customWidth="1"/>
    <col min="6114" max="6354" width="11.42578125" style="3" customWidth="1"/>
    <col min="6355" max="6356" width="2.7109375" style="3" customWidth="1"/>
    <col min="6357" max="6360" width="14.5703125" style="3"/>
    <col min="6361" max="6361" width="2.7109375" style="3" customWidth="1"/>
    <col min="6362" max="6362" width="48.28515625" style="3" customWidth="1"/>
    <col min="6363" max="6363" width="34.28515625" style="3" customWidth="1"/>
    <col min="6364" max="6364" width="24.28515625" style="3" customWidth="1"/>
    <col min="6365" max="6365" width="16.5703125" style="3" customWidth="1"/>
    <col min="6366" max="6367" width="3.42578125" style="3" customWidth="1"/>
    <col min="6368" max="6368" width="11.42578125" style="3" customWidth="1"/>
    <col min="6369" max="6369" width="21.42578125" style="3" customWidth="1"/>
    <col min="6370" max="6610" width="11.42578125" style="3" customWidth="1"/>
    <col min="6611" max="6612" width="2.7109375" style="3" customWidth="1"/>
    <col min="6613" max="6616" width="14.5703125" style="3"/>
    <col min="6617" max="6617" width="2.7109375" style="3" customWidth="1"/>
    <col min="6618" max="6618" width="48.28515625" style="3" customWidth="1"/>
    <col min="6619" max="6619" width="34.28515625" style="3" customWidth="1"/>
    <col min="6620" max="6620" width="24.28515625" style="3" customWidth="1"/>
    <col min="6621" max="6621" width="16.5703125" style="3" customWidth="1"/>
    <col min="6622" max="6623" width="3.42578125" style="3" customWidth="1"/>
    <col min="6624" max="6624" width="11.42578125" style="3" customWidth="1"/>
    <col min="6625" max="6625" width="21.42578125" style="3" customWidth="1"/>
    <col min="6626" max="6866" width="11.42578125" style="3" customWidth="1"/>
    <col min="6867" max="6868" width="2.7109375" style="3" customWidth="1"/>
    <col min="6869" max="6872" width="14.5703125" style="3"/>
    <col min="6873" max="6873" width="2.7109375" style="3" customWidth="1"/>
    <col min="6874" max="6874" width="48.28515625" style="3" customWidth="1"/>
    <col min="6875" max="6875" width="34.28515625" style="3" customWidth="1"/>
    <col min="6876" max="6876" width="24.28515625" style="3" customWidth="1"/>
    <col min="6877" max="6877" width="16.5703125" style="3" customWidth="1"/>
    <col min="6878" max="6879" width="3.42578125" style="3" customWidth="1"/>
    <col min="6880" max="6880" width="11.42578125" style="3" customWidth="1"/>
    <col min="6881" max="6881" width="21.42578125" style="3" customWidth="1"/>
    <col min="6882" max="7122" width="11.42578125" style="3" customWidth="1"/>
    <col min="7123" max="7124" width="2.7109375" style="3" customWidth="1"/>
    <col min="7125" max="7128" width="14.5703125" style="3"/>
    <col min="7129" max="7129" width="2.7109375" style="3" customWidth="1"/>
    <col min="7130" max="7130" width="48.28515625" style="3" customWidth="1"/>
    <col min="7131" max="7131" width="34.28515625" style="3" customWidth="1"/>
    <col min="7132" max="7132" width="24.28515625" style="3" customWidth="1"/>
    <col min="7133" max="7133" width="16.5703125" style="3" customWidth="1"/>
    <col min="7134" max="7135" width="3.42578125" style="3" customWidth="1"/>
    <col min="7136" max="7136" width="11.42578125" style="3" customWidth="1"/>
    <col min="7137" max="7137" width="21.42578125" style="3" customWidth="1"/>
    <col min="7138" max="7378" width="11.42578125" style="3" customWidth="1"/>
    <col min="7379" max="7380" width="2.7109375" style="3" customWidth="1"/>
    <col min="7381" max="7384" width="14.5703125" style="3"/>
    <col min="7385" max="7385" width="2.7109375" style="3" customWidth="1"/>
    <col min="7386" max="7386" width="48.28515625" style="3" customWidth="1"/>
    <col min="7387" max="7387" width="34.28515625" style="3" customWidth="1"/>
    <col min="7388" max="7388" width="24.28515625" style="3" customWidth="1"/>
    <col min="7389" max="7389" width="16.5703125" style="3" customWidth="1"/>
    <col min="7390" max="7391" width="3.42578125" style="3" customWidth="1"/>
    <col min="7392" max="7392" width="11.42578125" style="3" customWidth="1"/>
    <col min="7393" max="7393" width="21.42578125" style="3" customWidth="1"/>
    <col min="7394" max="7634" width="11.42578125" style="3" customWidth="1"/>
    <col min="7635" max="7636" width="2.7109375" style="3" customWidth="1"/>
    <col min="7637" max="7640" width="14.5703125" style="3"/>
    <col min="7641" max="7641" width="2.7109375" style="3" customWidth="1"/>
    <col min="7642" max="7642" width="48.28515625" style="3" customWidth="1"/>
    <col min="7643" max="7643" width="34.28515625" style="3" customWidth="1"/>
    <col min="7644" max="7644" width="24.28515625" style="3" customWidth="1"/>
    <col min="7645" max="7645" width="16.5703125" style="3" customWidth="1"/>
    <col min="7646" max="7647" width="3.42578125" style="3" customWidth="1"/>
    <col min="7648" max="7648" width="11.42578125" style="3" customWidth="1"/>
    <col min="7649" max="7649" width="21.42578125" style="3" customWidth="1"/>
    <col min="7650" max="7890" width="11.42578125" style="3" customWidth="1"/>
    <col min="7891" max="7892" width="2.7109375" style="3" customWidth="1"/>
    <col min="7893" max="7896" width="14.5703125" style="3"/>
    <col min="7897" max="7897" width="2.7109375" style="3" customWidth="1"/>
    <col min="7898" max="7898" width="48.28515625" style="3" customWidth="1"/>
    <col min="7899" max="7899" width="34.28515625" style="3" customWidth="1"/>
    <col min="7900" max="7900" width="24.28515625" style="3" customWidth="1"/>
    <col min="7901" max="7901" width="16.5703125" style="3" customWidth="1"/>
    <col min="7902" max="7903" width="3.42578125" style="3" customWidth="1"/>
    <col min="7904" max="7904" width="11.42578125" style="3" customWidth="1"/>
    <col min="7905" max="7905" width="21.42578125" style="3" customWidth="1"/>
    <col min="7906" max="8146" width="11.42578125" style="3" customWidth="1"/>
    <col min="8147" max="8148" width="2.7109375" style="3" customWidth="1"/>
    <col min="8149" max="8152" width="14.5703125" style="3"/>
    <col min="8153" max="8153" width="2.7109375" style="3" customWidth="1"/>
    <col min="8154" max="8154" width="48.28515625" style="3" customWidth="1"/>
    <col min="8155" max="8155" width="34.28515625" style="3" customWidth="1"/>
    <col min="8156" max="8156" width="24.28515625" style="3" customWidth="1"/>
    <col min="8157" max="8157" width="16.5703125" style="3" customWidth="1"/>
    <col min="8158" max="8159" width="3.42578125" style="3" customWidth="1"/>
    <col min="8160" max="8160" width="11.42578125" style="3" customWidth="1"/>
    <col min="8161" max="8161" width="21.42578125" style="3" customWidth="1"/>
    <col min="8162" max="8402" width="11.42578125" style="3" customWidth="1"/>
    <col min="8403" max="8404" width="2.7109375" style="3" customWidth="1"/>
    <col min="8405" max="8408" width="14.5703125" style="3"/>
    <col min="8409" max="8409" width="2.7109375" style="3" customWidth="1"/>
    <col min="8410" max="8410" width="48.28515625" style="3" customWidth="1"/>
    <col min="8411" max="8411" width="34.28515625" style="3" customWidth="1"/>
    <col min="8412" max="8412" width="24.28515625" style="3" customWidth="1"/>
    <col min="8413" max="8413" width="16.5703125" style="3" customWidth="1"/>
    <col min="8414" max="8415" width="3.42578125" style="3" customWidth="1"/>
    <col min="8416" max="8416" width="11.42578125" style="3" customWidth="1"/>
    <col min="8417" max="8417" width="21.42578125" style="3" customWidth="1"/>
    <col min="8418" max="8658" width="11.42578125" style="3" customWidth="1"/>
    <col min="8659" max="8660" width="2.7109375" style="3" customWidth="1"/>
    <col min="8661" max="8664" width="14.5703125" style="3"/>
    <col min="8665" max="8665" width="2.7109375" style="3" customWidth="1"/>
    <col min="8666" max="8666" width="48.28515625" style="3" customWidth="1"/>
    <col min="8667" max="8667" width="34.28515625" style="3" customWidth="1"/>
    <col min="8668" max="8668" width="24.28515625" style="3" customWidth="1"/>
    <col min="8669" max="8669" width="16.5703125" style="3" customWidth="1"/>
    <col min="8670" max="8671" width="3.42578125" style="3" customWidth="1"/>
    <col min="8672" max="8672" width="11.42578125" style="3" customWidth="1"/>
    <col min="8673" max="8673" width="21.42578125" style="3" customWidth="1"/>
    <col min="8674" max="8914" width="11.42578125" style="3" customWidth="1"/>
    <col min="8915" max="8916" width="2.7109375" style="3" customWidth="1"/>
    <col min="8917" max="8920" width="14.5703125" style="3"/>
    <col min="8921" max="8921" width="2.7109375" style="3" customWidth="1"/>
    <col min="8922" max="8922" width="48.28515625" style="3" customWidth="1"/>
    <col min="8923" max="8923" width="34.28515625" style="3" customWidth="1"/>
    <col min="8924" max="8924" width="24.28515625" style="3" customWidth="1"/>
    <col min="8925" max="8925" width="16.5703125" style="3" customWidth="1"/>
    <col min="8926" max="8927" width="3.42578125" style="3" customWidth="1"/>
    <col min="8928" max="8928" width="11.42578125" style="3" customWidth="1"/>
    <col min="8929" max="8929" width="21.42578125" style="3" customWidth="1"/>
    <col min="8930" max="9170" width="11.42578125" style="3" customWidth="1"/>
    <col min="9171" max="9172" width="2.7109375" style="3" customWidth="1"/>
    <col min="9173" max="9176" width="14.5703125" style="3"/>
    <col min="9177" max="9177" width="2.7109375" style="3" customWidth="1"/>
    <col min="9178" max="9178" width="48.28515625" style="3" customWidth="1"/>
    <col min="9179" max="9179" width="34.28515625" style="3" customWidth="1"/>
    <col min="9180" max="9180" width="24.28515625" style="3" customWidth="1"/>
    <col min="9181" max="9181" width="16.5703125" style="3" customWidth="1"/>
    <col min="9182" max="9183" width="3.42578125" style="3" customWidth="1"/>
    <col min="9184" max="9184" width="11.42578125" style="3" customWidth="1"/>
    <col min="9185" max="9185" width="21.42578125" style="3" customWidth="1"/>
    <col min="9186" max="9426" width="11.42578125" style="3" customWidth="1"/>
    <col min="9427" max="9428" width="2.7109375" style="3" customWidth="1"/>
    <col min="9429" max="9432" width="14.5703125" style="3"/>
    <col min="9433" max="9433" width="2.7109375" style="3" customWidth="1"/>
    <col min="9434" max="9434" width="48.28515625" style="3" customWidth="1"/>
    <col min="9435" max="9435" width="34.28515625" style="3" customWidth="1"/>
    <col min="9436" max="9436" width="24.28515625" style="3" customWidth="1"/>
    <col min="9437" max="9437" width="16.5703125" style="3" customWidth="1"/>
    <col min="9438" max="9439" width="3.42578125" style="3" customWidth="1"/>
    <col min="9440" max="9440" width="11.42578125" style="3" customWidth="1"/>
    <col min="9441" max="9441" width="21.42578125" style="3" customWidth="1"/>
    <col min="9442" max="9682" width="11.42578125" style="3" customWidth="1"/>
    <col min="9683" max="9684" width="2.7109375" style="3" customWidth="1"/>
    <col min="9685" max="9688" width="14.5703125" style="3"/>
    <col min="9689" max="9689" width="2.7109375" style="3" customWidth="1"/>
    <col min="9690" max="9690" width="48.28515625" style="3" customWidth="1"/>
    <col min="9691" max="9691" width="34.28515625" style="3" customWidth="1"/>
    <col min="9692" max="9692" width="24.28515625" style="3" customWidth="1"/>
    <col min="9693" max="9693" width="16.5703125" style="3" customWidth="1"/>
    <col min="9694" max="9695" width="3.42578125" style="3" customWidth="1"/>
    <col min="9696" max="9696" width="11.42578125" style="3" customWidth="1"/>
    <col min="9697" max="9697" width="21.42578125" style="3" customWidth="1"/>
    <col min="9698" max="9938" width="11.42578125" style="3" customWidth="1"/>
    <col min="9939" max="9940" width="2.7109375" style="3" customWidth="1"/>
    <col min="9941" max="9944" width="14.5703125" style="3"/>
    <col min="9945" max="9945" width="2.7109375" style="3" customWidth="1"/>
    <col min="9946" max="9946" width="48.28515625" style="3" customWidth="1"/>
    <col min="9947" max="9947" width="34.28515625" style="3" customWidth="1"/>
    <col min="9948" max="9948" width="24.28515625" style="3" customWidth="1"/>
    <col min="9949" max="9949" width="16.5703125" style="3" customWidth="1"/>
    <col min="9950" max="9951" width="3.42578125" style="3" customWidth="1"/>
    <col min="9952" max="9952" width="11.42578125" style="3" customWidth="1"/>
    <col min="9953" max="9953" width="21.42578125" style="3" customWidth="1"/>
    <col min="9954" max="10194" width="11.42578125" style="3" customWidth="1"/>
    <col min="10195" max="10196" width="2.7109375" style="3" customWidth="1"/>
    <col min="10197" max="10200" width="14.5703125" style="3"/>
    <col min="10201" max="10201" width="2.7109375" style="3" customWidth="1"/>
    <col min="10202" max="10202" width="48.28515625" style="3" customWidth="1"/>
    <col min="10203" max="10203" width="34.28515625" style="3" customWidth="1"/>
    <col min="10204" max="10204" width="24.28515625" style="3" customWidth="1"/>
    <col min="10205" max="10205" width="16.5703125" style="3" customWidth="1"/>
    <col min="10206" max="10207" width="3.42578125" style="3" customWidth="1"/>
    <col min="10208" max="10208" width="11.42578125" style="3" customWidth="1"/>
    <col min="10209" max="10209" width="21.42578125" style="3" customWidth="1"/>
    <col min="10210" max="10450" width="11.42578125" style="3" customWidth="1"/>
    <col min="10451" max="10452" width="2.7109375" style="3" customWidth="1"/>
    <col min="10453" max="10456" width="14.5703125" style="3"/>
    <col min="10457" max="10457" width="2.7109375" style="3" customWidth="1"/>
    <col min="10458" max="10458" width="48.28515625" style="3" customWidth="1"/>
    <col min="10459" max="10459" width="34.28515625" style="3" customWidth="1"/>
    <col min="10460" max="10460" width="24.28515625" style="3" customWidth="1"/>
    <col min="10461" max="10461" width="16.5703125" style="3" customWidth="1"/>
    <col min="10462" max="10463" width="3.42578125" style="3" customWidth="1"/>
    <col min="10464" max="10464" width="11.42578125" style="3" customWidth="1"/>
    <col min="10465" max="10465" width="21.42578125" style="3" customWidth="1"/>
    <col min="10466" max="10706" width="11.42578125" style="3" customWidth="1"/>
    <col min="10707" max="10708" width="2.7109375" style="3" customWidth="1"/>
    <col min="10709" max="10712" width="14.5703125" style="3"/>
    <col min="10713" max="10713" width="2.7109375" style="3" customWidth="1"/>
    <col min="10714" max="10714" width="48.28515625" style="3" customWidth="1"/>
    <col min="10715" max="10715" width="34.28515625" style="3" customWidth="1"/>
    <col min="10716" max="10716" width="24.28515625" style="3" customWidth="1"/>
    <col min="10717" max="10717" width="16.5703125" style="3" customWidth="1"/>
    <col min="10718" max="10719" width="3.42578125" style="3" customWidth="1"/>
    <col min="10720" max="10720" width="11.42578125" style="3" customWidth="1"/>
    <col min="10721" max="10721" width="21.42578125" style="3" customWidth="1"/>
    <col min="10722" max="10962" width="11.42578125" style="3" customWidth="1"/>
    <col min="10963" max="10964" width="2.7109375" style="3" customWidth="1"/>
    <col min="10965" max="10968" width="14.5703125" style="3"/>
    <col min="10969" max="10969" width="2.7109375" style="3" customWidth="1"/>
    <col min="10970" max="10970" width="48.28515625" style="3" customWidth="1"/>
    <col min="10971" max="10971" width="34.28515625" style="3" customWidth="1"/>
    <col min="10972" max="10972" width="24.28515625" style="3" customWidth="1"/>
    <col min="10973" max="10973" width="16.5703125" style="3" customWidth="1"/>
    <col min="10974" max="10975" width="3.42578125" style="3" customWidth="1"/>
    <col min="10976" max="10976" width="11.42578125" style="3" customWidth="1"/>
    <col min="10977" max="10977" width="21.42578125" style="3" customWidth="1"/>
    <col min="10978" max="11218" width="11.42578125" style="3" customWidth="1"/>
    <col min="11219" max="11220" width="2.7109375" style="3" customWidth="1"/>
    <col min="11221" max="11224" width="14.5703125" style="3"/>
    <col min="11225" max="11225" width="2.7109375" style="3" customWidth="1"/>
    <col min="11226" max="11226" width="48.28515625" style="3" customWidth="1"/>
    <col min="11227" max="11227" width="34.28515625" style="3" customWidth="1"/>
    <col min="11228" max="11228" width="24.28515625" style="3" customWidth="1"/>
    <col min="11229" max="11229" width="16.5703125" style="3" customWidth="1"/>
    <col min="11230" max="11231" width="3.42578125" style="3" customWidth="1"/>
    <col min="11232" max="11232" width="11.42578125" style="3" customWidth="1"/>
    <col min="11233" max="11233" width="21.42578125" style="3" customWidth="1"/>
    <col min="11234" max="11474" width="11.42578125" style="3" customWidth="1"/>
    <col min="11475" max="11476" width="2.7109375" style="3" customWidth="1"/>
    <col min="11477" max="11480" width="14.5703125" style="3"/>
    <col min="11481" max="11481" width="2.7109375" style="3" customWidth="1"/>
    <col min="11482" max="11482" width="48.28515625" style="3" customWidth="1"/>
    <col min="11483" max="11483" width="34.28515625" style="3" customWidth="1"/>
    <col min="11484" max="11484" width="24.28515625" style="3" customWidth="1"/>
    <col min="11485" max="11485" width="16.5703125" style="3" customWidth="1"/>
    <col min="11486" max="11487" width="3.42578125" style="3" customWidth="1"/>
    <col min="11488" max="11488" width="11.42578125" style="3" customWidth="1"/>
    <col min="11489" max="11489" width="21.42578125" style="3" customWidth="1"/>
    <col min="11490" max="11730" width="11.42578125" style="3" customWidth="1"/>
    <col min="11731" max="11732" width="2.7109375" style="3" customWidth="1"/>
    <col min="11733" max="11736" width="14.5703125" style="3"/>
    <col min="11737" max="11737" width="2.7109375" style="3" customWidth="1"/>
    <col min="11738" max="11738" width="48.28515625" style="3" customWidth="1"/>
    <col min="11739" max="11739" width="34.28515625" style="3" customWidth="1"/>
    <col min="11740" max="11740" width="24.28515625" style="3" customWidth="1"/>
    <col min="11741" max="11741" width="16.5703125" style="3" customWidth="1"/>
    <col min="11742" max="11743" width="3.42578125" style="3" customWidth="1"/>
    <col min="11744" max="11744" width="11.42578125" style="3" customWidth="1"/>
    <col min="11745" max="11745" width="21.42578125" style="3" customWidth="1"/>
    <col min="11746" max="11986" width="11.42578125" style="3" customWidth="1"/>
    <col min="11987" max="11988" width="2.7109375" style="3" customWidth="1"/>
    <col min="11989" max="11992" width="14.5703125" style="3"/>
    <col min="11993" max="11993" width="2.7109375" style="3" customWidth="1"/>
    <col min="11994" max="11994" width="48.28515625" style="3" customWidth="1"/>
    <col min="11995" max="11995" width="34.28515625" style="3" customWidth="1"/>
    <col min="11996" max="11996" width="24.28515625" style="3" customWidth="1"/>
    <col min="11997" max="11997" width="16.5703125" style="3" customWidth="1"/>
    <col min="11998" max="11999" width="3.42578125" style="3" customWidth="1"/>
    <col min="12000" max="12000" width="11.42578125" style="3" customWidth="1"/>
    <col min="12001" max="12001" width="21.42578125" style="3" customWidth="1"/>
    <col min="12002" max="12242" width="11.42578125" style="3" customWidth="1"/>
    <col min="12243" max="12244" width="2.7109375" style="3" customWidth="1"/>
    <col min="12245" max="12248" width="14.5703125" style="3"/>
    <col min="12249" max="12249" width="2.7109375" style="3" customWidth="1"/>
    <col min="12250" max="12250" width="48.28515625" style="3" customWidth="1"/>
    <col min="12251" max="12251" width="34.28515625" style="3" customWidth="1"/>
    <col min="12252" max="12252" width="24.28515625" style="3" customWidth="1"/>
    <col min="12253" max="12253" width="16.5703125" style="3" customWidth="1"/>
    <col min="12254" max="12255" width="3.42578125" style="3" customWidth="1"/>
    <col min="12256" max="12256" width="11.42578125" style="3" customWidth="1"/>
    <col min="12257" max="12257" width="21.42578125" style="3" customWidth="1"/>
    <col min="12258" max="12498" width="11.42578125" style="3" customWidth="1"/>
    <col min="12499" max="12500" width="2.7109375" style="3" customWidth="1"/>
    <col min="12501" max="12504" width="14.5703125" style="3"/>
    <col min="12505" max="12505" width="2.7109375" style="3" customWidth="1"/>
    <col min="12506" max="12506" width="48.28515625" style="3" customWidth="1"/>
    <col min="12507" max="12507" width="34.28515625" style="3" customWidth="1"/>
    <col min="12508" max="12508" width="24.28515625" style="3" customWidth="1"/>
    <col min="12509" max="12509" width="16.5703125" style="3" customWidth="1"/>
    <col min="12510" max="12511" width="3.42578125" style="3" customWidth="1"/>
    <col min="12512" max="12512" width="11.42578125" style="3" customWidth="1"/>
    <col min="12513" max="12513" width="21.42578125" style="3" customWidth="1"/>
    <col min="12514" max="12754" width="11.42578125" style="3" customWidth="1"/>
    <col min="12755" max="12756" width="2.7109375" style="3" customWidth="1"/>
    <col min="12757" max="12760" width="14.5703125" style="3"/>
    <col min="12761" max="12761" width="2.7109375" style="3" customWidth="1"/>
    <col min="12762" max="12762" width="48.28515625" style="3" customWidth="1"/>
    <col min="12763" max="12763" width="34.28515625" style="3" customWidth="1"/>
    <col min="12764" max="12764" width="24.28515625" style="3" customWidth="1"/>
    <col min="12765" max="12765" width="16.5703125" style="3" customWidth="1"/>
    <col min="12766" max="12767" width="3.42578125" style="3" customWidth="1"/>
    <col min="12768" max="12768" width="11.42578125" style="3" customWidth="1"/>
    <col min="12769" max="12769" width="21.42578125" style="3" customWidth="1"/>
    <col min="12770" max="13010" width="11.42578125" style="3" customWidth="1"/>
    <col min="13011" max="13012" width="2.7109375" style="3" customWidth="1"/>
    <col min="13013" max="13016" width="14.5703125" style="3"/>
    <col min="13017" max="13017" width="2.7109375" style="3" customWidth="1"/>
    <col min="13018" max="13018" width="48.28515625" style="3" customWidth="1"/>
    <col min="13019" max="13019" width="34.28515625" style="3" customWidth="1"/>
    <col min="13020" max="13020" width="24.28515625" style="3" customWidth="1"/>
    <col min="13021" max="13021" width="16.5703125" style="3" customWidth="1"/>
    <col min="13022" max="13023" width="3.42578125" style="3" customWidth="1"/>
    <col min="13024" max="13024" width="11.42578125" style="3" customWidth="1"/>
    <col min="13025" max="13025" width="21.42578125" style="3" customWidth="1"/>
    <col min="13026" max="13266" width="11.42578125" style="3" customWidth="1"/>
    <col min="13267" max="13268" width="2.7109375" style="3" customWidth="1"/>
    <col min="13269" max="13272" width="14.5703125" style="3"/>
    <col min="13273" max="13273" width="2.7109375" style="3" customWidth="1"/>
    <col min="13274" max="13274" width="48.28515625" style="3" customWidth="1"/>
    <col min="13275" max="13275" width="34.28515625" style="3" customWidth="1"/>
    <col min="13276" max="13276" width="24.28515625" style="3" customWidth="1"/>
    <col min="13277" max="13277" width="16.5703125" style="3" customWidth="1"/>
    <col min="13278" max="13279" width="3.42578125" style="3" customWidth="1"/>
    <col min="13280" max="13280" width="11.42578125" style="3" customWidth="1"/>
    <col min="13281" max="13281" width="21.42578125" style="3" customWidth="1"/>
    <col min="13282" max="13522" width="11.42578125" style="3" customWidth="1"/>
    <col min="13523" max="13524" width="2.7109375" style="3" customWidth="1"/>
    <col min="13525" max="13528" width="14.5703125" style="3"/>
    <col min="13529" max="13529" width="2.7109375" style="3" customWidth="1"/>
    <col min="13530" max="13530" width="48.28515625" style="3" customWidth="1"/>
    <col min="13531" max="13531" width="34.28515625" style="3" customWidth="1"/>
    <col min="13532" max="13532" width="24.28515625" style="3" customWidth="1"/>
    <col min="13533" max="13533" width="16.5703125" style="3" customWidth="1"/>
    <col min="13534" max="13535" width="3.42578125" style="3" customWidth="1"/>
    <col min="13536" max="13536" width="11.42578125" style="3" customWidth="1"/>
    <col min="13537" max="13537" width="21.42578125" style="3" customWidth="1"/>
    <col min="13538" max="13778" width="11.42578125" style="3" customWidth="1"/>
    <col min="13779" max="13780" width="2.7109375" style="3" customWidth="1"/>
    <col min="13781" max="13784" width="14.5703125" style="3"/>
    <col min="13785" max="13785" width="2.7109375" style="3" customWidth="1"/>
    <col min="13786" max="13786" width="48.28515625" style="3" customWidth="1"/>
    <col min="13787" max="13787" width="34.28515625" style="3" customWidth="1"/>
    <col min="13788" max="13788" width="24.28515625" style="3" customWidth="1"/>
    <col min="13789" max="13789" width="16.5703125" style="3" customWidth="1"/>
    <col min="13790" max="13791" width="3.42578125" style="3" customWidth="1"/>
    <col min="13792" max="13792" width="11.42578125" style="3" customWidth="1"/>
    <col min="13793" max="13793" width="21.42578125" style="3" customWidth="1"/>
    <col min="13794" max="14034" width="11.42578125" style="3" customWidth="1"/>
    <col min="14035" max="14036" width="2.7109375" style="3" customWidth="1"/>
    <col min="14037" max="14040" width="14.5703125" style="3"/>
    <col min="14041" max="14041" width="2.7109375" style="3" customWidth="1"/>
    <col min="14042" max="14042" width="48.28515625" style="3" customWidth="1"/>
    <col min="14043" max="14043" width="34.28515625" style="3" customWidth="1"/>
    <col min="14044" max="14044" width="24.28515625" style="3" customWidth="1"/>
    <col min="14045" max="14045" width="16.5703125" style="3" customWidth="1"/>
    <col min="14046" max="14047" width="3.42578125" style="3" customWidth="1"/>
    <col min="14048" max="14048" width="11.42578125" style="3" customWidth="1"/>
    <col min="14049" max="14049" width="21.42578125" style="3" customWidth="1"/>
    <col min="14050" max="14290" width="11.42578125" style="3" customWidth="1"/>
    <col min="14291" max="14292" width="2.7109375" style="3" customWidth="1"/>
    <col min="14293" max="14296" width="14.5703125" style="3"/>
    <col min="14297" max="14297" width="2.7109375" style="3" customWidth="1"/>
    <col min="14298" max="14298" width="48.28515625" style="3" customWidth="1"/>
    <col min="14299" max="14299" width="34.28515625" style="3" customWidth="1"/>
    <col min="14300" max="14300" width="24.28515625" style="3" customWidth="1"/>
    <col min="14301" max="14301" width="16.5703125" style="3" customWidth="1"/>
    <col min="14302" max="14303" width="3.42578125" style="3" customWidth="1"/>
    <col min="14304" max="14304" width="11.42578125" style="3" customWidth="1"/>
    <col min="14305" max="14305" width="21.42578125" style="3" customWidth="1"/>
    <col min="14306" max="14546" width="11.42578125" style="3" customWidth="1"/>
    <col min="14547" max="14548" width="2.7109375" style="3" customWidth="1"/>
    <col min="14549" max="14552" width="14.5703125" style="3"/>
    <col min="14553" max="14553" width="2.7109375" style="3" customWidth="1"/>
    <col min="14554" max="14554" width="48.28515625" style="3" customWidth="1"/>
    <col min="14555" max="14555" width="34.28515625" style="3" customWidth="1"/>
    <col min="14556" max="14556" width="24.28515625" style="3" customWidth="1"/>
    <col min="14557" max="14557" width="16.5703125" style="3" customWidth="1"/>
    <col min="14558" max="14559" width="3.42578125" style="3" customWidth="1"/>
    <col min="14560" max="14560" width="11.42578125" style="3" customWidth="1"/>
    <col min="14561" max="14561" width="21.42578125" style="3" customWidth="1"/>
    <col min="14562" max="14802" width="11.42578125" style="3" customWidth="1"/>
    <col min="14803" max="14804" width="2.7109375" style="3" customWidth="1"/>
    <col min="14805" max="14808" width="14.5703125" style="3"/>
    <col min="14809" max="14809" width="2.7109375" style="3" customWidth="1"/>
    <col min="14810" max="14810" width="48.28515625" style="3" customWidth="1"/>
    <col min="14811" max="14811" width="34.28515625" style="3" customWidth="1"/>
    <col min="14812" max="14812" width="24.28515625" style="3" customWidth="1"/>
    <col min="14813" max="14813" width="16.5703125" style="3" customWidth="1"/>
    <col min="14814" max="14815" width="3.42578125" style="3" customWidth="1"/>
    <col min="14816" max="14816" width="11.42578125" style="3" customWidth="1"/>
    <col min="14817" max="14817" width="21.42578125" style="3" customWidth="1"/>
    <col min="14818" max="15058" width="11.42578125" style="3" customWidth="1"/>
    <col min="15059" max="15060" width="2.7109375" style="3" customWidth="1"/>
    <col min="15061" max="15064" width="14.5703125" style="3"/>
    <col min="15065" max="15065" width="2.7109375" style="3" customWidth="1"/>
    <col min="15066" max="15066" width="48.28515625" style="3" customWidth="1"/>
    <col min="15067" max="15067" width="34.28515625" style="3" customWidth="1"/>
    <col min="15068" max="15068" width="24.28515625" style="3" customWidth="1"/>
    <col min="15069" max="15069" width="16.5703125" style="3" customWidth="1"/>
    <col min="15070" max="15071" width="3.42578125" style="3" customWidth="1"/>
    <col min="15072" max="15072" width="11.42578125" style="3" customWidth="1"/>
    <col min="15073" max="15073" width="21.42578125" style="3" customWidth="1"/>
    <col min="15074" max="15314" width="11.42578125" style="3" customWidth="1"/>
    <col min="15315" max="15316" width="2.7109375" style="3" customWidth="1"/>
    <col min="15317" max="15320" width="14.5703125" style="3"/>
    <col min="15321" max="15321" width="2.7109375" style="3" customWidth="1"/>
    <col min="15322" max="15322" width="48.28515625" style="3" customWidth="1"/>
    <col min="15323" max="15323" width="34.28515625" style="3" customWidth="1"/>
    <col min="15324" max="15324" width="24.28515625" style="3" customWidth="1"/>
    <col min="15325" max="15325" width="16.5703125" style="3" customWidth="1"/>
    <col min="15326" max="15327" width="3.42578125" style="3" customWidth="1"/>
    <col min="15328" max="15328" width="11.42578125" style="3" customWidth="1"/>
    <col min="15329" max="15329" width="21.42578125" style="3" customWidth="1"/>
    <col min="15330" max="15570" width="11.42578125" style="3" customWidth="1"/>
    <col min="15571" max="15572" width="2.7109375" style="3" customWidth="1"/>
    <col min="15573" max="15576" width="14.5703125" style="3"/>
    <col min="15577" max="15577" width="2.7109375" style="3" customWidth="1"/>
    <col min="15578" max="15578" width="48.28515625" style="3" customWidth="1"/>
    <col min="15579" max="15579" width="34.28515625" style="3" customWidth="1"/>
    <col min="15580" max="15580" width="24.28515625" style="3" customWidth="1"/>
    <col min="15581" max="15581" width="16.5703125" style="3" customWidth="1"/>
    <col min="15582" max="15583" width="3.42578125" style="3" customWidth="1"/>
    <col min="15584" max="15584" width="11.42578125" style="3" customWidth="1"/>
    <col min="15585" max="15585" width="21.42578125" style="3" customWidth="1"/>
    <col min="15586" max="15826" width="11.42578125" style="3" customWidth="1"/>
    <col min="15827" max="15828" width="2.7109375" style="3" customWidth="1"/>
    <col min="15829" max="15832" width="14.5703125" style="3"/>
    <col min="15833" max="15833" width="2.7109375" style="3" customWidth="1"/>
    <col min="15834" max="15834" width="48.28515625" style="3" customWidth="1"/>
    <col min="15835" max="15835" width="34.28515625" style="3" customWidth="1"/>
    <col min="15836" max="15836" width="24.28515625" style="3" customWidth="1"/>
    <col min="15837" max="15837" width="16.5703125" style="3" customWidth="1"/>
    <col min="15838" max="15839" width="3.42578125" style="3" customWidth="1"/>
    <col min="15840" max="15840" width="11.42578125" style="3" customWidth="1"/>
    <col min="15841" max="15841" width="21.42578125" style="3" customWidth="1"/>
    <col min="15842" max="16082" width="11.42578125" style="3" customWidth="1"/>
    <col min="16083" max="16084" width="2.7109375" style="3" customWidth="1"/>
    <col min="16085" max="16088" width="14.5703125" style="3"/>
    <col min="16089" max="16089" width="2.7109375" style="3" customWidth="1"/>
    <col min="16090" max="16090" width="48.28515625" style="3" customWidth="1"/>
    <col min="16091" max="16091" width="34.28515625" style="3" customWidth="1"/>
    <col min="16092" max="16092" width="24.28515625" style="3" customWidth="1"/>
    <col min="16093" max="16093" width="16.5703125" style="3" customWidth="1"/>
    <col min="16094" max="16095" width="3.42578125" style="3" customWidth="1"/>
    <col min="16096" max="16096" width="11.42578125" style="3" customWidth="1"/>
    <col min="16097" max="16097" width="21.42578125" style="3" customWidth="1"/>
    <col min="16098" max="16338" width="11.42578125" style="3" customWidth="1"/>
    <col min="16339" max="16340" width="2.7109375" style="3" customWidth="1"/>
    <col min="16341" max="16384" width="14.5703125" style="3"/>
  </cols>
  <sheetData>
    <row r="1" spans="1:8" ht="15.75" thickBot="1">
      <c r="A1" s="4"/>
    </row>
    <row r="2" spans="1:8" ht="22.5" customHeight="1">
      <c r="A2" s="6"/>
      <c r="B2" s="74" t="s">
        <v>167</v>
      </c>
      <c r="C2" s="75"/>
      <c r="D2" s="130" t="s">
        <v>51</v>
      </c>
      <c r="E2" s="76" t="s">
        <v>51</v>
      </c>
      <c r="F2" s="76" t="s">
        <v>51</v>
      </c>
      <c r="G2" s="76" t="s">
        <v>51</v>
      </c>
      <c r="H2" s="77" t="s">
        <v>51</v>
      </c>
    </row>
    <row r="3" spans="1:8" ht="22.5" customHeight="1">
      <c r="A3" s="6"/>
      <c r="B3" s="78"/>
      <c r="C3" s="43"/>
      <c r="D3" s="131" t="s">
        <v>80</v>
      </c>
      <c r="E3" s="44" t="s">
        <v>88</v>
      </c>
      <c r="F3" s="44" t="s">
        <v>90</v>
      </c>
      <c r="G3" s="44" t="s">
        <v>90</v>
      </c>
      <c r="H3" s="79" t="s">
        <v>52</v>
      </c>
    </row>
    <row r="4" spans="1:8" ht="22.5" customHeight="1" thickBot="1">
      <c r="A4" s="6"/>
      <c r="B4" s="78"/>
      <c r="C4" s="43"/>
      <c r="D4" s="131" t="s">
        <v>81</v>
      </c>
      <c r="E4" s="44" t="s">
        <v>87</v>
      </c>
      <c r="F4" s="44" t="s">
        <v>89</v>
      </c>
      <c r="G4" s="44" t="s">
        <v>89</v>
      </c>
      <c r="H4" s="79"/>
    </row>
    <row r="5" spans="1:8">
      <c r="A5" s="6"/>
      <c r="B5" s="49" t="s">
        <v>53</v>
      </c>
      <c r="C5" s="117" t="s">
        <v>1</v>
      </c>
      <c r="D5" s="132">
        <f>SUM(D6:D8)</f>
        <v>118000000</v>
      </c>
      <c r="E5" s="117">
        <f>SUM(E6:E8)</f>
        <v>68420168.067226887</v>
      </c>
      <c r="F5" s="24"/>
      <c r="G5" s="24">
        <f>SUM(G6:G8)</f>
        <v>51260504.201680675</v>
      </c>
      <c r="H5" s="125">
        <f>SUM(H6:H8)</f>
        <v>100840336.13445379</v>
      </c>
    </row>
    <row r="6" spans="1:8">
      <c r="A6" s="6"/>
      <c r="B6" s="50" t="s">
        <v>168</v>
      </c>
      <c r="C6" s="9" t="s">
        <v>0</v>
      </c>
      <c r="D6" s="133">
        <f>+'BALANCE AÑO 2023'!J17</f>
        <v>118000000</v>
      </c>
      <c r="E6" s="29">
        <f>+'BALANCE AÑO 2023'!G7/1.19</f>
        <v>68420168.067226887</v>
      </c>
      <c r="F6" s="119"/>
      <c r="G6" s="119"/>
      <c r="H6" s="126">
        <f>+D6-E6+G6</f>
        <v>49579831.932773113</v>
      </c>
    </row>
    <row r="7" spans="1:8">
      <c r="A7" s="6"/>
      <c r="B7" s="50" t="s">
        <v>169</v>
      </c>
      <c r="C7" s="9" t="s">
        <v>0</v>
      </c>
      <c r="D7" s="133"/>
      <c r="E7" s="29"/>
      <c r="F7" s="119"/>
      <c r="G7" s="119"/>
      <c r="H7" s="126">
        <f t="shared" ref="H7:H13" si="0">+D7-E7+G7</f>
        <v>0</v>
      </c>
    </row>
    <row r="8" spans="1:8" ht="15.75" thickBot="1">
      <c r="A8" s="6"/>
      <c r="B8" s="51" t="s">
        <v>170</v>
      </c>
      <c r="C8" s="12" t="s">
        <v>0</v>
      </c>
      <c r="D8" s="134"/>
      <c r="E8" s="105"/>
      <c r="F8" s="124"/>
      <c r="G8" s="120">
        <f>+'BASE IMPONIBLE AT 2023'!E6</f>
        <v>51260504.201680675</v>
      </c>
      <c r="H8" s="126">
        <f t="shared" si="0"/>
        <v>51260504.201680675</v>
      </c>
    </row>
    <row r="9" spans="1:8">
      <c r="A9" s="6"/>
      <c r="B9" s="80" t="s">
        <v>14</v>
      </c>
      <c r="C9" s="14" t="s">
        <v>0</v>
      </c>
      <c r="D9" s="135"/>
      <c r="E9" s="106"/>
      <c r="F9" s="121"/>
      <c r="G9" s="121"/>
      <c r="H9" s="127"/>
    </row>
    <row r="10" spans="1:8">
      <c r="A10" s="6"/>
      <c r="B10" s="59" t="s">
        <v>15</v>
      </c>
      <c r="C10" s="9" t="s">
        <v>0</v>
      </c>
      <c r="D10" s="133"/>
      <c r="E10" s="107"/>
      <c r="F10" s="293"/>
      <c r="G10" s="122"/>
      <c r="H10" s="126">
        <f t="shared" si="0"/>
        <v>0</v>
      </c>
    </row>
    <row r="11" spans="1:8" ht="15" customHeight="1" thickBot="1">
      <c r="A11" s="6"/>
      <c r="B11" s="60" t="s">
        <v>16</v>
      </c>
      <c r="C11" s="13" t="s">
        <v>0</v>
      </c>
      <c r="D11" s="133"/>
      <c r="E11" s="108"/>
      <c r="F11" s="294"/>
      <c r="G11" s="119"/>
      <c r="H11" s="126">
        <f t="shared" si="0"/>
        <v>0</v>
      </c>
    </row>
    <row r="12" spans="1:8" ht="15" customHeight="1">
      <c r="A12" s="6"/>
      <c r="B12" s="52" t="s">
        <v>17</v>
      </c>
      <c r="C12" s="45" t="s">
        <v>1</v>
      </c>
      <c r="D12" s="132">
        <f>SUM(D13:D14)</f>
        <v>0</v>
      </c>
      <c r="E12" s="47">
        <f t="shared" ref="E12:H12" si="1">SUM(E13:E14)</f>
        <v>0</v>
      </c>
      <c r="F12" s="24"/>
      <c r="G12" s="24">
        <f t="shared" si="1"/>
        <v>0</v>
      </c>
      <c r="H12" s="125">
        <f t="shared" si="1"/>
        <v>0</v>
      </c>
    </row>
    <row r="13" spans="1:8" ht="15" customHeight="1">
      <c r="A13" s="6"/>
      <c r="B13" s="50" t="s">
        <v>92</v>
      </c>
      <c r="C13" s="9" t="s">
        <v>0</v>
      </c>
      <c r="D13" s="133"/>
      <c r="E13" s="29"/>
      <c r="F13" s="119"/>
      <c r="G13" s="119"/>
      <c r="H13" s="126">
        <f t="shared" si="0"/>
        <v>0</v>
      </c>
    </row>
    <row r="14" spans="1:8" ht="15" customHeight="1" thickBot="1">
      <c r="A14" s="6"/>
      <c r="B14" s="51" t="s">
        <v>93</v>
      </c>
      <c r="C14" s="12" t="s">
        <v>0</v>
      </c>
      <c r="D14" s="134"/>
      <c r="E14" s="105"/>
      <c r="F14" s="124"/>
      <c r="G14" s="120"/>
      <c r="H14" s="128"/>
    </row>
    <row r="15" spans="1:8">
      <c r="A15" s="6"/>
      <c r="B15" s="49" t="s">
        <v>2</v>
      </c>
      <c r="C15" s="53" t="s">
        <v>1</v>
      </c>
      <c r="D15" s="132">
        <f>SUM(D16:D26)</f>
        <v>5900</v>
      </c>
      <c r="E15" s="47">
        <f t="shared" ref="E15:G15" si="2">SUM(E16:E26)</f>
        <v>0</v>
      </c>
      <c r="F15" s="24"/>
      <c r="G15" s="24">
        <f t="shared" si="2"/>
        <v>0</v>
      </c>
      <c r="H15" s="125">
        <f>SUM(H16:H26)</f>
        <v>5900</v>
      </c>
    </row>
    <row r="16" spans="1:8">
      <c r="A16" s="6"/>
      <c r="B16" s="81" t="s">
        <v>54</v>
      </c>
      <c r="C16" s="9" t="s">
        <v>0</v>
      </c>
      <c r="D16" s="136"/>
      <c r="E16" s="14"/>
      <c r="F16" s="118"/>
      <c r="G16" s="118"/>
      <c r="H16" s="126">
        <f t="shared" ref="H16:H26" si="3">+D16-E16+G16</f>
        <v>0</v>
      </c>
    </row>
    <row r="17" spans="1:9">
      <c r="A17" s="6"/>
      <c r="B17" s="81" t="s">
        <v>94</v>
      </c>
      <c r="C17" s="9" t="s">
        <v>0</v>
      </c>
      <c r="D17" s="136"/>
      <c r="E17" s="14"/>
      <c r="F17" s="14"/>
      <c r="G17" s="27"/>
      <c r="H17" s="126">
        <f t="shared" si="3"/>
        <v>0</v>
      </c>
    </row>
    <row r="18" spans="1:9">
      <c r="A18" s="6"/>
      <c r="B18" s="54" t="s">
        <v>82</v>
      </c>
      <c r="C18" s="9" t="s">
        <v>0</v>
      </c>
      <c r="D18" s="136"/>
      <c r="E18" s="27"/>
      <c r="F18" s="27"/>
      <c r="G18" s="27"/>
      <c r="H18" s="126"/>
    </row>
    <row r="19" spans="1:9">
      <c r="A19" s="6"/>
      <c r="B19" s="67" t="s">
        <v>55</v>
      </c>
      <c r="C19" s="9" t="s">
        <v>0</v>
      </c>
      <c r="D19" s="136">
        <f>+'BALANCE AÑO 2023'!J18</f>
        <v>5900</v>
      </c>
      <c r="E19" s="27"/>
      <c r="F19" s="27"/>
      <c r="G19" s="27"/>
      <c r="H19" s="126">
        <f>+D19-E19+G19</f>
        <v>5900</v>
      </c>
    </row>
    <row r="20" spans="1:9" ht="15" customHeight="1">
      <c r="A20" s="6"/>
      <c r="B20" s="54" t="s">
        <v>69</v>
      </c>
      <c r="C20" s="9" t="s">
        <v>0</v>
      </c>
      <c r="D20" s="136"/>
      <c r="E20" s="27"/>
      <c r="F20" s="27"/>
      <c r="G20" s="27"/>
      <c r="H20" s="126">
        <f t="shared" si="3"/>
        <v>0</v>
      </c>
    </row>
    <row r="21" spans="1:9" ht="15" customHeight="1">
      <c r="A21" s="6"/>
      <c r="B21" s="54" t="s">
        <v>70</v>
      </c>
      <c r="C21" s="9" t="s">
        <v>0</v>
      </c>
      <c r="D21" s="136"/>
      <c r="E21" s="27"/>
      <c r="F21" s="27"/>
      <c r="G21" s="27"/>
      <c r="H21" s="126">
        <f t="shared" si="3"/>
        <v>0</v>
      </c>
    </row>
    <row r="22" spans="1:9" ht="15" customHeight="1">
      <c r="A22" s="6"/>
      <c r="B22" s="54" t="s">
        <v>71</v>
      </c>
      <c r="C22" s="9" t="s">
        <v>0</v>
      </c>
      <c r="D22" s="136"/>
      <c r="E22" s="27"/>
      <c r="F22" s="27"/>
      <c r="G22" s="27"/>
      <c r="H22" s="126">
        <f t="shared" si="3"/>
        <v>0</v>
      </c>
    </row>
    <row r="23" spans="1:9" ht="15" customHeight="1">
      <c r="A23" s="6"/>
      <c r="B23" s="54" t="s">
        <v>56</v>
      </c>
      <c r="C23" s="9" t="s">
        <v>0</v>
      </c>
      <c r="D23" s="137"/>
      <c r="E23" s="58"/>
      <c r="F23" s="58"/>
      <c r="G23" s="58"/>
      <c r="H23" s="126">
        <f t="shared" si="3"/>
        <v>0</v>
      </c>
    </row>
    <row r="24" spans="1:9" ht="15" customHeight="1">
      <c r="A24" s="6"/>
      <c r="B24" s="54" t="s">
        <v>73</v>
      </c>
      <c r="C24" s="9" t="s">
        <v>0</v>
      </c>
      <c r="D24" s="138"/>
      <c r="E24" s="28"/>
      <c r="F24" s="28"/>
      <c r="G24" s="28"/>
      <c r="H24" s="126">
        <f t="shared" si="3"/>
        <v>0</v>
      </c>
    </row>
    <row r="25" spans="1:9" ht="15" customHeight="1">
      <c r="A25" s="6"/>
      <c r="B25" s="54" t="s">
        <v>74</v>
      </c>
      <c r="C25" s="9" t="s">
        <v>0</v>
      </c>
      <c r="D25" s="138"/>
      <c r="E25" s="28"/>
      <c r="F25" s="28"/>
      <c r="G25" s="28"/>
      <c r="H25" s="126">
        <f t="shared" si="3"/>
        <v>0</v>
      </c>
    </row>
    <row r="26" spans="1:9" ht="15" customHeight="1" thickBot="1">
      <c r="A26" s="6"/>
      <c r="B26" s="55" t="s">
        <v>75</v>
      </c>
      <c r="C26" s="12" t="s">
        <v>0</v>
      </c>
      <c r="D26" s="139"/>
      <c r="E26" s="109"/>
      <c r="F26" s="123"/>
      <c r="G26" s="123"/>
      <c r="H26" s="126">
        <f t="shared" si="3"/>
        <v>0</v>
      </c>
    </row>
    <row r="27" spans="1:9" ht="15" customHeight="1">
      <c r="A27" s="6"/>
      <c r="B27" s="61" t="s">
        <v>18</v>
      </c>
      <c r="C27" s="14" t="s">
        <v>0</v>
      </c>
      <c r="D27" s="135"/>
      <c r="E27" s="106"/>
      <c r="F27" s="121"/>
      <c r="G27" s="121"/>
      <c r="H27" s="127"/>
    </row>
    <row r="28" spans="1:9" ht="15.75" customHeight="1" thickBot="1">
      <c r="A28" s="6"/>
      <c r="B28" s="62" t="s">
        <v>19</v>
      </c>
      <c r="C28" s="12" t="s">
        <v>0</v>
      </c>
      <c r="D28" s="140"/>
      <c r="E28" s="105"/>
      <c r="F28" s="124"/>
      <c r="G28" s="124"/>
      <c r="H28" s="128"/>
    </row>
    <row r="29" spans="1:9" ht="15.75" thickBot="1">
      <c r="A29" s="6"/>
      <c r="B29" s="57" t="s">
        <v>20</v>
      </c>
      <c r="C29" s="18" t="s">
        <v>1</v>
      </c>
      <c r="D29" s="141">
        <f>+D5+D9+D10+D11+D12+D15+D27+D28</f>
        <v>118005900</v>
      </c>
      <c r="E29" s="99"/>
      <c r="F29" s="99"/>
      <c r="G29" s="99"/>
      <c r="H29" s="70">
        <f>+H5+H9+H10+H11+H12+H15+H27+H28</f>
        <v>100846236.13445379</v>
      </c>
    </row>
    <row r="30" spans="1:9" ht="15" customHeight="1">
      <c r="A30" s="6"/>
      <c r="B30" s="52" t="s">
        <v>57</v>
      </c>
      <c r="C30" s="64" t="s">
        <v>10</v>
      </c>
      <c r="D30" s="136"/>
      <c r="E30" s="27"/>
      <c r="F30" s="27"/>
      <c r="G30" s="27"/>
      <c r="H30" s="126">
        <f t="shared" ref="H30:H54" si="4">+D30-E30+G30</f>
        <v>0</v>
      </c>
      <c r="I30"/>
    </row>
    <row r="31" spans="1:9" ht="15" customHeight="1">
      <c r="A31" s="6"/>
      <c r="B31" s="65" t="s">
        <v>59</v>
      </c>
      <c r="C31" s="48" t="s">
        <v>10</v>
      </c>
      <c r="D31" s="136"/>
      <c r="E31" s="27"/>
      <c r="F31" s="27"/>
      <c r="G31" s="27"/>
      <c r="H31" s="126">
        <f t="shared" si="4"/>
        <v>0</v>
      </c>
      <c r="I31"/>
    </row>
    <row r="32" spans="1:9" ht="15" customHeight="1">
      <c r="A32" s="6"/>
      <c r="B32" s="65" t="s">
        <v>24</v>
      </c>
      <c r="C32" s="48" t="s">
        <v>10</v>
      </c>
      <c r="D32" s="136"/>
      <c r="E32" s="27"/>
      <c r="F32" s="27"/>
      <c r="G32" s="27"/>
      <c r="H32" s="126">
        <f t="shared" si="4"/>
        <v>0</v>
      </c>
    </row>
    <row r="33" spans="1:9" ht="15" customHeight="1">
      <c r="A33" s="6"/>
      <c r="B33" s="65" t="s">
        <v>60</v>
      </c>
      <c r="C33" s="48" t="s">
        <v>10</v>
      </c>
      <c r="D33" s="136"/>
      <c r="E33" s="27">
        <f>+'BALANCE AÑO 2023'!N21/1.19</f>
        <v>6327731.0924369749</v>
      </c>
      <c r="F33" s="27">
        <f>+'BASE IMPONIBLE AT 2023'!E33</f>
        <v>46890756.302521013</v>
      </c>
      <c r="G33" s="116">
        <f>+'BALANCE AÑO 2023'!N14</f>
        <v>67000000</v>
      </c>
      <c r="H33" s="126">
        <f>+G33+F33-E33</f>
        <v>107563025.21008405</v>
      </c>
      <c r="I33"/>
    </row>
    <row r="34" spans="1:9" ht="15" customHeight="1">
      <c r="A34" s="6"/>
      <c r="B34" s="65" t="s">
        <v>61</v>
      </c>
      <c r="C34" s="48" t="s">
        <v>10</v>
      </c>
      <c r="D34" s="136"/>
      <c r="E34" s="27"/>
      <c r="F34" s="27"/>
      <c r="G34" s="116"/>
      <c r="H34" s="126">
        <f t="shared" si="4"/>
        <v>0</v>
      </c>
      <c r="I34"/>
    </row>
    <row r="35" spans="1:9">
      <c r="A35" s="6"/>
      <c r="B35" s="65" t="s">
        <v>62</v>
      </c>
      <c r="C35" s="48" t="s">
        <v>10</v>
      </c>
      <c r="D35" s="136"/>
      <c r="E35" s="27"/>
      <c r="F35" s="27"/>
      <c r="G35" s="116"/>
      <c r="H35" s="126">
        <f>+D35-E35+G35</f>
        <v>0</v>
      </c>
      <c r="I35"/>
    </row>
    <row r="36" spans="1:9">
      <c r="A36" s="6"/>
      <c r="B36" s="65" t="s">
        <v>58</v>
      </c>
      <c r="C36" s="48" t="s">
        <v>10</v>
      </c>
      <c r="D36" s="136"/>
      <c r="E36" s="27"/>
      <c r="F36" s="27"/>
      <c r="G36" s="116"/>
      <c r="H36" s="126">
        <f t="shared" si="4"/>
        <v>0</v>
      </c>
      <c r="I36"/>
    </row>
    <row r="37" spans="1:9">
      <c r="A37" s="6"/>
      <c r="B37" s="65" t="s">
        <v>64</v>
      </c>
      <c r="C37" s="48" t="s">
        <v>10</v>
      </c>
      <c r="D37" s="136"/>
      <c r="E37" s="27"/>
      <c r="F37" s="27"/>
      <c r="G37" s="116"/>
      <c r="H37" s="126">
        <f t="shared" si="4"/>
        <v>0</v>
      </c>
      <c r="I37"/>
    </row>
    <row r="38" spans="1:9">
      <c r="A38" s="6"/>
      <c r="B38" s="65" t="s">
        <v>65</v>
      </c>
      <c r="C38" s="48" t="s">
        <v>10</v>
      </c>
      <c r="D38" s="136"/>
      <c r="E38" s="27"/>
      <c r="F38" s="27"/>
      <c r="G38" s="116"/>
      <c r="H38" s="126">
        <f t="shared" si="4"/>
        <v>0</v>
      </c>
      <c r="I38"/>
    </row>
    <row r="39" spans="1:9">
      <c r="A39" s="6"/>
      <c r="B39" s="65" t="s">
        <v>66</v>
      </c>
      <c r="C39" s="48" t="s">
        <v>10</v>
      </c>
      <c r="D39" s="138"/>
      <c r="E39" s="27"/>
      <c r="F39" s="27"/>
      <c r="G39" s="116"/>
      <c r="H39" s="126">
        <f t="shared" si="4"/>
        <v>0</v>
      </c>
      <c r="I39"/>
    </row>
    <row r="40" spans="1:9">
      <c r="A40" s="6"/>
      <c r="B40" s="66" t="s">
        <v>63</v>
      </c>
      <c r="C40" s="48" t="s">
        <v>10</v>
      </c>
      <c r="D40" s="138"/>
      <c r="E40" s="27"/>
      <c r="F40" s="27"/>
      <c r="G40" s="116"/>
      <c r="H40" s="126">
        <f t="shared" si="4"/>
        <v>0</v>
      </c>
      <c r="I40"/>
    </row>
    <row r="41" spans="1:9" ht="15" customHeight="1">
      <c r="A41" s="6"/>
      <c r="B41" s="66" t="s">
        <v>33</v>
      </c>
      <c r="C41" s="48" t="s">
        <v>10</v>
      </c>
      <c r="D41" s="136"/>
      <c r="E41" s="27"/>
      <c r="F41" s="27"/>
      <c r="G41" s="116"/>
      <c r="H41" s="126">
        <f t="shared" si="4"/>
        <v>0</v>
      </c>
    </row>
    <row r="42" spans="1:9" ht="15" customHeight="1">
      <c r="A42" s="6"/>
      <c r="B42" s="66" t="s">
        <v>34</v>
      </c>
      <c r="C42" s="48" t="s">
        <v>10</v>
      </c>
      <c r="D42" s="136"/>
      <c r="E42" s="27"/>
      <c r="F42" s="27"/>
      <c r="G42" s="116"/>
      <c r="H42" s="126">
        <f t="shared" si="4"/>
        <v>0</v>
      </c>
    </row>
    <row r="43" spans="1:9" ht="15" customHeight="1">
      <c r="A43" s="6"/>
      <c r="B43" s="66" t="s">
        <v>35</v>
      </c>
      <c r="C43" s="48" t="s">
        <v>10</v>
      </c>
      <c r="D43" s="136">
        <f>+'BALANCE AÑO 2023'!I20</f>
        <v>1600000</v>
      </c>
      <c r="E43" s="27"/>
      <c r="F43" s="27"/>
      <c r="G43" s="116"/>
      <c r="H43" s="126">
        <f t="shared" si="4"/>
        <v>1600000</v>
      </c>
    </row>
    <row r="44" spans="1:9" ht="15" customHeight="1">
      <c r="A44" s="6"/>
      <c r="B44" s="66" t="s">
        <v>36</v>
      </c>
      <c r="C44" s="48" t="s">
        <v>10</v>
      </c>
      <c r="D44" s="136"/>
      <c r="E44" s="27"/>
      <c r="F44" s="27"/>
      <c r="G44" s="116"/>
      <c r="H44" s="126">
        <f t="shared" si="4"/>
        <v>0</v>
      </c>
    </row>
    <row r="45" spans="1:9">
      <c r="A45" s="6"/>
      <c r="B45" s="82" t="s">
        <v>67</v>
      </c>
      <c r="C45" s="48" t="s">
        <v>10</v>
      </c>
      <c r="D45" s="136"/>
      <c r="E45" s="27"/>
      <c r="F45" s="27"/>
      <c r="G45" s="116"/>
      <c r="H45" s="126">
        <f t="shared" si="4"/>
        <v>0</v>
      </c>
    </row>
    <row r="46" spans="1:9">
      <c r="A46" s="6"/>
      <c r="B46" s="82" t="s">
        <v>68</v>
      </c>
      <c r="C46" s="48" t="s">
        <v>10</v>
      </c>
      <c r="D46" s="136"/>
      <c r="E46" s="27"/>
      <c r="F46" s="27"/>
      <c r="G46" s="116"/>
      <c r="H46" s="126">
        <f t="shared" si="4"/>
        <v>0</v>
      </c>
    </row>
    <row r="47" spans="1:9" ht="15" customHeight="1">
      <c r="A47" s="6"/>
      <c r="B47" s="82" t="s">
        <v>76</v>
      </c>
      <c r="C47" s="48" t="s">
        <v>10</v>
      </c>
      <c r="D47" s="136"/>
      <c r="E47" s="27"/>
      <c r="F47" s="27"/>
      <c r="G47" s="116"/>
      <c r="H47" s="126">
        <f t="shared" si="4"/>
        <v>0</v>
      </c>
    </row>
    <row r="48" spans="1:9" ht="15" customHeight="1">
      <c r="A48" s="6"/>
      <c r="B48" s="82" t="s">
        <v>77</v>
      </c>
      <c r="C48" s="48" t="s">
        <v>10</v>
      </c>
      <c r="D48" s="136"/>
      <c r="E48" s="27"/>
      <c r="F48" s="27"/>
      <c r="G48" s="116"/>
      <c r="H48" s="126">
        <f t="shared" si="4"/>
        <v>0</v>
      </c>
    </row>
    <row r="49" spans="1:10" ht="15" customHeight="1">
      <c r="A49" s="6"/>
      <c r="B49" s="66" t="s">
        <v>39</v>
      </c>
      <c r="C49" s="48" t="s">
        <v>10</v>
      </c>
      <c r="D49" s="136"/>
      <c r="E49" s="27"/>
      <c r="F49" s="27"/>
      <c r="G49" s="116"/>
      <c r="H49" s="126">
        <f t="shared" si="4"/>
        <v>0</v>
      </c>
    </row>
    <row r="50" spans="1:10">
      <c r="A50" s="6"/>
      <c r="B50" s="66" t="s">
        <v>83</v>
      </c>
      <c r="C50" s="48" t="s">
        <v>10</v>
      </c>
      <c r="D50" s="136"/>
      <c r="E50" s="27"/>
      <c r="F50" s="27"/>
      <c r="G50" s="116"/>
      <c r="H50" s="126">
        <f>+D50-E50+G50</f>
        <v>0</v>
      </c>
      <c r="I50"/>
    </row>
    <row r="51" spans="1:10" ht="15" customHeight="1">
      <c r="A51" s="6"/>
      <c r="B51" s="66" t="s">
        <v>41</v>
      </c>
      <c r="C51" s="48" t="s">
        <v>10</v>
      </c>
      <c r="D51" s="136"/>
      <c r="E51" s="27"/>
      <c r="F51" s="27"/>
      <c r="G51" s="116"/>
      <c r="H51" s="126">
        <f t="shared" si="4"/>
        <v>0</v>
      </c>
    </row>
    <row r="52" spans="1:10">
      <c r="A52" s="6"/>
      <c r="B52" s="66" t="s">
        <v>42</v>
      </c>
      <c r="C52" s="48" t="s">
        <v>10</v>
      </c>
      <c r="D52" s="136"/>
      <c r="E52" s="27"/>
      <c r="F52" s="27"/>
      <c r="G52" s="116">
        <f>-'BASE IMPONIBLE AT 2023'!G68</f>
        <v>25457247.899159655</v>
      </c>
      <c r="H52" s="126">
        <f t="shared" si="4"/>
        <v>25457247.899159655</v>
      </c>
    </row>
    <row r="53" spans="1:10" ht="16.5" customHeight="1">
      <c r="A53" s="6"/>
      <c r="B53" s="65" t="s">
        <v>43</v>
      </c>
      <c r="C53" s="48" t="s">
        <v>10</v>
      </c>
      <c r="D53" s="136"/>
      <c r="E53" s="27"/>
      <c r="F53" s="27"/>
      <c r="G53" s="116"/>
      <c r="H53" s="126">
        <f t="shared" si="4"/>
        <v>0</v>
      </c>
    </row>
    <row r="54" spans="1:10">
      <c r="A54" s="6"/>
      <c r="B54" s="65" t="s">
        <v>3</v>
      </c>
      <c r="C54" s="48" t="s">
        <v>10</v>
      </c>
      <c r="D54" s="136"/>
      <c r="E54" s="27"/>
      <c r="F54" s="27"/>
      <c r="G54" s="116"/>
      <c r="H54" s="126">
        <f t="shared" si="4"/>
        <v>0</v>
      </c>
    </row>
    <row r="55" spans="1:10">
      <c r="A55" s="6"/>
      <c r="B55" s="65" t="s">
        <v>84</v>
      </c>
      <c r="C55" s="20"/>
      <c r="D55" s="136"/>
      <c r="E55" s="27"/>
      <c r="F55" s="27"/>
      <c r="G55" s="116"/>
      <c r="H55" s="88"/>
    </row>
    <row r="56" spans="1:10" ht="15" customHeight="1">
      <c r="A56" s="6"/>
      <c r="B56" s="54" t="s">
        <v>85</v>
      </c>
      <c r="C56" s="48" t="s">
        <v>10</v>
      </c>
      <c r="D56" s="136"/>
      <c r="E56" s="27"/>
      <c r="F56" s="27"/>
      <c r="G56" s="116"/>
      <c r="H56" s="88"/>
    </row>
    <row r="57" spans="1:10" ht="15" customHeight="1">
      <c r="A57" s="6"/>
      <c r="B57" s="54" t="s">
        <v>91</v>
      </c>
      <c r="C57" s="48" t="s">
        <v>10</v>
      </c>
      <c r="D57" s="136">
        <f>+'BALANCE AÑO 2023'!I19</f>
        <v>84960000</v>
      </c>
      <c r="E57" s="27"/>
      <c r="F57" s="27"/>
      <c r="G57" s="116"/>
      <c r="H57" s="89"/>
    </row>
    <row r="58" spans="1:10" ht="15" customHeight="1">
      <c r="A58" s="6"/>
      <c r="B58" s="54" t="s">
        <v>133</v>
      </c>
      <c r="C58" s="48" t="s">
        <v>10</v>
      </c>
      <c r="D58" s="136"/>
      <c r="E58" s="27"/>
      <c r="F58" s="27"/>
      <c r="G58" s="116"/>
      <c r="H58" s="112"/>
    </row>
    <row r="59" spans="1:10" ht="15" customHeight="1">
      <c r="A59" s="6"/>
      <c r="B59" s="54" t="s">
        <v>72</v>
      </c>
      <c r="C59" s="48" t="s">
        <v>10</v>
      </c>
      <c r="D59" s="136"/>
      <c r="E59" s="27"/>
      <c r="F59" s="27"/>
      <c r="G59" s="116"/>
      <c r="H59" s="89"/>
    </row>
    <row r="60" spans="1:10" ht="15" customHeight="1">
      <c r="A60" s="6"/>
      <c r="B60" s="54" t="s">
        <v>72</v>
      </c>
      <c r="C60" s="48" t="s">
        <v>10</v>
      </c>
      <c r="D60" s="136"/>
      <c r="E60" s="27"/>
      <c r="F60" s="27"/>
      <c r="G60" s="116"/>
      <c r="H60" s="89"/>
    </row>
    <row r="61" spans="1:10" ht="15" customHeight="1" thickBot="1">
      <c r="A61" s="6"/>
      <c r="B61" s="67" t="s">
        <v>72</v>
      </c>
      <c r="C61" s="68" t="s">
        <v>10</v>
      </c>
      <c r="D61" s="136"/>
      <c r="E61" s="27"/>
      <c r="F61" s="27"/>
      <c r="G61" s="27"/>
      <c r="H61" s="89"/>
    </row>
    <row r="62" spans="1:10" ht="15.75" thickBot="1">
      <c r="A62" s="6"/>
      <c r="B62" s="83" t="s">
        <v>44</v>
      </c>
      <c r="C62" s="84" t="s">
        <v>1</v>
      </c>
      <c r="D62" s="142">
        <f>SUM(D30:D61)</f>
        <v>86560000</v>
      </c>
      <c r="E62" s="98"/>
      <c r="F62" s="98"/>
      <c r="G62" s="98"/>
      <c r="H62" s="113">
        <f>SUM(H30:H61)</f>
        <v>134620273.10924369</v>
      </c>
      <c r="J62" s="96"/>
    </row>
    <row r="63" spans="1:10" ht="15.75" thickBot="1">
      <c r="A63" s="6"/>
      <c r="B63" s="83" t="s">
        <v>86</v>
      </c>
      <c r="C63" s="84" t="s">
        <v>1</v>
      </c>
      <c r="D63" s="142">
        <f>+D29-D62</f>
        <v>31445900</v>
      </c>
      <c r="E63" s="99"/>
      <c r="F63" s="99"/>
      <c r="G63" s="99"/>
      <c r="H63" s="114"/>
      <c r="J63" s="96"/>
    </row>
    <row r="64" spans="1:10" ht="15.75" customHeight="1" thickBot="1">
      <c r="A64" s="6"/>
      <c r="B64" s="85" t="s">
        <v>45</v>
      </c>
      <c r="C64" s="86" t="s">
        <v>0</v>
      </c>
      <c r="D64" s="141"/>
      <c r="E64" s="98"/>
      <c r="F64" s="98"/>
      <c r="G64" s="98"/>
      <c r="H64" s="113">
        <f>+H47+H48</f>
        <v>0</v>
      </c>
      <c r="J64" s="97"/>
    </row>
    <row r="65" spans="1:10" ht="15.75" customHeight="1" thickBot="1">
      <c r="A65" s="6"/>
      <c r="B65" s="72" t="s">
        <v>48</v>
      </c>
      <c r="C65" s="16" t="s">
        <v>1</v>
      </c>
      <c r="D65" s="143"/>
      <c r="E65" s="99"/>
      <c r="F65" s="99"/>
      <c r="G65" s="99"/>
      <c r="H65" s="113">
        <f>+H29-H62+H64</f>
        <v>-33774036.974789903</v>
      </c>
      <c r="J65" s="96"/>
    </row>
    <row r="66" spans="1:10" ht="15.75" customHeight="1" thickBot="1">
      <c r="A66" s="6"/>
      <c r="B66" s="72" t="s">
        <v>49</v>
      </c>
      <c r="C66" s="73"/>
      <c r="D66" s="144"/>
      <c r="E66" s="110"/>
      <c r="F66" s="110"/>
      <c r="G66" s="110"/>
      <c r="H66" s="113"/>
      <c r="J66" s="97"/>
    </row>
    <row r="67" spans="1:10" ht="15.75" thickBot="1">
      <c r="A67" s="6"/>
      <c r="B67" s="61" t="s">
        <v>9</v>
      </c>
      <c r="C67" s="56" t="s">
        <v>10</v>
      </c>
      <c r="D67" s="145"/>
      <c r="E67" s="100"/>
      <c r="F67" s="100"/>
      <c r="G67" s="100"/>
      <c r="H67" s="113"/>
      <c r="J67" s="97"/>
    </row>
    <row r="68" spans="1:10" ht="15.75" customHeight="1" thickBot="1">
      <c r="A68" s="6"/>
      <c r="B68" s="60" t="s">
        <v>4</v>
      </c>
      <c r="C68" s="68" t="s">
        <v>10</v>
      </c>
      <c r="D68" s="146"/>
      <c r="E68" s="101"/>
      <c r="F68" s="101"/>
      <c r="G68" s="101"/>
      <c r="H68" s="113"/>
    </row>
    <row r="69" spans="1:10" ht="15.75" customHeight="1" thickBot="1">
      <c r="A69" s="6"/>
      <c r="B69" s="69" t="s">
        <v>47</v>
      </c>
      <c r="C69" s="18" t="s">
        <v>1</v>
      </c>
      <c r="D69" s="141"/>
      <c r="E69" s="98"/>
      <c r="F69" s="98"/>
      <c r="G69" s="98"/>
      <c r="H69" s="113">
        <f>+H65</f>
        <v>-33774036.974789903</v>
      </c>
    </row>
    <row r="70" spans="1:10" ht="15.75" customHeight="1" thickBot="1">
      <c r="A70" s="5"/>
      <c r="B70" s="71"/>
      <c r="C70" s="95"/>
      <c r="D70" s="147"/>
      <c r="E70" s="102"/>
      <c r="F70" s="102"/>
      <c r="G70" s="102"/>
      <c r="H70" s="113"/>
    </row>
    <row r="71" spans="1:10" ht="15.75" thickBot="1">
      <c r="B71" s="91" t="s">
        <v>50</v>
      </c>
      <c r="C71" s="92"/>
      <c r="D71" s="148"/>
      <c r="E71" s="111"/>
      <c r="F71" s="111"/>
      <c r="G71" s="111"/>
      <c r="H71" s="113"/>
    </row>
    <row r="72" spans="1:10" ht="15.75" thickBot="1">
      <c r="B72" s="65" t="s">
        <v>6</v>
      </c>
      <c r="C72" s="9" t="s">
        <v>0</v>
      </c>
      <c r="D72" s="149"/>
      <c r="E72" s="103"/>
      <c r="F72" s="103"/>
      <c r="G72" s="103"/>
      <c r="H72" s="113"/>
    </row>
    <row r="73" spans="1:10" ht="15.75" thickBot="1">
      <c r="B73" s="60" t="s">
        <v>7</v>
      </c>
      <c r="C73" s="13" t="s">
        <v>0</v>
      </c>
      <c r="D73" s="150"/>
      <c r="E73" s="104"/>
      <c r="F73" s="104"/>
      <c r="G73" s="104"/>
      <c r="H73" s="113"/>
    </row>
    <row r="74" spans="1:10" ht="15.75" thickBot="1">
      <c r="B74" s="69" t="s">
        <v>8</v>
      </c>
      <c r="C74" s="18" t="s">
        <v>1</v>
      </c>
      <c r="D74" s="141"/>
      <c r="E74" s="98"/>
      <c r="F74" s="98"/>
      <c r="G74" s="98"/>
      <c r="H74" s="113">
        <f>+H69</f>
        <v>-33774036.974789903</v>
      </c>
    </row>
    <row r="75" spans="1:10" ht="15.75" thickBot="1">
      <c r="B75" s="4"/>
      <c r="C75" s="46"/>
      <c r="D75" s="141"/>
      <c r="E75" s="98"/>
      <c r="F75" s="98"/>
      <c r="G75" s="98"/>
      <c r="H75" s="90"/>
    </row>
    <row r="76" spans="1:10" ht="15.75" thickBot="1">
      <c r="B76" s="91" t="s">
        <v>78</v>
      </c>
      <c r="C76" s="92"/>
      <c r="D76" s="141"/>
      <c r="E76" s="98"/>
      <c r="F76" s="98"/>
      <c r="G76" s="98"/>
      <c r="H76" s="93"/>
    </row>
    <row r="77" spans="1:10" ht="15.75" thickBot="1">
      <c r="B77" s="82" t="s">
        <v>67</v>
      </c>
      <c r="C77" s="9" t="s">
        <v>0</v>
      </c>
      <c r="D77" s="141"/>
      <c r="E77" s="98"/>
      <c r="F77" s="98"/>
      <c r="G77" s="98"/>
      <c r="H77" s="94">
        <f>+H45</f>
        <v>0</v>
      </c>
    </row>
    <row r="78" spans="1:10" ht="15.75" thickBot="1">
      <c r="B78" s="69" t="s">
        <v>79</v>
      </c>
      <c r="C78" s="18" t="s">
        <v>1</v>
      </c>
      <c r="D78" s="141"/>
      <c r="E78" s="98"/>
      <c r="F78" s="98"/>
      <c r="G78" s="98"/>
      <c r="H78" s="63">
        <f t="shared" ref="H78" si="5">+H77</f>
        <v>0</v>
      </c>
    </row>
    <row r="80" spans="1:10">
      <c r="D80" s="151"/>
    </row>
    <row r="81" spans="2:8" ht="15.75">
      <c r="B81" s="156" t="s">
        <v>117</v>
      </c>
      <c r="C81" s="157"/>
      <c r="D81" s="5"/>
      <c r="H81" s="115"/>
    </row>
    <row r="82" spans="2:8" ht="15.75">
      <c r="B82" s="158" t="s">
        <v>118</v>
      </c>
      <c r="C82" s="159"/>
      <c r="D82" s="5"/>
    </row>
    <row r="83" spans="2:8">
      <c r="B83" s="160" t="s">
        <v>119</v>
      </c>
      <c r="C83" s="161"/>
      <c r="D83" s="162"/>
      <c r="H83" s="115"/>
    </row>
    <row r="84" spans="2:8">
      <c r="B84" s="163" t="s">
        <v>120</v>
      </c>
      <c r="C84" s="164"/>
      <c r="D84" s="165"/>
    </row>
    <row r="85" spans="2:8">
      <c r="B85" s="163" t="s">
        <v>121</v>
      </c>
      <c r="C85" s="164"/>
      <c r="D85" s="165">
        <f>+H64</f>
        <v>0</v>
      </c>
    </row>
    <row r="86" spans="2:8">
      <c r="B86" s="160" t="s">
        <v>122</v>
      </c>
      <c r="C86" s="166"/>
      <c r="D86" s="162">
        <f>+D83-D84-D85</f>
        <v>0</v>
      </c>
    </row>
    <row r="87" spans="2:8">
      <c r="B87" s="167">
        <v>0.5</v>
      </c>
      <c r="C87" s="168"/>
      <c r="D87" s="169">
        <f>+D86/2</f>
        <v>0</v>
      </c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6"/>
  <sheetViews>
    <sheetView showGridLines="0" topLeftCell="C28" zoomScaleNormal="100" workbookViewId="0">
      <selection activeCell="L39" sqref="L39:P39"/>
    </sheetView>
  </sheetViews>
  <sheetFormatPr baseColWidth="10" defaultColWidth="11.5703125" defaultRowHeight="15"/>
  <cols>
    <col min="1" max="1" width="1.85546875" style="7" customWidth="1"/>
    <col min="2" max="2" width="32" style="7" customWidth="1"/>
    <col min="3" max="3" width="8" style="7" customWidth="1"/>
    <col min="4" max="4" width="8.42578125" style="7" customWidth="1"/>
    <col min="5" max="7" width="4.5703125" style="7" customWidth="1"/>
    <col min="8" max="8" width="7.140625" style="7" customWidth="1"/>
    <col min="9" max="9" width="7.42578125" style="7" customWidth="1"/>
    <col min="10" max="10" width="7.85546875" style="7" customWidth="1"/>
    <col min="11" max="11" width="8.42578125" style="7" customWidth="1"/>
    <col min="12" max="12" width="4.5703125" style="7" customWidth="1"/>
    <col min="13" max="13" width="7.85546875" style="7" customWidth="1"/>
    <col min="14" max="14" width="7.42578125" style="7" customWidth="1"/>
    <col min="15" max="15" width="8.140625" style="7" customWidth="1"/>
    <col min="16" max="16" width="7.85546875" style="7" customWidth="1"/>
    <col min="17" max="17" width="4.5703125" style="7" customWidth="1"/>
    <col min="18" max="18" width="5.5703125" style="7" customWidth="1"/>
    <col min="19" max="19" width="9.140625" style="19" customWidth="1"/>
    <col min="20" max="20" width="7" style="7" customWidth="1"/>
    <col min="21" max="21" width="8.42578125" style="7" customWidth="1"/>
    <col min="22" max="22" width="9" style="7" customWidth="1"/>
    <col min="23" max="25" width="4.5703125" style="7" customWidth="1"/>
    <col min="26" max="26" width="7.140625" style="7" customWidth="1"/>
    <col min="27" max="27" width="8.5703125" style="7" customWidth="1"/>
    <col min="28" max="31" width="4.5703125" style="7" customWidth="1"/>
    <col min="32" max="33" width="11.5703125" style="7"/>
    <col min="34" max="34" width="7.140625" style="7" customWidth="1"/>
    <col min="35" max="35" width="7.42578125" style="7" customWidth="1"/>
    <col min="36" max="36" width="6.5703125" style="7" customWidth="1"/>
    <col min="37" max="37" width="8.140625" style="7" customWidth="1"/>
    <col min="38" max="38" width="9.140625" style="7" customWidth="1"/>
    <col min="39" max="39" width="11.5703125" style="7"/>
    <col min="40" max="40" width="4.42578125" style="7" customWidth="1"/>
    <col min="41" max="41" width="4.85546875" style="7" customWidth="1"/>
    <col min="42" max="42" width="3.5703125" style="7" customWidth="1"/>
    <col min="43" max="43" width="4.42578125" style="7" customWidth="1"/>
    <col min="44" max="256" width="11.5703125" style="7"/>
    <col min="257" max="257" width="1.85546875" style="7" customWidth="1"/>
    <col min="258" max="258" width="32" style="7" customWidth="1"/>
    <col min="259" max="259" width="8" style="7" customWidth="1"/>
    <col min="260" max="260" width="8.42578125" style="7" customWidth="1"/>
    <col min="261" max="263" width="4.5703125" style="7" customWidth="1"/>
    <col min="264" max="264" width="7.140625" style="7" customWidth="1"/>
    <col min="265" max="265" width="7.42578125" style="7" customWidth="1"/>
    <col min="266" max="266" width="7.85546875" style="7" customWidth="1"/>
    <col min="267" max="267" width="8.42578125" style="7" customWidth="1"/>
    <col min="268" max="268" width="4.5703125" style="7" customWidth="1"/>
    <col min="269" max="269" width="7.85546875" style="7" customWidth="1"/>
    <col min="270" max="270" width="7.42578125" style="7" customWidth="1"/>
    <col min="271" max="271" width="8.140625" style="7" customWidth="1"/>
    <col min="272" max="272" width="7.85546875" style="7" customWidth="1"/>
    <col min="273" max="273" width="4.5703125" style="7" customWidth="1"/>
    <col min="274" max="274" width="5.5703125" style="7" customWidth="1"/>
    <col min="275" max="275" width="9.140625" style="7" customWidth="1"/>
    <col min="276" max="276" width="7" style="7" customWidth="1"/>
    <col min="277" max="277" width="8.42578125" style="7" customWidth="1"/>
    <col min="278" max="278" width="9" style="7" customWidth="1"/>
    <col min="279" max="281" width="4.5703125" style="7" customWidth="1"/>
    <col min="282" max="282" width="7.140625" style="7" customWidth="1"/>
    <col min="283" max="283" width="8.5703125" style="7" customWidth="1"/>
    <col min="284" max="287" width="4.5703125" style="7" customWidth="1"/>
    <col min="288" max="289" width="11.5703125" style="7"/>
    <col min="290" max="290" width="7.140625" style="7" customWidth="1"/>
    <col min="291" max="291" width="7.42578125" style="7" customWidth="1"/>
    <col min="292" max="292" width="6.5703125" style="7" customWidth="1"/>
    <col min="293" max="293" width="8.140625" style="7" customWidth="1"/>
    <col min="294" max="294" width="9.140625" style="7" customWidth="1"/>
    <col min="295" max="295" width="11.5703125" style="7"/>
    <col min="296" max="296" width="4.42578125" style="7" customWidth="1"/>
    <col min="297" max="297" width="4.85546875" style="7" customWidth="1"/>
    <col min="298" max="298" width="3.5703125" style="7" customWidth="1"/>
    <col min="299" max="299" width="4.42578125" style="7" customWidth="1"/>
    <col min="300" max="512" width="11.5703125" style="7"/>
    <col min="513" max="513" width="1.85546875" style="7" customWidth="1"/>
    <col min="514" max="514" width="32" style="7" customWidth="1"/>
    <col min="515" max="515" width="8" style="7" customWidth="1"/>
    <col min="516" max="516" width="8.42578125" style="7" customWidth="1"/>
    <col min="517" max="519" width="4.5703125" style="7" customWidth="1"/>
    <col min="520" max="520" width="7.140625" style="7" customWidth="1"/>
    <col min="521" max="521" width="7.42578125" style="7" customWidth="1"/>
    <col min="522" max="522" width="7.85546875" style="7" customWidth="1"/>
    <col min="523" max="523" width="8.42578125" style="7" customWidth="1"/>
    <col min="524" max="524" width="4.5703125" style="7" customWidth="1"/>
    <col min="525" max="525" width="7.85546875" style="7" customWidth="1"/>
    <col min="526" max="526" width="7.42578125" style="7" customWidth="1"/>
    <col min="527" max="527" width="8.140625" style="7" customWidth="1"/>
    <col min="528" max="528" width="7.85546875" style="7" customWidth="1"/>
    <col min="529" max="529" width="4.5703125" style="7" customWidth="1"/>
    <col min="530" max="530" width="5.5703125" style="7" customWidth="1"/>
    <col min="531" max="531" width="9.140625" style="7" customWidth="1"/>
    <col min="532" max="532" width="7" style="7" customWidth="1"/>
    <col min="533" max="533" width="8.42578125" style="7" customWidth="1"/>
    <col min="534" max="534" width="9" style="7" customWidth="1"/>
    <col min="535" max="537" width="4.5703125" style="7" customWidth="1"/>
    <col min="538" max="538" width="7.140625" style="7" customWidth="1"/>
    <col min="539" max="539" width="8.5703125" style="7" customWidth="1"/>
    <col min="540" max="543" width="4.5703125" style="7" customWidth="1"/>
    <col min="544" max="545" width="11.5703125" style="7"/>
    <col min="546" max="546" width="7.140625" style="7" customWidth="1"/>
    <col min="547" max="547" width="7.42578125" style="7" customWidth="1"/>
    <col min="548" max="548" width="6.5703125" style="7" customWidth="1"/>
    <col min="549" max="549" width="8.140625" style="7" customWidth="1"/>
    <col min="550" max="550" width="9.140625" style="7" customWidth="1"/>
    <col min="551" max="551" width="11.5703125" style="7"/>
    <col min="552" max="552" width="4.42578125" style="7" customWidth="1"/>
    <col min="553" max="553" width="4.85546875" style="7" customWidth="1"/>
    <col min="554" max="554" width="3.5703125" style="7" customWidth="1"/>
    <col min="555" max="555" width="4.42578125" style="7" customWidth="1"/>
    <col min="556" max="768" width="11.5703125" style="7"/>
    <col min="769" max="769" width="1.85546875" style="7" customWidth="1"/>
    <col min="770" max="770" width="32" style="7" customWidth="1"/>
    <col min="771" max="771" width="8" style="7" customWidth="1"/>
    <col min="772" max="772" width="8.42578125" style="7" customWidth="1"/>
    <col min="773" max="775" width="4.5703125" style="7" customWidth="1"/>
    <col min="776" max="776" width="7.140625" style="7" customWidth="1"/>
    <col min="777" max="777" width="7.42578125" style="7" customWidth="1"/>
    <col min="778" max="778" width="7.85546875" style="7" customWidth="1"/>
    <col min="779" max="779" width="8.42578125" style="7" customWidth="1"/>
    <col min="780" max="780" width="4.5703125" style="7" customWidth="1"/>
    <col min="781" max="781" width="7.85546875" style="7" customWidth="1"/>
    <col min="782" max="782" width="7.42578125" style="7" customWidth="1"/>
    <col min="783" max="783" width="8.140625" style="7" customWidth="1"/>
    <col min="784" max="784" width="7.85546875" style="7" customWidth="1"/>
    <col min="785" max="785" width="4.5703125" style="7" customWidth="1"/>
    <col min="786" max="786" width="5.5703125" style="7" customWidth="1"/>
    <col min="787" max="787" width="9.140625" style="7" customWidth="1"/>
    <col min="788" max="788" width="7" style="7" customWidth="1"/>
    <col min="789" max="789" width="8.42578125" style="7" customWidth="1"/>
    <col min="790" max="790" width="9" style="7" customWidth="1"/>
    <col min="791" max="793" width="4.5703125" style="7" customWidth="1"/>
    <col min="794" max="794" width="7.140625" style="7" customWidth="1"/>
    <col min="795" max="795" width="8.5703125" style="7" customWidth="1"/>
    <col min="796" max="799" width="4.5703125" style="7" customWidth="1"/>
    <col min="800" max="801" width="11.5703125" style="7"/>
    <col min="802" max="802" width="7.140625" style="7" customWidth="1"/>
    <col min="803" max="803" width="7.42578125" style="7" customWidth="1"/>
    <col min="804" max="804" width="6.5703125" style="7" customWidth="1"/>
    <col min="805" max="805" width="8.140625" style="7" customWidth="1"/>
    <col min="806" max="806" width="9.140625" style="7" customWidth="1"/>
    <col min="807" max="807" width="11.5703125" style="7"/>
    <col min="808" max="808" width="4.42578125" style="7" customWidth="1"/>
    <col min="809" max="809" width="4.85546875" style="7" customWidth="1"/>
    <col min="810" max="810" width="3.5703125" style="7" customWidth="1"/>
    <col min="811" max="811" width="4.42578125" style="7" customWidth="1"/>
    <col min="812" max="1024" width="11.5703125" style="7"/>
    <col min="1025" max="1025" width="1.85546875" style="7" customWidth="1"/>
    <col min="1026" max="1026" width="32" style="7" customWidth="1"/>
    <col min="1027" max="1027" width="8" style="7" customWidth="1"/>
    <col min="1028" max="1028" width="8.42578125" style="7" customWidth="1"/>
    <col min="1029" max="1031" width="4.5703125" style="7" customWidth="1"/>
    <col min="1032" max="1032" width="7.140625" style="7" customWidth="1"/>
    <col min="1033" max="1033" width="7.42578125" style="7" customWidth="1"/>
    <col min="1034" max="1034" width="7.85546875" style="7" customWidth="1"/>
    <col min="1035" max="1035" width="8.42578125" style="7" customWidth="1"/>
    <col min="1036" max="1036" width="4.5703125" style="7" customWidth="1"/>
    <col min="1037" max="1037" width="7.85546875" style="7" customWidth="1"/>
    <col min="1038" max="1038" width="7.42578125" style="7" customWidth="1"/>
    <col min="1039" max="1039" width="8.140625" style="7" customWidth="1"/>
    <col min="1040" max="1040" width="7.85546875" style="7" customWidth="1"/>
    <col min="1041" max="1041" width="4.5703125" style="7" customWidth="1"/>
    <col min="1042" max="1042" width="5.5703125" style="7" customWidth="1"/>
    <col min="1043" max="1043" width="9.140625" style="7" customWidth="1"/>
    <col min="1044" max="1044" width="7" style="7" customWidth="1"/>
    <col min="1045" max="1045" width="8.42578125" style="7" customWidth="1"/>
    <col min="1046" max="1046" width="9" style="7" customWidth="1"/>
    <col min="1047" max="1049" width="4.5703125" style="7" customWidth="1"/>
    <col min="1050" max="1050" width="7.140625" style="7" customWidth="1"/>
    <col min="1051" max="1051" width="8.5703125" style="7" customWidth="1"/>
    <col min="1052" max="1055" width="4.5703125" style="7" customWidth="1"/>
    <col min="1056" max="1057" width="11.5703125" style="7"/>
    <col min="1058" max="1058" width="7.140625" style="7" customWidth="1"/>
    <col min="1059" max="1059" width="7.42578125" style="7" customWidth="1"/>
    <col min="1060" max="1060" width="6.5703125" style="7" customWidth="1"/>
    <col min="1061" max="1061" width="8.140625" style="7" customWidth="1"/>
    <col min="1062" max="1062" width="9.140625" style="7" customWidth="1"/>
    <col min="1063" max="1063" width="11.5703125" style="7"/>
    <col min="1064" max="1064" width="4.42578125" style="7" customWidth="1"/>
    <col min="1065" max="1065" width="4.85546875" style="7" customWidth="1"/>
    <col min="1066" max="1066" width="3.5703125" style="7" customWidth="1"/>
    <col min="1067" max="1067" width="4.42578125" style="7" customWidth="1"/>
    <col min="1068" max="1280" width="11.5703125" style="7"/>
    <col min="1281" max="1281" width="1.85546875" style="7" customWidth="1"/>
    <col min="1282" max="1282" width="32" style="7" customWidth="1"/>
    <col min="1283" max="1283" width="8" style="7" customWidth="1"/>
    <col min="1284" max="1284" width="8.42578125" style="7" customWidth="1"/>
    <col min="1285" max="1287" width="4.5703125" style="7" customWidth="1"/>
    <col min="1288" max="1288" width="7.140625" style="7" customWidth="1"/>
    <col min="1289" max="1289" width="7.42578125" style="7" customWidth="1"/>
    <col min="1290" max="1290" width="7.85546875" style="7" customWidth="1"/>
    <col min="1291" max="1291" width="8.42578125" style="7" customWidth="1"/>
    <col min="1292" max="1292" width="4.5703125" style="7" customWidth="1"/>
    <col min="1293" max="1293" width="7.85546875" style="7" customWidth="1"/>
    <col min="1294" max="1294" width="7.42578125" style="7" customWidth="1"/>
    <col min="1295" max="1295" width="8.140625" style="7" customWidth="1"/>
    <col min="1296" max="1296" width="7.85546875" style="7" customWidth="1"/>
    <col min="1297" max="1297" width="4.5703125" style="7" customWidth="1"/>
    <col min="1298" max="1298" width="5.5703125" style="7" customWidth="1"/>
    <col min="1299" max="1299" width="9.140625" style="7" customWidth="1"/>
    <col min="1300" max="1300" width="7" style="7" customWidth="1"/>
    <col min="1301" max="1301" width="8.42578125" style="7" customWidth="1"/>
    <col min="1302" max="1302" width="9" style="7" customWidth="1"/>
    <col min="1303" max="1305" width="4.5703125" style="7" customWidth="1"/>
    <col min="1306" max="1306" width="7.140625" style="7" customWidth="1"/>
    <col min="1307" max="1307" width="8.5703125" style="7" customWidth="1"/>
    <col min="1308" max="1311" width="4.5703125" style="7" customWidth="1"/>
    <col min="1312" max="1313" width="11.5703125" style="7"/>
    <col min="1314" max="1314" width="7.140625" style="7" customWidth="1"/>
    <col min="1315" max="1315" width="7.42578125" style="7" customWidth="1"/>
    <col min="1316" max="1316" width="6.5703125" style="7" customWidth="1"/>
    <col min="1317" max="1317" width="8.140625" style="7" customWidth="1"/>
    <col min="1318" max="1318" width="9.140625" style="7" customWidth="1"/>
    <col min="1319" max="1319" width="11.5703125" style="7"/>
    <col min="1320" max="1320" width="4.42578125" style="7" customWidth="1"/>
    <col min="1321" max="1321" width="4.85546875" style="7" customWidth="1"/>
    <col min="1322" max="1322" width="3.5703125" style="7" customWidth="1"/>
    <col min="1323" max="1323" width="4.42578125" style="7" customWidth="1"/>
    <col min="1324" max="1536" width="11.5703125" style="7"/>
    <col min="1537" max="1537" width="1.85546875" style="7" customWidth="1"/>
    <col min="1538" max="1538" width="32" style="7" customWidth="1"/>
    <col min="1539" max="1539" width="8" style="7" customWidth="1"/>
    <col min="1540" max="1540" width="8.42578125" style="7" customWidth="1"/>
    <col min="1541" max="1543" width="4.5703125" style="7" customWidth="1"/>
    <col min="1544" max="1544" width="7.140625" style="7" customWidth="1"/>
    <col min="1545" max="1545" width="7.42578125" style="7" customWidth="1"/>
    <col min="1546" max="1546" width="7.85546875" style="7" customWidth="1"/>
    <col min="1547" max="1547" width="8.42578125" style="7" customWidth="1"/>
    <col min="1548" max="1548" width="4.5703125" style="7" customWidth="1"/>
    <col min="1549" max="1549" width="7.85546875" style="7" customWidth="1"/>
    <col min="1550" max="1550" width="7.42578125" style="7" customWidth="1"/>
    <col min="1551" max="1551" width="8.140625" style="7" customWidth="1"/>
    <col min="1552" max="1552" width="7.85546875" style="7" customWidth="1"/>
    <col min="1553" max="1553" width="4.5703125" style="7" customWidth="1"/>
    <col min="1554" max="1554" width="5.5703125" style="7" customWidth="1"/>
    <col min="1555" max="1555" width="9.140625" style="7" customWidth="1"/>
    <col min="1556" max="1556" width="7" style="7" customWidth="1"/>
    <col min="1557" max="1557" width="8.42578125" style="7" customWidth="1"/>
    <col min="1558" max="1558" width="9" style="7" customWidth="1"/>
    <col min="1559" max="1561" width="4.5703125" style="7" customWidth="1"/>
    <col min="1562" max="1562" width="7.140625" style="7" customWidth="1"/>
    <col min="1563" max="1563" width="8.5703125" style="7" customWidth="1"/>
    <col min="1564" max="1567" width="4.5703125" style="7" customWidth="1"/>
    <col min="1568" max="1569" width="11.5703125" style="7"/>
    <col min="1570" max="1570" width="7.140625" style="7" customWidth="1"/>
    <col min="1571" max="1571" width="7.42578125" style="7" customWidth="1"/>
    <col min="1572" max="1572" width="6.5703125" style="7" customWidth="1"/>
    <col min="1573" max="1573" width="8.140625" style="7" customWidth="1"/>
    <col min="1574" max="1574" width="9.140625" style="7" customWidth="1"/>
    <col min="1575" max="1575" width="11.5703125" style="7"/>
    <col min="1576" max="1576" width="4.42578125" style="7" customWidth="1"/>
    <col min="1577" max="1577" width="4.85546875" style="7" customWidth="1"/>
    <col min="1578" max="1578" width="3.5703125" style="7" customWidth="1"/>
    <col min="1579" max="1579" width="4.42578125" style="7" customWidth="1"/>
    <col min="1580" max="1792" width="11.5703125" style="7"/>
    <col min="1793" max="1793" width="1.85546875" style="7" customWidth="1"/>
    <col min="1794" max="1794" width="32" style="7" customWidth="1"/>
    <col min="1795" max="1795" width="8" style="7" customWidth="1"/>
    <col min="1796" max="1796" width="8.42578125" style="7" customWidth="1"/>
    <col min="1797" max="1799" width="4.5703125" style="7" customWidth="1"/>
    <col min="1800" max="1800" width="7.140625" style="7" customWidth="1"/>
    <col min="1801" max="1801" width="7.42578125" style="7" customWidth="1"/>
    <col min="1802" max="1802" width="7.85546875" style="7" customWidth="1"/>
    <col min="1803" max="1803" width="8.42578125" style="7" customWidth="1"/>
    <col min="1804" max="1804" width="4.5703125" style="7" customWidth="1"/>
    <col min="1805" max="1805" width="7.85546875" style="7" customWidth="1"/>
    <col min="1806" max="1806" width="7.42578125" style="7" customWidth="1"/>
    <col min="1807" max="1807" width="8.140625" style="7" customWidth="1"/>
    <col min="1808" max="1808" width="7.85546875" style="7" customWidth="1"/>
    <col min="1809" max="1809" width="4.5703125" style="7" customWidth="1"/>
    <col min="1810" max="1810" width="5.5703125" style="7" customWidth="1"/>
    <col min="1811" max="1811" width="9.140625" style="7" customWidth="1"/>
    <col min="1812" max="1812" width="7" style="7" customWidth="1"/>
    <col min="1813" max="1813" width="8.42578125" style="7" customWidth="1"/>
    <col min="1814" max="1814" width="9" style="7" customWidth="1"/>
    <col min="1815" max="1817" width="4.5703125" style="7" customWidth="1"/>
    <col min="1818" max="1818" width="7.140625" style="7" customWidth="1"/>
    <col min="1819" max="1819" width="8.5703125" style="7" customWidth="1"/>
    <col min="1820" max="1823" width="4.5703125" style="7" customWidth="1"/>
    <col min="1824" max="1825" width="11.5703125" style="7"/>
    <col min="1826" max="1826" width="7.140625" style="7" customWidth="1"/>
    <col min="1827" max="1827" width="7.42578125" style="7" customWidth="1"/>
    <col min="1828" max="1828" width="6.5703125" style="7" customWidth="1"/>
    <col min="1829" max="1829" width="8.140625" style="7" customWidth="1"/>
    <col min="1830" max="1830" width="9.140625" style="7" customWidth="1"/>
    <col min="1831" max="1831" width="11.5703125" style="7"/>
    <col min="1832" max="1832" width="4.42578125" style="7" customWidth="1"/>
    <col min="1833" max="1833" width="4.85546875" style="7" customWidth="1"/>
    <col min="1834" max="1834" width="3.5703125" style="7" customWidth="1"/>
    <col min="1835" max="1835" width="4.42578125" style="7" customWidth="1"/>
    <col min="1836" max="2048" width="11.5703125" style="7"/>
    <col min="2049" max="2049" width="1.85546875" style="7" customWidth="1"/>
    <col min="2050" max="2050" width="32" style="7" customWidth="1"/>
    <col min="2051" max="2051" width="8" style="7" customWidth="1"/>
    <col min="2052" max="2052" width="8.42578125" style="7" customWidth="1"/>
    <col min="2053" max="2055" width="4.5703125" style="7" customWidth="1"/>
    <col min="2056" max="2056" width="7.140625" style="7" customWidth="1"/>
    <col min="2057" max="2057" width="7.42578125" style="7" customWidth="1"/>
    <col min="2058" max="2058" width="7.85546875" style="7" customWidth="1"/>
    <col min="2059" max="2059" width="8.42578125" style="7" customWidth="1"/>
    <col min="2060" max="2060" width="4.5703125" style="7" customWidth="1"/>
    <col min="2061" max="2061" width="7.85546875" style="7" customWidth="1"/>
    <col min="2062" max="2062" width="7.42578125" style="7" customWidth="1"/>
    <col min="2063" max="2063" width="8.140625" style="7" customWidth="1"/>
    <col min="2064" max="2064" width="7.85546875" style="7" customWidth="1"/>
    <col min="2065" max="2065" width="4.5703125" style="7" customWidth="1"/>
    <col min="2066" max="2066" width="5.5703125" style="7" customWidth="1"/>
    <col min="2067" max="2067" width="9.140625" style="7" customWidth="1"/>
    <col min="2068" max="2068" width="7" style="7" customWidth="1"/>
    <col min="2069" max="2069" width="8.42578125" style="7" customWidth="1"/>
    <col min="2070" max="2070" width="9" style="7" customWidth="1"/>
    <col min="2071" max="2073" width="4.5703125" style="7" customWidth="1"/>
    <col min="2074" max="2074" width="7.140625" style="7" customWidth="1"/>
    <col min="2075" max="2075" width="8.5703125" style="7" customWidth="1"/>
    <col min="2076" max="2079" width="4.5703125" style="7" customWidth="1"/>
    <col min="2080" max="2081" width="11.5703125" style="7"/>
    <col min="2082" max="2082" width="7.140625" style="7" customWidth="1"/>
    <col min="2083" max="2083" width="7.42578125" style="7" customWidth="1"/>
    <col min="2084" max="2084" width="6.5703125" style="7" customWidth="1"/>
    <col min="2085" max="2085" width="8.140625" style="7" customWidth="1"/>
    <col min="2086" max="2086" width="9.140625" style="7" customWidth="1"/>
    <col min="2087" max="2087" width="11.5703125" style="7"/>
    <col min="2088" max="2088" width="4.42578125" style="7" customWidth="1"/>
    <col min="2089" max="2089" width="4.85546875" style="7" customWidth="1"/>
    <col min="2090" max="2090" width="3.5703125" style="7" customWidth="1"/>
    <col min="2091" max="2091" width="4.42578125" style="7" customWidth="1"/>
    <col min="2092" max="2304" width="11.5703125" style="7"/>
    <col min="2305" max="2305" width="1.85546875" style="7" customWidth="1"/>
    <col min="2306" max="2306" width="32" style="7" customWidth="1"/>
    <col min="2307" max="2307" width="8" style="7" customWidth="1"/>
    <col min="2308" max="2308" width="8.42578125" style="7" customWidth="1"/>
    <col min="2309" max="2311" width="4.5703125" style="7" customWidth="1"/>
    <col min="2312" max="2312" width="7.140625" style="7" customWidth="1"/>
    <col min="2313" max="2313" width="7.42578125" style="7" customWidth="1"/>
    <col min="2314" max="2314" width="7.85546875" style="7" customWidth="1"/>
    <col min="2315" max="2315" width="8.42578125" style="7" customWidth="1"/>
    <col min="2316" max="2316" width="4.5703125" style="7" customWidth="1"/>
    <col min="2317" max="2317" width="7.85546875" style="7" customWidth="1"/>
    <col min="2318" max="2318" width="7.42578125" style="7" customWidth="1"/>
    <col min="2319" max="2319" width="8.140625" style="7" customWidth="1"/>
    <col min="2320" max="2320" width="7.85546875" style="7" customWidth="1"/>
    <col min="2321" max="2321" width="4.5703125" style="7" customWidth="1"/>
    <col min="2322" max="2322" width="5.5703125" style="7" customWidth="1"/>
    <col min="2323" max="2323" width="9.140625" style="7" customWidth="1"/>
    <col min="2324" max="2324" width="7" style="7" customWidth="1"/>
    <col min="2325" max="2325" width="8.42578125" style="7" customWidth="1"/>
    <col min="2326" max="2326" width="9" style="7" customWidth="1"/>
    <col min="2327" max="2329" width="4.5703125" style="7" customWidth="1"/>
    <col min="2330" max="2330" width="7.140625" style="7" customWidth="1"/>
    <col min="2331" max="2331" width="8.5703125" style="7" customWidth="1"/>
    <col min="2332" max="2335" width="4.5703125" style="7" customWidth="1"/>
    <col min="2336" max="2337" width="11.5703125" style="7"/>
    <col min="2338" max="2338" width="7.140625" style="7" customWidth="1"/>
    <col min="2339" max="2339" width="7.42578125" style="7" customWidth="1"/>
    <col min="2340" max="2340" width="6.5703125" style="7" customWidth="1"/>
    <col min="2341" max="2341" width="8.140625" style="7" customWidth="1"/>
    <col min="2342" max="2342" width="9.140625" style="7" customWidth="1"/>
    <col min="2343" max="2343" width="11.5703125" style="7"/>
    <col min="2344" max="2344" width="4.42578125" style="7" customWidth="1"/>
    <col min="2345" max="2345" width="4.85546875" style="7" customWidth="1"/>
    <col min="2346" max="2346" width="3.5703125" style="7" customWidth="1"/>
    <col min="2347" max="2347" width="4.42578125" style="7" customWidth="1"/>
    <col min="2348" max="2560" width="11.5703125" style="7"/>
    <col min="2561" max="2561" width="1.85546875" style="7" customWidth="1"/>
    <col min="2562" max="2562" width="32" style="7" customWidth="1"/>
    <col min="2563" max="2563" width="8" style="7" customWidth="1"/>
    <col min="2564" max="2564" width="8.42578125" style="7" customWidth="1"/>
    <col min="2565" max="2567" width="4.5703125" style="7" customWidth="1"/>
    <col min="2568" max="2568" width="7.140625" style="7" customWidth="1"/>
    <col min="2569" max="2569" width="7.42578125" style="7" customWidth="1"/>
    <col min="2570" max="2570" width="7.85546875" style="7" customWidth="1"/>
    <col min="2571" max="2571" width="8.42578125" style="7" customWidth="1"/>
    <col min="2572" max="2572" width="4.5703125" style="7" customWidth="1"/>
    <col min="2573" max="2573" width="7.85546875" style="7" customWidth="1"/>
    <col min="2574" max="2574" width="7.42578125" style="7" customWidth="1"/>
    <col min="2575" max="2575" width="8.140625" style="7" customWidth="1"/>
    <col min="2576" max="2576" width="7.85546875" style="7" customWidth="1"/>
    <col min="2577" max="2577" width="4.5703125" style="7" customWidth="1"/>
    <col min="2578" max="2578" width="5.5703125" style="7" customWidth="1"/>
    <col min="2579" max="2579" width="9.140625" style="7" customWidth="1"/>
    <col min="2580" max="2580" width="7" style="7" customWidth="1"/>
    <col min="2581" max="2581" width="8.42578125" style="7" customWidth="1"/>
    <col min="2582" max="2582" width="9" style="7" customWidth="1"/>
    <col min="2583" max="2585" width="4.5703125" style="7" customWidth="1"/>
    <col min="2586" max="2586" width="7.140625" style="7" customWidth="1"/>
    <col min="2587" max="2587" width="8.5703125" style="7" customWidth="1"/>
    <col min="2588" max="2591" width="4.5703125" style="7" customWidth="1"/>
    <col min="2592" max="2593" width="11.5703125" style="7"/>
    <col min="2594" max="2594" width="7.140625" style="7" customWidth="1"/>
    <col min="2595" max="2595" width="7.42578125" style="7" customWidth="1"/>
    <col min="2596" max="2596" width="6.5703125" style="7" customWidth="1"/>
    <col min="2597" max="2597" width="8.140625" style="7" customWidth="1"/>
    <col min="2598" max="2598" width="9.140625" style="7" customWidth="1"/>
    <col min="2599" max="2599" width="11.5703125" style="7"/>
    <col min="2600" max="2600" width="4.42578125" style="7" customWidth="1"/>
    <col min="2601" max="2601" width="4.85546875" style="7" customWidth="1"/>
    <col min="2602" max="2602" width="3.5703125" style="7" customWidth="1"/>
    <col min="2603" max="2603" width="4.42578125" style="7" customWidth="1"/>
    <col min="2604" max="2816" width="11.5703125" style="7"/>
    <col min="2817" max="2817" width="1.85546875" style="7" customWidth="1"/>
    <col min="2818" max="2818" width="32" style="7" customWidth="1"/>
    <col min="2819" max="2819" width="8" style="7" customWidth="1"/>
    <col min="2820" max="2820" width="8.42578125" style="7" customWidth="1"/>
    <col min="2821" max="2823" width="4.5703125" style="7" customWidth="1"/>
    <col min="2824" max="2824" width="7.140625" style="7" customWidth="1"/>
    <col min="2825" max="2825" width="7.42578125" style="7" customWidth="1"/>
    <col min="2826" max="2826" width="7.85546875" style="7" customWidth="1"/>
    <col min="2827" max="2827" width="8.42578125" style="7" customWidth="1"/>
    <col min="2828" max="2828" width="4.5703125" style="7" customWidth="1"/>
    <col min="2829" max="2829" width="7.85546875" style="7" customWidth="1"/>
    <col min="2830" max="2830" width="7.42578125" style="7" customWidth="1"/>
    <col min="2831" max="2831" width="8.140625" style="7" customWidth="1"/>
    <col min="2832" max="2832" width="7.85546875" style="7" customWidth="1"/>
    <col min="2833" max="2833" width="4.5703125" style="7" customWidth="1"/>
    <col min="2834" max="2834" width="5.5703125" style="7" customWidth="1"/>
    <col min="2835" max="2835" width="9.140625" style="7" customWidth="1"/>
    <col min="2836" max="2836" width="7" style="7" customWidth="1"/>
    <col min="2837" max="2837" width="8.42578125" style="7" customWidth="1"/>
    <col min="2838" max="2838" width="9" style="7" customWidth="1"/>
    <col min="2839" max="2841" width="4.5703125" style="7" customWidth="1"/>
    <col min="2842" max="2842" width="7.140625" style="7" customWidth="1"/>
    <col min="2843" max="2843" width="8.5703125" style="7" customWidth="1"/>
    <col min="2844" max="2847" width="4.5703125" style="7" customWidth="1"/>
    <col min="2848" max="2849" width="11.5703125" style="7"/>
    <col min="2850" max="2850" width="7.140625" style="7" customWidth="1"/>
    <col min="2851" max="2851" width="7.42578125" style="7" customWidth="1"/>
    <col min="2852" max="2852" width="6.5703125" style="7" customWidth="1"/>
    <col min="2853" max="2853" width="8.140625" style="7" customWidth="1"/>
    <col min="2854" max="2854" width="9.140625" style="7" customWidth="1"/>
    <col min="2855" max="2855" width="11.5703125" style="7"/>
    <col min="2856" max="2856" width="4.42578125" style="7" customWidth="1"/>
    <col min="2857" max="2857" width="4.85546875" style="7" customWidth="1"/>
    <col min="2858" max="2858" width="3.5703125" style="7" customWidth="1"/>
    <col min="2859" max="2859" width="4.42578125" style="7" customWidth="1"/>
    <col min="2860" max="3072" width="11.5703125" style="7"/>
    <col min="3073" max="3073" width="1.85546875" style="7" customWidth="1"/>
    <col min="3074" max="3074" width="32" style="7" customWidth="1"/>
    <col min="3075" max="3075" width="8" style="7" customWidth="1"/>
    <col min="3076" max="3076" width="8.42578125" style="7" customWidth="1"/>
    <col min="3077" max="3079" width="4.5703125" style="7" customWidth="1"/>
    <col min="3080" max="3080" width="7.140625" style="7" customWidth="1"/>
    <col min="3081" max="3081" width="7.42578125" style="7" customWidth="1"/>
    <col min="3082" max="3082" width="7.85546875" style="7" customWidth="1"/>
    <col min="3083" max="3083" width="8.42578125" style="7" customWidth="1"/>
    <col min="3084" max="3084" width="4.5703125" style="7" customWidth="1"/>
    <col min="3085" max="3085" width="7.85546875" style="7" customWidth="1"/>
    <col min="3086" max="3086" width="7.42578125" style="7" customWidth="1"/>
    <col min="3087" max="3087" width="8.140625" style="7" customWidth="1"/>
    <col min="3088" max="3088" width="7.85546875" style="7" customWidth="1"/>
    <col min="3089" max="3089" width="4.5703125" style="7" customWidth="1"/>
    <col min="3090" max="3090" width="5.5703125" style="7" customWidth="1"/>
    <col min="3091" max="3091" width="9.140625" style="7" customWidth="1"/>
    <col min="3092" max="3092" width="7" style="7" customWidth="1"/>
    <col min="3093" max="3093" width="8.42578125" style="7" customWidth="1"/>
    <col min="3094" max="3094" width="9" style="7" customWidth="1"/>
    <col min="3095" max="3097" width="4.5703125" style="7" customWidth="1"/>
    <col min="3098" max="3098" width="7.140625" style="7" customWidth="1"/>
    <col min="3099" max="3099" width="8.5703125" style="7" customWidth="1"/>
    <col min="3100" max="3103" width="4.5703125" style="7" customWidth="1"/>
    <col min="3104" max="3105" width="11.5703125" style="7"/>
    <col min="3106" max="3106" width="7.140625" style="7" customWidth="1"/>
    <col min="3107" max="3107" width="7.42578125" style="7" customWidth="1"/>
    <col min="3108" max="3108" width="6.5703125" style="7" customWidth="1"/>
    <col min="3109" max="3109" width="8.140625" style="7" customWidth="1"/>
    <col min="3110" max="3110" width="9.140625" style="7" customWidth="1"/>
    <col min="3111" max="3111" width="11.5703125" style="7"/>
    <col min="3112" max="3112" width="4.42578125" style="7" customWidth="1"/>
    <col min="3113" max="3113" width="4.85546875" style="7" customWidth="1"/>
    <col min="3114" max="3114" width="3.5703125" style="7" customWidth="1"/>
    <col min="3115" max="3115" width="4.42578125" style="7" customWidth="1"/>
    <col min="3116" max="3328" width="11.5703125" style="7"/>
    <col min="3329" max="3329" width="1.85546875" style="7" customWidth="1"/>
    <col min="3330" max="3330" width="32" style="7" customWidth="1"/>
    <col min="3331" max="3331" width="8" style="7" customWidth="1"/>
    <col min="3332" max="3332" width="8.42578125" style="7" customWidth="1"/>
    <col min="3333" max="3335" width="4.5703125" style="7" customWidth="1"/>
    <col min="3336" max="3336" width="7.140625" style="7" customWidth="1"/>
    <col min="3337" max="3337" width="7.42578125" style="7" customWidth="1"/>
    <col min="3338" max="3338" width="7.85546875" style="7" customWidth="1"/>
    <col min="3339" max="3339" width="8.42578125" style="7" customWidth="1"/>
    <col min="3340" max="3340" width="4.5703125" style="7" customWidth="1"/>
    <col min="3341" max="3341" width="7.85546875" style="7" customWidth="1"/>
    <col min="3342" max="3342" width="7.42578125" style="7" customWidth="1"/>
    <col min="3343" max="3343" width="8.140625" style="7" customWidth="1"/>
    <col min="3344" max="3344" width="7.85546875" style="7" customWidth="1"/>
    <col min="3345" max="3345" width="4.5703125" style="7" customWidth="1"/>
    <col min="3346" max="3346" width="5.5703125" style="7" customWidth="1"/>
    <col min="3347" max="3347" width="9.140625" style="7" customWidth="1"/>
    <col min="3348" max="3348" width="7" style="7" customWidth="1"/>
    <col min="3349" max="3349" width="8.42578125" style="7" customWidth="1"/>
    <col min="3350" max="3350" width="9" style="7" customWidth="1"/>
    <col min="3351" max="3353" width="4.5703125" style="7" customWidth="1"/>
    <col min="3354" max="3354" width="7.140625" style="7" customWidth="1"/>
    <col min="3355" max="3355" width="8.5703125" style="7" customWidth="1"/>
    <col min="3356" max="3359" width="4.5703125" style="7" customWidth="1"/>
    <col min="3360" max="3361" width="11.5703125" style="7"/>
    <col min="3362" max="3362" width="7.140625" style="7" customWidth="1"/>
    <col min="3363" max="3363" width="7.42578125" style="7" customWidth="1"/>
    <col min="3364" max="3364" width="6.5703125" style="7" customWidth="1"/>
    <col min="3365" max="3365" width="8.140625" style="7" customWidth="1"/>
    <col min="3366" max="3366" width="9.140625" style="7" customWidth="1"/>
    <col min="3367" max="3367" width="11.5703125" style="7"/>
    <col min="3368" max="3368" width="4.42578125" style="7" customWidth="1"/>
    <col min="3369" max="3369" width="4.85546875" style="7" customWidth="1"/>
    <col min="3370" max="3370" width="3.5703125" style="7" customWidth="1"/>
    <col min="3371" max="3371" width="4.42578125" style="7" customWidth="1"/>
    <col min="3372" max="3584" width="11.5703125" style="7"/>
    <col min="3585" max="3585" width="1.85546875" style="7" customWidth="1"/>
    <col min="3586" max="3586" width="32" style="7" customWidth="1"/>
    <col min="3587" max="3587" width="8" style="7" customWidth="1"/>
    <col min="3588" max="3588" width="8.42578125" style="7" customWidth="1"/>
    <col min="3589" max="3591" width="4.5703125" style="7" customWidth="1"/>
    <col min="3592" max="3592" width="7.140625" style="7" customWidth="1"/>
    <col min="3593" max="3593" width="7.42578125" style="7" customWidth="1"/>
    <col min="3594" max="3594" width="7.85546875" style="7" customWidth="1"/>
    <col min="3595" max="3595" width="8.42578125" style="7" customWidth="1"/>
    <col min="3596" max="3596" width="4.5703125" style="7" customWidth="1"/>
    <col min="3597" max="3597" width="7.85546875" style="7" customWidth="1"/>
    <col min="3598" max="3598" width="7.42578125" style="7" customWidth="1"/>
    <col min="3599" max="3599" width="8.140625" style="7" customWidth="1"/>
    <col min="3600" max="3600" width="7.85546875" style="7" customWidth="1"/>
    <col min="3601" max="3601" width="4.5703125" style="7" customWidth="1"/>
    <col min="3602" max="3602" width="5.5703125" style="7" customWidth="1"/>
    <col min="3603" max="3603" width="9.140625" style="7" customWidth="1"/>
    <col min="3604" max="3604" width="7" style="7" customWidth="1"/>
    <col min="3605" max="3605" width="8.42578125" style="7" customWidth="1"/>
    <col min="3606" max="3606" width="9" style="7" customWidth="1"/>
    <col min="3607" max="3609" width="4.5703125" style="7" customWidth="1"/>
    <col min="3610" max="3610" width="7.140625" style="7" customWidth="1"/>
    <col min="3611" max="3611" width="8.5703125" style="7" customWidth="1"/>
    <col min="3612" max="3615" width="4.5703125" style="7" customWidth="1"/>
    <col min="3616" max="3617" width="11.5703125" style="7"/>
    <col min="3618" max="3618" width="7.140625" style="7" customWidth="1"/>
    <col min="3619" max="3619" width="7.42578125" style="7" customWidth="1"/>
    <col min="3620" max="3620" width="6.5703125" style="7" customWidth="1"/>
    <col min="3621" max="3621" width="8.140625" style="7" customWidth="1"/>
    <col min="3622" max="3622" width="9.140625" style="7" customWidth="1"/>
    <col min="3623" max="3623" width="11.5703125" style="7"/>
    <col min="3624" max="3624" width="4.42578125" style="7" customWidth="1"/>
    <col min="3625" max="3625" width="4.85546875" style="7" customWidth="1"/>
    <col min="3626" max="3626" width="3.5703125" style="7" customWidth="1"/>
    <col min="3627" max="3627" width="4.42578125" style="7" customWidth="1"/>
    <col min="3628" max="3840" width="11.5703125" style="7"/>
    <col min="3841" max="3841" width="1.85546875" style="7" customWidth="1"/>
    <col min="3842" max="3842" width="32" style="7" customWidth="1"/>
    <col min="3843" max="3843" width="8" style="7" customWidth="1"/>
    <col min="3844" max="3844" width="8.42578125" style="7" customWidth="1"/>
    <col min="3845" max="3847" width="4.5703125" style="7" customWidth="1"/>
    <col min="3848" max="3848" width="7.140625" style="7" customWidth="1"/>
    <col min="3849" max="3849" width="7.42578125" style="7" customWidth="1"/>
    <col min="3850" max="3850" width="7.85546875" style="7" customWidth="1"/>
    <col min="3851" max="3851" width="8.42578125" style="7" customWidth="1"/>
    <col min="3852" max="3852" width="4.5703125" style="7" customWidth="1"/>
    <col min="3853" max="3853" width="7.85546875" style="7" customWidth="1"/>
    <col min="3854" max="3854" width="7.42578125" style="7" customWidth="1"/>
    <col min="3855" max="3855" width="8.140625" style="7" customWidth="1"/>
    <col min="3856" max="3856" width="7.85546875" style="7" customWidth="1"/>
    <col min="3857" max="3857" width="4.5703125" style="7" customWidth="1"/>
    <col min="3858" max="3858" width="5.5703125" style="7" customWidth="1"/>
    <col min="3859" max="3859" width="9.140625" style="7" customWidth="1"/>
    <col min="3860" max="3860" width="7" style="7" customWidth="1"/>
    <col min="3861" max="3861" width="8.42578125" style="7" customWidth="1"/>
    <col min="3862" max="3862" width="9" style="7" customWidth="1"/>
    <col min="3863" max="3865" width="4.5703125" style="7" customWidth="1"/>
    <col min="3866" max="3866" width="7.140625" style="7" customWidth="1"/>
    <col min="3867" max="3867" width="8.5703125" style="7" customWidth="1"/>
    <col min="3868" max="3871" width="4.5703125" style="7" customWidth="1"/>
    <col min="3872" max="3873" width="11.5703125" style="7"/>
    <col min="3874" max="3874" width="7.140625" style="7" customWidth="1"/>
    <col min="3875" max="3875" width="7.42578125" style="7" customWidth="1"/>
    <col min="3876" max="3876" width="6.5703125" style="7" customWidth="1"/>
    <col min="3877" max="3877" width="8.140625" style="7" customWidth="1"/>
    <col min="3878" max="3878" width="9.140625" style="7" customWidth="1"/>
    <col min="3879" max="3879" width="11.5703125" style="7"/>
    <col min="3880" max="3880" width="4.42578125" style="7" customWidth="1"/>
    <col min="3881" max="3881" width="4.85546875" style="7" customWidth="1"/>
    <col min="3882" max="3882" width="3.5703125" style="7" customWidth="1"/>
    <col min="3883" max="3883" width="4.42578125" style="7" customWidth="1"/>
    <col min="3884" max="4096" width="11.5703125" style="7"/>
    <col min="4097" max="4097" width="1.85546875" style="7" customWidth="1"/>
    <col min="4098" max="4098" width="32" style="7" customWidth="1"/>
    <col min="4099" max="4099" width="8" style="7" customWidth="1"/>
    <col min="4100" max="4100" width="8.42578125" style="7" customWidth="1"/>
    <col min="4101" max="4103" width="4.5703125" style="7" customWidth="1"/>
    <col min="4104" max="4104" width="7.140625" style="7" customWidth="1"/>
    <col min="4105" max="4105" width="7.42578125" style="7" customWidth="1"/>
    <col min="4106" max="4106" width="7.85546875" style="7" customWidth="1"/>
    <col min="4107" max="4107" width="8.42578125" style="7" customWidth="1"/>
    <col min="4108" max="4108" width="4.5703125" style="7" customWidth="1"/>
    <col min="4109" max="4109" width="7.85546875" style="7" customWidth="1"/>
    <col min="4110" max="4110" width="7.42578125" style="7" customWidth="1"/>
    <col min="4111" max="4111" width="8.140625" style="7" customWidth="1"/>
    <col min="4112" max="4112" width="7.85546875" style="7" customWidth="1"/>
    <col min="4113" max="4113" width="4.5703125" style="7" customWidth="1"/>
    <col min="4114" max="4114" width="5.5703125" style="7" customWidth="1"/>
    <col min="4115" max="4115" width="9.140625" style="7" customWidth="1"/>
    <col min="4116" max="4116" width="7" style="7" customWidth="1"/>
    <col min="4117" max="4117" width="8.42578125" style="7" customWidth="1"/>
    <col min="4118" max="4118" width="9" style="7" customWidth="1"/>
    <col min="4119" max="4121" width="4.5703125" style="7" customWidth="1"/>
    <col min="4122" max="4122" width="7.140625" style="7" customWidth="1"/>
    <col min="4123" max="4123" width="8.5703125" style="7" customWidth="1"/>
    <col min="4124" max="4127" width="4.5703125" style="7" customWidth="1"/>
    <col min="4128" max="4129" width="11.5703125" style="7"/>
    <col min="4130" max="4130" width="7.140625" style="7" customWidth="1"/>
    <col min="4131" max="4131" width="7.42578125" style="7" customWidth="1"/>
    <col min="4132" max="4132" width="6.5703125" style="7" customWidth="1"/>
    <col min="4133" max="4133" width="8.140625" style="7" customWidth="1"/>
    <col min="4134" max="4134" width="9.140625" style="7" customWidth="1"/>
    <col min="4135" max="4135" width="11.5703125" style="7"/>
    <col min="4136" max="4136" width="4.42578125" style="7" customWidth="1"/>
    <col min="4137" max="4137" width="4.85546875" style="7" customWidth="1"/>
    <col min="4138" max="4138" width="3.5703125" style="7" customWidth="1"/>
    <col min="4139" max="4139" width="4.42578125" style="7" customWidth="1"/>
    <col min="4140" max="4352" width="11.5703125" style="7"/>
    <col min="4353" max="4353" width="1.85546875" style="7" customWidth="1"/>
    <col min="4354" max="4354" width="32" style="7" customWidth="1"/>
    <col min="4355" max="4355" width="8" style="7" customWidth="1"/>
    <col min="4356" max="4356" width="8.42578125" style="7" customWidth="1"/>
    <col min="4357" max="4359" width="4.5703125" style="7" customWidth="1"/>
    <col min="4360" max="4360" width="7.140625" style="7" customWidth="1"/>
    <col min="4361" max="4361" width="7.42578125" style="7" customWidth="1"/>
    <col min="4362" max="4362" width="7.85546875" style="7" customWidth="1"/>
    <col min="4363" max="4363" width="8.42578125" style="7" customWidth="1"/>
    <col min="4364" max="4364" width="4.5703125" style="7" customWidth="1"/>
    <col min="4365" max="4365" width="7.85546875" style="7" customWidth="1"/>
    <col min="4366" max="4366" width="7.42578125" style="7" customWidth="1"/>
    <col min="4367" max="4367" width="8.140625" style="7" customWidth="1"/>
    <col min="4368" max="4368" width="7.85546875" style="7" customWidth="1"/>
    <col min="4369" max="4369" width="4.5703125" style="7" customWidth="1"/>
    <col min="4370" max="4370" width="5.5703125" style="7" customWidth="1"/>
    <col min="4371" max="4371" width="9.140625" style="7" customWidth="1"/>
    <col min="4372" max="4372" width="7" style="7" customWidth="1"/>
    <col min="4373" max="4373" width="8.42578125" style="7" customWidth="1"/>
    <col min="4374" max="4374" width="9" style="7" customWidth="1"/>
    <col min="4375" max="4377" width="4.5703125" style="7" customWidth="1"/>
    <col min="4378" max="4378" width="7.140625" style="7" customWidth="1"/>
    <col min="4379" max="4379" width="8.5703125" style="7" customWidth="1"/>
    <col min="4380" max="4383" width="4.5703125" style="7" customWidth="1"/>
    <col min="4384" max="4385" width="11.5703125" style="7"/>
    <col min="4386" max="4386" width="7.140625" style="7" customWidth="1"/>
    <col min="4387" max="4387" width="7.42578125" style="7" customWidth="1"/>
    <col min="4388" max="4388" width="6.5703125" style="7" customWidth="1"/>
    <col min="4389" max="4389" width="8.140625" style="7" customWidth="1"/>
    <col min="4390" max="4390" width="9.140625" style="7" customWidth="1"/>
    <col min="4391" max="4391" width="11.5703125" style="7"/>
    <col min="4392" max="4392" width="4.42578125" style="7" customWidth="1"/>
    <col min="4393" max="4393" width="4.85546875" style="7" customWidth="1"/>
    <col min="4394" max="4394" width="3.5703125" style="7" customWidth="1"/>
    <col min="4395" max="4395" width="4.42578125" style="7" customWidth="1"/>
    <col min="4396" max="4608" width="11.5703125" style="7"/>
    <col min="4609" max="4609" width="1.85546875" style="7" customWidth="1"/>
    <col min="4610" max="4610" width="32" style="7" customWidth="1"/>
    <col min="4611" max="4611" width="8" style="7" customWidth="1"/>
    <col min="4612" max="4612" width="8.42578125" style="7" customWidth="1"/>
    <col min="4613" max="4615" width="4.5703125" style="7" customWidth="1"/>
    <col min="4616" max="4616" width="7.140625" style="7" customWidth="1"/>
    <col min="4617" max="4617" width="7.42578125" style="7" customWidth="1"/>
    <col min="4618" max="4618" width="7.85546875" style="7" customWidth="1"/>
    <col min="4619" max="4619" width="8.42578125" style="7" customWidth="1"/>
    <col min="4620" max="4620" width="4.5703125" style="7" customWidth="1"/>
    <col min="4621" max="4621" width="7.85546875" style="7" customWidth="1"/>
    <col min="4622" max="4622" width="7.42578125" style="7" customWidth="1"/>
    <col min="4623" max="4623" width="8.140625" style="7" customWidth="1"/>
    <col min="4624" max="4624" width="7.85546875" style="7" customWidth="1"/>
    <col min="4625" max="4625" width="4.5703125" style="7" customWidth="1"/>
    <col min="4626" max="4626" width="5.5703125" style="7" customWidth="1"/>
    <col min="4627" max="4627" width="9.140625" style="7" customWidth="1"/>
    <col min="4628" max="4628" width="7" style="7" customWidth="1"/>
    <col min="4629" max="4629" width="8.42578125" style="7" customWidth="1"/>
    <col min="4630" max="4630" width="9" style="7" customWidth="1"/>
    <col min="4631" max="4633" width="4.5703125" style="7" customWidth="1"/>
    <col min="4634" max="4634" width="7.140625" style="7" customWidth="1"/>
    <col min="4635" max="4635" width="8.5703125" style="7" customWidth="1"/>
    <col min="4636" max="4639" width="4.5703125" style="7" customWidth="1"/>
    <col min="4640" max="4641" width="11.5703125" style="7"/>
    <col min="4642" max="4642" width="7.140625" style="7" customWidth="1"/>
    <col min="4643" max="4643" width="7.42578125" style="7" customWidth="1"/>
    <col min="4644" max="4644" width="6.5703125" style="7" customWidth="1"/>
    <col min="4645" max="4645" width="8.140625" style="7" customWidth="1"/>
    <col min="4646" max="4646" width="9.140625" style="7" customWidth="1"/>
    <col min="4647" max="4647" width="11.5703125" style="7"/>
    <col min="4648" max="4648" width="4.42578125" style="7" customWidth="1"/>
    <col min="4649" max="4649" width="4.85546875" style="7" customWidth="1"/>
    <col min="4650" max="4650" width="3.5703125" style="7" customWidth="1"/>
    <col min="4651" max="4651" width="4.42578125" style="7" customWidth="1"/>
    <col min="4652" max="4864" width="11.5703125" style="7"/>
    <col min="4865" max="4865" width="1.85546875" style="7" customWidth="1"/>
    <col min="4866" max="4866" width="32" style="7" customWidth="1"/>
    <col min="4867" max="4867" width="8" style="7" customWidth="1"/>
    <col min="4868" max="4868" width="8.42578125" style="7" customWidth="1"/>
    <col min="4869" max="4871" width="4.5703125" style="7" customWidth="1"/>
    <col min="4872" max="4872" width="7.140625" style="7" customWidth="1"/>
    <col min="4873" max="4873" width="7.42578125" style="7" customWidth="1"/>
    <col min="4874" max="4874" width="7.85546875" style="7" customWidth="1"/>
    <col min="4875" max="4875" width="8.42578125" style="7" customWidth="1"/>
    <col min="4876" max="4876" width="4.5703125" style="7" customWidth="1"/>
    <col min="4877" max="4877" width="7.85546875" style="7" customWidth="1"/>
    <col min="4878" max="4878" width="7.42578125" style="7" customWidth="1"/>
    <col min="4879" max="4879" width="8.140625" style="7" customWidth="1"/>
    <col min="4880" max="4880" width="7.85546875" style="7" customWidth="1"/>
    <col min="4881" max="4881" width="4.5703125" style="7" customWidth="1"/>
    <col min="4882" max="4882" width="5.5703125" style="7" customWidth="1"/>
    <col min="4883" max="4883" width="9.140625" style="7" customWidth="1"/>
    <col min="4884" max="4884" width="7" style="7" customWidth="1"/>
    <col min="4885" max="4885" width="8.42578125" style="7" customWidth="1"/>
    <col min="4886" max="4886" width="9" style="7" customWidth="1"/>
    <col min="4887" max="4889" width="4.5703125" style="7" customWidth="1"/>
    <col min="4890" max="4890" width="7.140625" style="7" customWidth="1"/>
    <col min="4891" max="4891" width="8.5703125" style="7" customWidth="1"/>
    <col min="4892" max="4895" width="4.5703125" style="7" customWidth="1"/>
    <col min="4896" max="4897" width="11.5703125" style="7"/>
    <col min="4898" max="4898" width="7.140625" style="7" customWidth="1"/>
    <col min="4899" max="4899" width="7.42578125" style="7" customWidth="1"/>
    <col min="4900" max="4900" width="6.5703125" style="7" customWidth="1"/>
    <col min="4901" max="4901" width="8.140625" style="7" customWidth="1"/>
    <col min="4902" max="4902" width="9.140625" style="7" customWidth="1"/>
    <col min="4903" max="4903" width="11.5703125" style="7"/>
    <col min="4904" max="4904" width="4.42578125" style="7" customWidth="1"/>
    <col min="4905" max="4905" width="4.85546875" style="7" customWidth="1"/>
    <col min="4906" max="4906" width="3.5703125" style="7" customWidth="1"/>
    <col min="4907" max="4907" width="4.42578125" style="7" customWidth="1"/>
    <col min="4908" max="5120" width="11.5703125" style="7"/>
    <col min="5121" max="5121" width="1.85546875" style="7" customWidth="1"/>
    <col min="5122" max="5122" width="32" style="7" customWidth="1"/>
    <col min="5123" max="5123" width="8" style="7" customWidth="1"/>
    <col min="5124" max="5124" width="8.42578125" style="7" customWidth="1"/>
    <col min="5125" max="5127" width="4.5703125" style="7" customWidth="1"/>
    <col min="5128" max="5128" width="7.140625" style="7" customWidth="1"/>
    <col min="5129" max="5129" width="7.42578125" style="7" customWidth="1"/>
    <col min="5130" max="5130" width="7.85546875" style="7" customWidth="1"/>
    <col min="5131" max="5131" width="8.42578125" style="7" customWidth="1"/>
    <col min="5132" max="5132" width="4.5703125" style="7" customWidth="1"/>
    <col min="5133" max="5133" width="7.85546875" style="7" customWidth="1"/>
    <col min="5134" max="5134" width="7.42578125" style="7" customWidth="1"/>
    <col min="5135" max="5135" width="8.140625" style="7" customWidth="1"/>
    <col min="5136" max="5136" width="7.85546875" style="7" customWidth="1"/>
    <col min="5137" max="5137" width="4.5703125" style="7" customWidth="1"/>
    <col min="5138" max="5138" width="5.5703125" style="7" customWidth="1"/>
    <col min="5139" max="5139" width="9.140625" style="7" customWidth="1"/>
    <col min="5140" max="5140" width="7" style="7" customWidth="1"/>
    <col min="5141" max="5141" width="8.42578125" style="7" customWidth="1"/>
    <col min="5142" max="5142" width="9" style="7" customWidth="1"/>
    <col min="5143" max="5145" width="4.5703125" style="7" customWidth="1"/>
    <col min="5146" max="5146" width="7.140625" style="7" customWidth="1"/>
    <col min="5147" max="5147" width="8.5703125" style="7" customWidth="1"/>
    <col min="5148" max="5151" width="4.5703125" style="7" customWidth="1"/>
    <col min="5152" max="5153" width="11.5703125" style="7"/>
    <col min="5154" max="5154" width="7.140625" style="7" customWidth="1"/>
    <col min="5155" max="5155" width="7.42578125" style="7" customWidth="1"/>
    <col min="5156" max="5156" width="6.5703125" style="7" customWidth="1"/>
    <col min="5157" max="5157" width="8.140625" style="7" customWidth="1"/>
    <col min="5158" max="5158" width="9.140625" style="7" customWidth="1"/>
    <col min="5159" max="5159" width="11.5703125" style="7"/>
    <col min="5160" max="5160" width="4.42578125" style="7" customWidth="1"/>
    <col min="5161" max="5161" width="4.85546875" style="7" customWidth="1"/>
    <col min="5162" max="5162" width="3.5703125" style="7" customWidth="1"/>
    <col min="5163" max="5163" width="4.42578125" style="7" customWidth="1"/>
    <col min="5164" max="5376" width="11.5703125" style="7"/>
    <col min="5377" max="5377" width="1.85546875" style="7" customWidth="1"/>
    <col min="5378" max="5378" width="32" style="7" customWidth="1"/>
    <col min="5379" max="5379" width="8" style="7" customWidth="1"/>
    <col min="5380" max="5380" width="8.42578125" style="7" customWidth="1"/>
    <col min="5381" max="5383" width="4.5703125" style="7" customWidth="1"/>
    <col min="5384" max="5384" width="7.140625" style="7" customWidth="1"/>
    <col min="5385" max="5385" width="7.42578125" style="7" customWidth="1"/>
    <col min="5386" max="5386" width="7.85546875" style="7" customWidth="1"/>
    <col min="5387" max="5387" width="8.42578125" style="7" customWidth="1"/>
    <col min="5388" max="5388" width="4.5703125" style="7" customWidth="1"/>
    <col min="5389" max="5389" width="7.85546875" style="7" customWidth="1"/>
    <col min="5390" max="5390" width="7.42578125" style="7" customWidth="1"/>
    <col min="5391" max="5391" width="8.140625" style="7" customWidth="1"/>
    <col min="5392" max="5392" width="7.85546875" style="7" customWidth="1"/>
    <col min="5393" max="5393" width="4.5703125" style="7" customWidth="1"/>
    <col min="5394" max="5394" width="5.5703125" style="7" customWidth="1"/>
    <col min="5395" max="5395" width="9.140625" style="7" customWidth="1"/>
    <col min="5396" max="5396" width="7" style="7" customWidth="1"/>
    <col min="5397" max="5397" width="8.42578125" style="7" customWidth="1"/>
    <col min="5398" max="5398" width="9" style="7" customWidth="1"/>
    <col min="5399" max="5401" width="4.5703125" style="7" customWidth="1"/>
    <col min="5402" max="5402" width="7.140625" style="7" customWidth="1"/>
    <col min="5403" max="5403" width="8.5703125" style="7" customWidth="1"/>
    <col min="5404" max="5407" width="4.5703125" style="7" customWidth="1"/>
    <col min="5408" max="5409" width="11.5703125" style="7"/>
    <col min="5410" max="5410" width="7.140625" style="7" customWidth="1"/>
    <col min="5411" max="5411" width="7.42578125" style="7" customWidth="1"/>
    <col min="5412" max="5412" width="6.5703125" style="7" customWidth="1"/>
    <col min="5413" max="5413" width="8.140625" style="7" customWidth="1"/>
    <col min="5414" max="5414" width="9.140625" style="7" customWidth="1"/>
    <col min="5415" max="5415" width="11.5703125" style="7"/>
    <col min="5416" max="5416" width="4.42578125" style="7" customWidth="1"/>
    <col min="5417" max="5417" width="4.85546875" style="7" customWidth="1"/>
    <col min="5418" max="5418" width="3.5703125" style="7" customWidth="1"/>
    <col min="5419" max="5419" width="4.42578125" style="7" customWidth="1"/>
    <col min="5420" max="5632" width="11.5703125" style="7"/>
    <col min="5633" max="5633" width="1.85546875" style="7" customWidth="1"/>
    <col min="5634" max="5634" width="32" style="7" customWidth="1"/>
    <col min="5635" max="5635" width="8" style="7" customWidth="1"/>
    <col min="5636" max="5636" width="8.42578125" style="7" customWidth="1"/>
    <col min="5637" max="5639" width="4.5703125" style="7" customWidth="1"/>
    <col min="5640" max="5640" width="7.140625" style="7" customWidth="1"/>
    <col min="5641" max="5641" width="7.42578125" style="7" customWidth="1"/>
    <col min="5642" max="5642" width="7.85546875" style="7" customWidth="1"/>
    <col min="5643" max="5643" width="8.42578125" style="7" customWidth="1"/>
    <col min="5644" max="5644" width="4.5703125" style="7" customWidth="1"/>
    <col min="5645" max="5645" width="7.85546875" style="7" customWidth="1"/>
    <col min="5646" max="5646" width="7.42578125" style="7" customWidth="1"/>
    <col min="5647" max="5647" width="8.140625" style="7" customWidth="1"/>
    <col min="5648" max="5648" width="7.85546875" style="7" customWidth="1"/>
    <col min="5649" max="5649" width="4.5703125" style="7" customWidth="1"/>
    <col min="5650" max="5650" width="5.5703125" style="7" customWidth="1"/>
    <col min="5651" max="5651" width="9.140625" style="7" customWidth="1"/>
    <col min="5652" max="5652" width="7" style="7" customWidth="1"/>
    <col min="5653" max="5653" width="8.42578125" style="7" customWidth="1"/>
    <col min="5654" max="5654" width="9" style="7" customWidth="1"/>
    <col min="5655" max="5657" width="4.5703125" style="7" customWidth="1"/>
    <col min="5658" max="5658" width="7.140625" style="7" customWidth="1"/>
    <col min="5659" max="5659" width="8.5703125" style="7" customWidth="1"/>
    <col min="5660" max="5663" width="4.5703125" style="7" customWidth="1"/>
    <col min="5664" max="5665" width="11.5703125" style="7"/>
    <col min="5666" max="5666" width="7.140625" style="7" customWidth="1"/>
    <col min="5667" max="5667" width="7.42578125" style="7" customWidth="1"/>
    <col min="5668" max="5668" width="6.5703125" style="7" customWidth="1"/>
    <col min="5669" max="5669" width="8.140625" style="7" customWidth="1"/>
    <col min="5670" max="5670" width="9.140625" style="7" customWidth="1"/>
    <col min="5671" max="5671" width="11.5703125" style="7"/>
    <col min="5672" max="5672" width="4.42578125" style="7" customWidth="1"/>
    <col min="5673" max="5673" width="4.85546875" style="7" customWidth="1"/>
    <col min="5674" max="5674" width="3.5703125" style="7" customWidth="1"/>
    <col min="5675" max="5675" width="4.42578125" style="7" customWidth="1"/>
    <col min="5676" max="5888" width="11.5703125" style="7"/>
    <col min="5889" max="5889" width="1.85546875" style="7" customWidth="1"/>
    <col min="5890" max="5890" width="32" style="7" customWidth="1"/>
    <col min="5891" max="5891" width="8" style="7" customWidth="1"/>
    <col min="5892" max="5892" width="8.42578125" style="7" customWidth="1"/>
    <col min="5893" max="5895" width="4.5703125" style="7" customWidth="1"/>
    <col min="5896" max="5896" width="7.140625" style="7" customWidth="1"/>
    <col min="5897" max="5897" width="7.42578125" style="7" customWidth="1"/>
    <col min="5898" max="5898" width="7.85546875" style="7" customWidth="1"/>
    <col min="5899" max="5899" width="8.42578125" style="7" customWidth="1"/>
    <col min="5900" max="5900" width="4.5703125" style="7" customWidth="1"/>
    <col min="5901" max="5901" width="7.85546875" style="7" customWidth="1"/>
    <col min="5902" max="5902" width="7.42578125" style="7" customWidth="1"/>
    <col min="5903" max="5903" width="8.140625" style="7" customWidth="1"/>
    <col min="5904" max="5904" width="7.85546875" style="7" customWidth="1"/>
    <col min="5905" max="5905" width="4.5703125" style="7" customWidth="1"/>
    <col min="5906" max="5906" width="5.5703125" style="7" customWidth="1"/>
    <col min="5907" max="5907" width="9.140625" style="7" customWidth="1"/>
    <col min="5908" max="5908" width="7" style="7" customWidth="1"/>
    <col min="5909" max="5909" width="8.42578125" style="7" customWidth="1"/>
    <col min="5910" max="5910" width="9" style="7" customWidth="1"/>
    <col min="5911" max="5913" width="4.5703125" style="7" customWidth="1"/>
    <col min="5914" max="5914" width="7.140625" style="7" customWidth="1"/>
    <col min="5915" max="5915" width="8.5703125" style="7" customWidth="1"/>
    <col min="5916" max="5919" width="4.5703125" style="7" customWidth="1"/>
    <col min="5920" max="5921" width="11.5703125" style="7"/>
    <col min="5922" max="5922" width="7.140625" style="7" customWidth="1"/>
    <col min="5923" max="5923" width="7.42578125" style="7" customWidth="1"/>
    <col min="5924" max="5924" width="6.5703125" style="7" customWidth="1"/>
    <col min="5925" max="5925" width="8.140625" style="7" customWidth="1"/>
    <col min="5926" max="5926" width="9.140625" style="7" customWidth="1"/>
    <col min="5927" max="5927" width="11.5703125" style="7"/>
    <col min="5928" max="5928" width="4.42578125" style="7" customWidth="1"/>
    <col min="5929" max="5929" width="4.85546875" style="7" customWidth="1"/>
    <col min="5930" max="5930" width="3.5703125" style="7" customWidth="1"/>
    <col min="5931" max="5931" width="4.42578125" style="7" customWidth="1"/>
    <col min="5932" max="6144" width="11.5703125" style="7"/>
    <col min="6145" max="6145" width="1.85546875" style="7" customWidth="1"/>
    <col min="6146" max="6146" width="32" style="7" customWidth="1"/>
    <col min="6147" max="6147" width="8" style="7" customWidth="1"/>
    <col min="6148" max="6148" width="8.42578125" style="7" customWidth="1"/>
    <col min="6149" max="6151" width="4.5703125" style="7" customWidth="1"/>
    <col min="6152" max="6152" width="7.140625" style="7" customWidth="1"/>
    <col min="6153" max="6153" width="7.42578125" style="7" customWidth="1"/>
    <col min="6154" max="6154" width="7.85546875" style="7" customWidth="1"/>
    <col min="6155" max="6155" width="8.42578125" style="7" customWidth="1"/>
    <col min="6156" max="6156" width="4.5703125" style="7" customWidth="1"/>
    <col min="6157" max="6157" width="7.85546875" style="7" customWidth="1"/>
    <col min="6158" max="6158" width="7.42578125" style="7" customWidth="1"/>
    <col min="6159" max="6159" width="8.140625" style="7" customWidth="1"/>
    <col min="6160" max="6160" width="7.85546875" style="7" customWidth="1"/>
    <col min="6161" max="6161" width="4.5703125" style="7" customWidth="1"/>
    <col min="6162" max="6162" width="5.5703125" style="7" customWidth="1"/>
    <col min="6163" max="6163" width="9.140625" style="7" customWidth="1"/>
    <col min="6164" max="6164" width="7" style="7" customWidth="1"/>
    <col min="6165" max="6165" width="8.42578125" style="7" customWidth="1"/>
    <col min="6166" max="6166" width="9" style="7" customWidth="1"/>
    <col min="6167" max="6169" width="4.5703125" style="7" customWidth="1"/>
    <col min="6170" max="6170" width="7.140625" style="7" customWidth="1"/>
    <col min="6171" max="6171" width="8.5703125" style="7" customWidth="1"/>
    <col min="6172" max="6175" width="4.5703125" style="7" customWidth="1"/>
    <col min="6176" max="6177" width="11.5703125" style="7"/>
    <col min="6178" max="6178" width="7.140625" style="7" customWidth="1"/>
    <col min="6179" max="6179" width="7.42578125" style="7" customWidth="1"/>
    <col min="6180" max="6180" width="6.5703125" style="7" customWidth="1"/>
    <col min="6181" max="6181" width="8.140625" style="7" customWidth="1"/>
    <col min="6182" max="6182" width="9.140625" style="7" customWidth="1"/>
    <col min="6183" max="6183" width="11.5703125" style="7"/>
    <col min="6184" max="6184" width="4.42578125" style="7" customWidth="1"/>
    <col min="6185" max="6185" width="4.85546875" style="7" customWidth="1"/>
    <col min="6186" max="6186" width="3.5703125" style="7" customWidth="1"/>
    <col min="6187" max="6187" width="4.42578125" style="7" customWidth="1"/>
    <col min="6188" max="6400" width="11.5703125" style="7"/>
    <col min="6401" max="6401" width="1.85546875" style="7" customWidth="1"/>
    <col min="6402" max="6402" width="32" style="7" customWidth="1"/>
    <col min="6403" max="6403" width="8" style="7" customWidth="1"/>
    <col min="6404" max="6404" width="8.42578125" style="7" customWidth="1"/>
    <col min="6405" max="6407" width="4.5703125" style="7" customWidth="1"/>
    <col min="6408" max="6408" width="7.140625" style="7" customWidth="1"/>
    <col min="6409" max="6409" width="7.42578125" style="7" customWidth="1"/>
    <col min="6410" max="6410" width="7.85546875" style="7" customWidth="1"/>
    <col min="6411" max="6411" width="8.42578125" style="7" customWidth="1"/>
    <col min="6412" max="6412" width="4.5703125" style="7" customWidth="1"/>
    <col min="6413" max="6413" width="7.85546875" style="7" customWidth="1"/>
    <col min="6414" max="6414" width="7.42578125" style="7" customWidth="1"/>
    <col min="6415" max="6415" width="8.140625" style="7" customWidth="1"/>
    <col min="6416" max="6416" width="7.85546875" style="7" customWidth="1"/>
    <col min="6417" max="6417" width="4.5703125" style="7" customWidth="1"/>
    <col min="6418" max="6418" width="5.5703125" style="7" customWidth="1"/>
    <col min="6419" max="6419" width="9.140625" style="7" customWidth="1"/>
    <col min="6420" max="6420" width="7" style="7" customWidth="1"/>
    <col min="6421" max="6421" width="8.42578125" style="7" customWidth="1"/>
    <col min="6422" max="6422" width="9" style="7" customWidth="1"/>
    <col min="6423" max="6425" width="4.5703125" style="7" customWidth="1"/>
    <col min="6426" max="6426" width="7.140625" style="7" customWidth="1"/>
    <col min="6427" max="6427" width="8.5703125" style="7" customWidth="1"/>
    <col min="6428" max="6431" width="4.5703125" style="7" customWidth="1"/>
    <col min="6432" max="6433" width="11.5703125" style="7"/>
    <col min="6434" max="6434" width="7.140625" style="7" customWidth="1"/>
    <col min="6435" max="6435" width="7.42578125" style="7" customWidth="1"/>
    <col min="6436" max="6436" width="6.5703125" style="7" customWidth="1"/>
    <col min="6437" max="6437" width="8.140625" style="7" customWidth="1"/>
    <col min="6438" max="6438" width="9.140625" style="7" customWidth="1"/>
    <col min="6439" max="6439" width="11.5703125" style="7"/>
    <col min="6440" max="6440" width="4.42578125" style="7" customWidth="1"/>
    <col min="6441" max="6441" width="4.85546875" style="7" customWidth="1"/>
    <col min="6442" max="6442" width="3.5703125" style="7" customWidth="1"/>
    <col min="6443" max="6443" width="4.42578125" style="7" customWidth="1"/>
    <col min="6444" max="6656" width="11.5703125" style="7"/>
    <col min="6657" max="6657" width="1.85546875" style="7" customWidth="1"/>
    <col min="6658" max="6658" width="32" style="7" customWidth="1"/>
    <col min="6659" max="6659" width="8" style="7" customWidth="1"/>
    <col min="6660" max="6660" width="8.42578125" style="7" customWidth="1"/>
    <col min="6661" max="6663" width="4.5703125" style="7" customWidth="1"/>
    <col min="6664" max="6664" width="7.140625" style="7" customWidth="1"/>
    <col min="6665" max="6665" width="7.42578125" style="7" customWidth="1"/>
    <col min="6666" max="6666" width="7.85546875" style="7" customWidth="1"/>
    <col min="6667" max="6667" width="8.42578125" style="7" customWidth="1"/>
    <col min="6668" max="6668" width="4.5703125" style="7" customWidth="1"/>
    <col min="6669" max="6669" width="7.85546875" style="7" customWidth="1"/>
    <col min="6670" max="6670" width="7.42578125" style="7" customWidth="1"/>
    <col min="6671" max="6671" width="8.140625" style="7" customWidth="1"/>
    <col min="6672" max="6672" width="7.85546875" style="7" customWidth="1"/>
    <col min="6673" max="6673" width="4.5703125" style="7" customWidth="1"/>
    <col min="6674" max="6674" width="5.5703125" style="7" customWidth="1"/>
    <col min="6675" max="6675" width="9.140625" style="7" customWidth="1"/>
    <col min="6676" max="6676" width="7" style="7" customWidth="1"/>
    <col min="6677" max="6677" width="8.42578125" style="7" customWidth="1"/>
    <col min="6678" max="6678" width="9" style="7" customWidth="1"/>
    <col min="6679" max="6681" width="4.5703125" style="7" customWidth="1"/>
    <col min="6682" max="6682" width="7.140625" style="7" customWidth="1"/>
    <col min="6683" max="6683" width="8.5703125" style="7" customWidth="1"/>
    <col min="6684" max="6687" width="4.5703125" style="7" customWidth="1"/>
    <col min="6688" max="6689" width="11.5703125" style="7"/>
    <col min="6690" max="6690" width="7.140625" style="7" customWidth="1"/>
    <col min="6691" max="6691" width="7.42578125" style="7" customWidth="1"/>
    <col min="6692" max="6692" width="6.5703125" style="7" customWidth="1"/>
    <col min="6693" max="6693" width="8.140625" style="7" customWidth="1"/>
    <col min="6694" max="6694" width="9.140625" style="7" customWidth="1"/>
    <col min="6695" max="6695" width="11.5703125" style="7"/>
    <col min="6696" max="6696" width="4.42578125" style="7" customWidth="1"/>
    <col min="6697" max="6697" width="4.85546875" style="7" customWidth="1"/>
    <col min="6698" max="6698" width="3.5703125" style="7" customWidth="1"/>
    <col min="6699" max="6699" width="4.42578125" style="7" customWidth="1"/>
    <col min="6700" max="6912" width="11.5703125" style="7"/>
    <col min="6913" max="6913" width="1.85546875" style="7" customWidth="1"/>
    <col min="6914" max="6914" width="32" style="7" customWidth="1"/>
    <col min="6915" max="6915" width="8" style="7" customWidth="1"/>
    <col min="6916" max="6916" width="8.42578125" style="7" customWidth="1"/>
    <col min="6917" max="6919" width="4.5703125" style="7" customWidth="1"/>
    <col min="6920" max="6920" width="7.140625" style="7" customWidth="1"/>
    <col min="6921" max="6921" width="7.42578125" style="7" customWidth="1"/>
    <col min="6922" max="6922" width="7.85546875" style="7" customWidth="1"/>
    <col min="6923" max="6923" width="8.42578125" style="7" customWidth="1"/>
    <col min="6924" max="6924" width="4.5703125" style="7" customWidth="1"/>
    <col min="6925" max="6925" width="7.85546875" style="7" customWidth="1"/>
    <col min="6926" max="6926" width="7.42578125" style="7" customWidth="1"/>
    <col min="6927" max="6927" width="8.140625" style="7" customWidth="1"/>
    <col min="6928" max="6928" width="7.85546875" style="7" customWidth="1"/>
    <col min="6929" max="6929" width="4.5703125" style="7" customWidth="1"/>
    <col min="6930" max="6930" width="5.5703125" style="7" customWidth="1"/>
    <col min="6931" max="6931" width="9.140625" style="7" customWidth="1"/>
    <col min="6932" max="6932" width="7" style="7" customWidth="1"/>
    <col min="6933" max="6933" width="8.42578125" style="7" customWidth="1"/>
    <col min="6934" max="6934" width="9" style="7" customWidth="1"/>
    <col min="6935" max="6937" width="4.5703125" style="7" customWidth="1"/>
    <col min="6938" max="6938" width="7.140625" style="7" customWidth="1"/>
    <col min="6939" max="6939" width="8.5703125" style="7" customWidth="1"/>
    <col min="6940" max="6943" width="4.5703125" style="7" customWidth="1"/>
    <col min="6944" max="6945" width="11.5703125" style="7"/>
    <col min="6946" max="6946" width="7.140625" style="7" customWidth="1"/>
    <col min="6947" max="6947" width="7.42578125" style="7" customWidth="1"/>
    <col min="6948" max="6948" width="6.5703125" style="7" customWidth="1"/>
    <col min="6949" max="6949" width="8.140625" style="7" customWidth="1"/>
    <col min="6950" max="6950" width="9.140625" style="7" customWidth="1"/>
    <col min="6951" max="6951" width="11.5703125" style="7"/>
    <col min="6952" max="6952" width="4.42578125" style="7" customWidth="1"/>
    <col min="6953" max="6953" width="4.85546875" style="7" customWidth="1"/>
    <col min="6954" max="6954" width="3.5703125" style="7" customWidth="1"/>
    <col min="6955" max="6955" width="4.42578125" style="7" customWidth="1"/>
    <col min="6956" max="7168" width="11.5703125" style="7"/>
    <col min="7169" max="7169" width="1.85546875" style="7" customWidth="1"/>
    <col min="7170" max="7170" width="32" style="7" customWidth="1"/>
    <col min="7171" max="7171" width="8" style="7" customWidth="1"/>
    <col min="7172" max="7172" width="8.42578125" style="7" customWidth="1"/>
    <col min="7173" max="7175" width="4.5703125" style="7" customWidth="1"/>
    <col min="7176" max="7176" width="7.140625" style="7" customWidth="1"/>
    <col min="7177" max="7177" width="7.42578125" style="7" customWidth="1"/>
    <col min="7178" max="7178" width="7.85546875" style="7" customWidth="1"/>
    <col min="7179" max="7179" width="8.42578125" style="7" customWidth="1"/>
    <col min="7180" max="7180" width="4.5703125" style="7" customWidth="1"/>
    <col min="7181" max="7181" width="7.85546875" style="7" customWidth="1"/>
    <col min="7182" max="7182" width="7.42578125" style="7" customWidth="1"/>
    <col min="7183" max="7183" width="8.140625" style="7" customWidth="1"/>
    <col min="7184" max="7184" width="7.85546875" style="7" customWidth="1"/>
    <col min="7185" max="7185" width="4.5703125" style="7" customWidth="1"/>
    <col min="7186" max="7186" width="5.5703125" style="7" customWidth="1"/>
    <col min="7187" max="7187" width="9.140625" style="7" customWidth="1"/>
    <col min="7188" max="7188" width="7" style="7" customWidth="1"/>
    <col min="7189" max="7189" width="8.42578125" style="7" customWidth="1"/>
    <col min="7190" max="7190" width="9" style="7" customWidth="1"/>
    <col min="7191" max="7193" width="4.5703125" style="7" customWidth="1"/>
    <col min="7194" max="7194" width="7.140625" style="7" customWidth="1"/>
    <col min="7195" max="7195" width="8.5703125" style="7" customWidth="1"/>
    <col min="7196" max="7199" width="4.5703125" style="7" customWidth="1"/>
    <col min="7200" max="7201" width="11.5703125" style="7"/>
    <col min="7202" max="7202" width="7.140625" style="7" customWidth="1"/>
    <col min="7203" max="7203" width="7.42578125" style="7" customWidth="1"/>
    <col min="7204" max="7204" width="6.5703125" style="7" customWidth="1"/>
    <col min="7205" max="7205" width="8.140625" style="7" customWidth="1"/>
    <col min="7206" max="7206" width="9.140625" style="7" customWidth="1"/>
    <col min="7207" max="7207" width="11.5703125" style="7"/>
    <col min="7208" max="7208" width="4.42578125" style="7" customWidth="1"/>
    <col min="7209" max="7209" width="4.85546875" style="7" customWidth="1"/>
    <col min="7210" max="7210" width="3.5703125" style="7" customWidth="1"/>
    <col min="7211" max="7211" width="4.42578125" style="7" customWidth="1"/>
    <col min="7212" max="7424" width="11.5703125" style="7"/>
    <col min="7425" max="7425" width="1.85546875" style="7" customWidth="1"/>
    <col min="7426" max="7426" width="32" style="7" customWidth="1"/>
    <col min="7427" max="7427" width="8" style="7" customWidth="1"/>
    <col min="7428" max="7428" width="8.42578125" style="7" customWidth="1"/>
    <col min="7429" max="7431" width="4.5703125" style="7" customWidth="1"/>
    <col min="7432" max="7432" width="7.140625" style="7" customWidth="1"/>
    <col min="7433" max="7433" width="7.42578125" style="7" customWidth="1"/>
    <col min="7434" max="7434" width="7.85546875" style="7" customWidth="1"/>
    <col min="7435" max="7435" width="8.42578125" style="7" customWidth="1"/>
    <col min="7436" max="7436" width="4.5703125" style="7" customWidth="1"/>
    <col min="7437" max="7437" width="7.85546875" style="7" customWidth="1"/>
    <col min="7438" max="7438" width="7.42578125" style="7" customWidth="1"/>
    <col min="7439" max="7439" width="8.140625" style="7" customWidth="1"/>
    <col min="7440" max="7440" width="7.85546875" style="7" customWidth="1"/>
    <col min="7441" max="7441" width="4.5703125" style="7" customWidth="1"/>
    <col min="7442" max="7442" width="5.5703125" style="7" customWidth="1"/>
    <col min="7443" max="7443" width="9.140625" style="7" customWidth="1"/>
    <col min="7444" max="7444" width="7" style="7" customWidth="1"/>
    <col min="7445" max="7445" width="8.42578125" style="7" customWidth="1"/>
    <col min="7446" max="7446" width="9" style="7" customWidth="1"/>
    <col min="7447" max="7449" width="4.5703125" style="7" customWidth="1"/>
    <col min="7450" max="7450" width="7.140625" style="7" customWidth="1"/>
    <col min="7451" max="7451" width="8.5703125" style="7" customWidth="1"/>
    <col min="7452" max="7455" width="4.5703125" style="7" customWidth="1"/>
    <col min="7456" max="7457" width="11.5703125" style="7"/>
    <col min="7458" max="7458" width="7.140625" style="7" customWidth="1"/>
    <col min="7459" max="7459" width="7.42578125" style="7" customWidth="1"/>
    <col min="7460" max="7460" width="6.5703125" style="7" customWidth="1"/>
    <col min="7461" max="7461" width="8.140625" style="7" customWidth="1"/>
    <col min="7462" max="7462" width="9.140625" style="7" customWidth="1"/>
    <col min="7463" max="7463" width="11.5703125" style="7"/>
    <col min="7464" max="7464" width="4.42578125" style="7" customWidth="1"/>
    <col min="7465" max="7465" width="4.85546875" style="7" customWidth="1"/>
    <col min="7466" max="7466" width="3.5703125" style="7" customWidth="1"/>
    <col min="7467" max="7467" width="4.42578125" style="7" customWidth="1"/>
    <col min="7468" max="7680" width="11.5703125" style="7"/>
    <col min="7681" max="7681" width="1.85546875" style="7" customWidth="1"/>
    <col min="7682" max="7682" width="32" style="7" customWidth="1"/>
    <col min="7683" max="7683" width="8" style="7" customWidth="1"/>
    <col min="7684" max="7684" width="8.42578125" style="7" customWidth="1"/>
    <col min="7685" max="7687" width="4.5703125" style="7" customWidth="1"/>
    <col min="7688" max="7688" width="7.140625" style="7" customWidth="1"/>
    <col min="7689" max="7689" width="7.42578125" style="7" customWidth="1"/>
    <col min="7690" max="7690" width="7.85546875" style="7" customWidth="1"/>
    <col min="7691" max="7691" width="8.42578125" style="7" customWidth="1"/>
    <col min="7692" max="7692" width="4.5703125" style="7" customWidth="1"/>
    <col min="7693" max="7693" width="7.85546875" style="7" customWidth="1"/>
    <col min="7694" max="7694" width="7.42578125" style="7" customWidth="1"/>
    <col min="7695" max="7695" width="8.140625" style="7" customWidth="1"/>
    <col min="7696" max="7696" width="7.85546875" style="7" customWidth="1"/>
    <col min="7697" max="7697" width="4.5703125" style="7" customWidth="1"/>
    <col min="7698" max="7698" width="5.5703125" style="7" customWidth="1"/>
    <col min="7699" max="7699" width="9.140625" style="7" customWidth="1"/>
    <col min="7700" max="7700" width="7" style="7" customWidth="1"/>
    <col min="7701" max="7701" width="8.42578125" style="7" customWidth="1"/>
    <col min="7702" max="7702" width="9" style="7" customWidth="1"/>
    <col min="7703" max="7705" width="4.5703125" style="7" customWidth="1"/>
    <col min="7706" max="7706" width="7.140625" style="7" customWidth="1"/>
    <col min="7707" max="7707" width="8.5703125" style="7" customWidth="1"/>
    <col min="7708" max="7711" width="4.5703125" style="7" customWidth="1"/>
    <col min="7712" max="7713" width="11.5703125" style="7"/>
    <col min="7714" max="7714" width="7.140625" style="7" customWidth="1"/>
    <col min="7715" max="7715" width="7.42578125" style="7" customWidth="1"/>
    <col min="7716" max="7716" width="6.5703125" style="7" customWidth="1"/>
    <col min="7717" max="7717" width="8.140625" style="7" customWidth="1"/>
    <col min="7718" max="7718" width="9.140625" style="7" customWidth="1"/>
    <col min="7719" max="7719" width="11.5703125" style="7"/>
    <col min="7720" max="7720" width="4.42578125" style="7" customWidth="1"/>
    <col min="7721" max="7721" width="4.85546875" style="7" customWidth="1"/>
    <col min="7722" max="7722" width="3.5703125" style="7" customWidth="1"/>
    <col min="7723" max="7723" width="4.42578125" style="7" customWidth="1"/>
    <col min="7724" max="7936" width="11.5703125" style="7"/>
    <col min="7937" max="7937" width="1.85546875" style="7" customWidth="1"/>
    <col min="7938" max="7938" width="32" style="7" customWidth="1"/>
    <col min="7939" max="7939" width="8" style="7" customWidth="1"/>
    <col min="7940" max="7940" width="8.42578125" style="7" customWidth="1"/>
    <col min="7941" max="7943" width="4.5703125" style="7" customWidth="1"/>
    <col min="7944" max="7944" width="7.140625" style="7" customWidth="1"/>
    <col min="7945" max="7945" width="7.42578125" style="7" customWidth="1"/>
    <col min="7946" max="7946" width="7.85546875" style="7" customWidth="1"/>
    <col min="7947" max="7947" width="8.42578125" style="7" customWidth="1"/>
    <col min="7948" max="7948" width="4.5703125" style="7" customWidth="1"/>
    <col min="7949" max="7949" width="7.85546875" style="7" customWidth="1"/>
    <col min="7950" max="7950" width="7.42578125" style="7" customWidth="1"/>
    <col min="7951" max="7951" width="8.140625" style="7" customWidth="1"/>
    <col min="7952" max="7952" width="7.85546875" style="7" customWidth="1"/>
    <col min="7953" max="7953" width="4.5703125" style="7" customWidth="1"/>
    <col min="7954" max="7954" width="5.5703125" style="7" customWidth="1"/>
    <col min="7955" max="7955" width="9.140625" style="7" customWidth="1"/>
    <col min="7956" max="7956" width="7" style="7" customWidth="1"/>
    <col min="7957" max="7957" width="8.42578125" style="7" customWidth="1"/>
    <col min="7958" max="7958" width="9" style="7" customWidth="1"/>
    <col min="7959" max="7961" width="4.5703125" style="7" customWidth="1"/>
    <col min="7962" max="7962" width="7.140625" style="7" customWidth="1"/>
    <col min="7963" max="7963" width="8.5703125" style="7" customWidth="1"/>
    <col min="7964" max="7967" width="4.5703125" style="7" customWidth="1"/>
    <col min="7968" max="7969" width="11.5703125" style="7"/>
    <col min="7970" max="7970" width="7.140625" style="7" customWidth="1"/>
    <col min="7971" max="7971" width="7.42578125" style="7" customWidth="1"/>
    <col min="7972" max="7972" width="6.5703125" style="7" customWidth="1"/>
    <col min="7973" max="7973" width="8.140625" style="7" customWidth="1"/>
    <col min="7974" max="7974" width="9.140625" style="7" customWidth="1"/>
    <col min="7975" max="7975" width="11.5703125" style="7"/>
    <col min="7976" max="7976" width="4.42578125" style="7" customWidth="1"/>
    <col min="7977" max="7977" width="4.85546875" style="7" customWidth="1"/>
    <col min="7978" max="7978" width="3.5703125" style="7" customWidth="1"/>
    <col min="7979" max="7979" width="4.42578125" style="7" customWidth="1"/>
    <col min="7980" max="8192" width="11.5703125" style="7"/>
    <col min="8193" max="8193" width="1.85546875" style="7" customWidth="1"/>
    <col min="8194" max="8194" width="32" style="7" customWidth="1"/>
    <col min="8195" max="8195" width="8" style="7" customWidth="1"/>
    <col min="8196" max="8196" width="8.42578125" style="7" customWidth="1"/>
    <col min="8197" max="8199" width="4.5703125" style="7" customWidth="1"/>
    <col min="8200" max="8200" width="7.140625" style="7" customWidth="1"/>
    <col min="8201" max="8201" width="7.42578125" style="7" customWidth="1"/>
    <col min="8202" max="8202" width="7.85546875" style="7" customWidth="1"/>
    <col min="8203" max="8203" width="8.42578125" style="7" customWidth="1"/>
    <col min="8204" max="8204" width="4.5703125" style="7" customWidth="1"/>
    <col min="8205" max="8205" width="7.85546875" style="7" customWidth="1"/>
    <col min="8206" max="8206" width="7.42578125" style="7" customWidth="1"/>
    <col min="8207" max="8207" width="8.140625" style="7" customWidth="1"/>
    <col min="8208" max="8208" width="7.85546875" style="7" customWidth="1"/>
    <col min="8209" max="8209" width="4.5703125" style="7" customWidth="1"/>
    <col min="8210" max="8210" width="5.5703125" style="7" customWidth="1"/>
    <col min="8211" max="8211" width="9.140625" style="7" customWidth="1"/>
    <col min="8212" max="8212" width="7" style="7" customWidth="1"/>
    <col min="8213" max="8213" width="8.42578125" style="7" customWidth="1"/>
    <col min="8214" max="8214" width="9" style="7" customWidth="1"/>
    <col min="8215" max="8217" width="4.5703125" style="7" customWidth="1"/>
    <col min="8218" max="8218" width="7.140625" style="7" customWidth="1"/>
    <col min="8219" max="8219" width="8.5703125" style="7" customWidth="1"/>
    <col min="8220" max="8223" width="4.5703125" style="7" customWidth="1"/>
    <col min="8224" max="8225" width="11.5703125" style="7"/>
    <col min="8226" max="8226" width="7.140625" style="7" customWidth="1"/>
    <col min="8227" max="8227" width="7.42578125" style="7" customWidth="1"/>
    <col min="8228" max="8228" width="6.5703125" style="7" customWidth="1"/>
    <col min="8229" max="8229" width="8.140625" style="7" customWidth="1"/>
    <col min="8230" max="8230" width="9.140625" style="7" customWidth="1"/>
    <col min="8231" max="8231" width="11.5703125" style="7"/>
    <col min="8232" max="8232" width="4.42578125" style="7" customWidth="1"/>
    <col min="8233" max="8233" width="4.85546875" style="7" customWidth="1"/>
    <col min="8234" max="8234" width="3.5703125" style="7" customWidth="1"/>
    <col min="8235" max="8235" width="4.42578125" style="7" customWidth="1"/>
    <col min="8236" max="8448" width="11.5703125" style="7"/>
    <col min="8449" max="8449" width="1.85546875" style="7" customWidth="1"/>
    <col min="8450" max="8450" width="32" style="7" customWidth="1"/>
    <col min="8451" max="8451" width="8" style="7" customWidth="1"/>
    <col min="8452" max="8452" width="8.42578125" style="7" customWidth="1"/>
    <col min="8453" max="8455" width="4.5703125" style="7" customWidth="1"/>
    <col min="8456" max="8456" width="7.140625" style="7" customWidth="1"/>
    <col min="8457" max="8457" width="7.42578125" style="7" customWidth="1"/>
    <col min="8458" max="8458" width="7.85546875" style="7" customWidth="1"/>
    <col min="8459" max="8459" width="8.42578125" style="7" customWidth="1"/>
    <col min="8460" max="8460" width="4.5703125" style="7" customWidth="1"/>
    <col min="8461" max="8461" width="7.85546875" style="7" customWidth="1"/>
    <col min="8462" max="8462" width="7.42578125" style="7" customWidth="1"/>
    <col min="8463" max="8463" width="8.140625" style="7" customWidth="1"/>
    <col min="8464" max="8464" width="7.85546875" style="7" customWidth="1"/>
    <col min="8465" max="8465" width="4.5703125" style="7" customWidth="1"/>
    <col min="8466" max="8466" width="5.5703125" style="7" customWidth="1"/>
    <col min="8467" max="8467" width="9.140625" style="7" customWidth="1"/>
    <col min="8468" max="8468" width="7" style="7" customWidth="1"/>
    <col min="8469" max="8469" width="8.42578125" style="7" customWidth="1"/>
    <col min="8470" max="8470" width="9" style="7" customWidth="1"/>
    <col min="8471" max="8473" width="4.5703125" style="7" customWidth="1"/>
    <col min="8474" max="8474" width="7.140625" style="7" customWidth="1"/>
    <col min="8475" max="8475" width="8.5703125" style="7" customWidth="1"/>
    <col min="8476" max="8479" width="4.5703125" style="7" customWidth="1"/>
    <col min="8480" max="8481" width="11.5703125" style="7"/>
    <col min="8482" max="8482" width="7.140625" style="7" customWidth="1"/>
    <col min="8483" max="8483" width="7.42578125" style="7" customWidth="1"/>
    <col min="8484" max="8484" width="6.5703125" style="7" customWidth="1"/>
    <col min="8485" max="8485" width="8.140625" style="7" customWidth="1"/>
    <col min="8486" max="8486" width="9.140625" style="7" customWidth="1"/>
    <col min="8487" max="8487" width="11.5703125" style="7"/>
    <col min="8488" max="8488" width="4.42578125" style="7" customWidth="1"/>
    <col min="8489" max="8489" width="4.85546875" style="7" customWidth="1"/>
    <col min="8490" max="8490" width="3.5703125" style="7" customWidth="1"/>
    <col min="8491" max="8491" width="4.42578125" style="7" customWidth="1"/>
    <col min="8492" max="8704" width="11.5703125" style="7"/>
    <col min="8705" max="8705" width="1.85546875" style="7" customWidth="1"/>
    <col min="8706" max="8706" width="32" style="7" customWidth="1"/>
    <col min="8707" max="8707" width="8" style="7" customWidth="1"/>
    <col min="8708" max="8708" width="8.42578125" style="7" customWidth="1"/>
    <col min="8709" max="8711" width="4.5703125" style="7" customWidth="1"/>
    <col min="8712" max="8712" width="7.140625" style="7" customWidth="1"/>
    <col min="8713" max="8713" width="7.42578125" style="7" customWidth="1"/>
    <col min="8714" max="8714" width="7.85546875" style="7" customWidth="1"/>
    <col min="8715" max="8715" width="8.42578125" style="7" customWidth="1"/>
    <col min="8716" max="8716" width="4.5703125" style="7" customWidth="1"/>
    <col min="8717" max="8717" width="7.85546875" style="7" customWidth="1"/>
    <col min="8718" max="8718" width="7.42578125" style="7" customWidth="1"/>
    <col min="8719" max="8719" width="8.140625" style="7" customWidth="1"/>
    <col min="8720" max="8720" width="7.85546875" style="7" customWidth="1"/>
    <col min="8721" max="8721" width="4.5703125" style="7" customWidth="1"/>
    <col min="8722" max="8722" width="5.5703125" style="7" customWidth="1"/>
    <col min="8723" max="8723" width="9.140625" style="7" customWidth="1"/>
    <col min="8724" max="8724" width="7" style="7" customWidth="1"/>
    <col min="8725" max="8725" width="8.42578125" style="7" customWidth="1"/>
    <col min="8726" max="8726" width="9" style="7" customWidth="1"/>
    <col min="8727" max="8729" width="4.5703125" style="7" customWidth="1"/>
    <col min="8730" max="8730" width="7.140625" style="7" customWidth="1"/>
    <col min="8731" max="8731" width="8.5703125" style="7" customWidth="1"/>
    <col min="8732" max="8735" width="4.5703125" style="7" customWidth="1"/>
    <col min="8736" max="8737" width="11.5703125" style="7"/>
    <col min="8738" max="8738" width="7.140625" style="7" customWidth="1"/>
    <col min="8739" max="8739" width="7.42578125" style="7" customWidth="1"/>
    <col min="8740" max="8740" width="6.5703125" style="7" customWidth="1"/>
    <col min="8741" max="8741" width="8.140625" style="7" customWidth="1"/>
    <col min="8742" max="8742" width="9.140625" style="7" customWidth="1"/>
    <col min="8743" max="8743" width="11.5703125" style="7"/>
    <col min="8744" max="8744" width="4.42578125" style="7" customWidth="1"/>
    <col min="8745" max="8745" width="4.85546875" style="7" customWidth="1"/>
    <col min="8746" max="8746" width="3.5703125" style="7" customWidth="1"/>
    <col min="8747" max="8747" width="4.42578125" style="7" customWidth="1"/>
    <col min="8748" max="8960" width="11.5703125" style="7"/>
    <col min="8961" max="8961" width="1.85546875" style="7" customWidth="1"/>
    <col min="8962" max="8962" width="32" style="7" customWidth="1"/>
    <col min="8963" max="8963" width="8" style="7" customWidth="1"/>
    <col min="8964" max="8964" width="8.42578125" style="7" customWidth="1"/>
    <col min="8965" max="8967" width="4.5703125" style="7" customWidth="1"/>
    <col min="8968" max="8968" width="7.140625" style="7" customWidth="1"/>
    <col min="8969" max="8969" width="7.42578125" style="7" customWidth="1"/>
    <col min="8970" max="8970" width="7.85546875" style="7" customWidth="1"/>
    <col min="8971" max="8971" width="8.42578125" style="7" customWidth="1"/>
    <col min="8972" max="8972" width="4.5703125" style="7" customWidth="1"/>
    <col min="8973" max="8973" width="7.85546875" style="7" customWidth="1"/>
    <col min="8974" max="8974" width="7.42578125" style="7" customWidth="1"/>
    <col min="8975" max="8975" width="8.140625" style="7" customWidth="1"/>
    <col min="8976" max="8976" width="7.85546875" style="7" customWidth="1"/>
    <col min="8977" max="8977" width="4.5703125" style="7" customWidth="1"/>
    <col min="8978" max="8978" width="5.5703125" style="7" customWidth="1"/>
    <col min="8979" max="8979" width="9.140625" style="7" customWidth="1"/>
    <col min="8980" max="8980" width="7" style="7" customWidth="1"/>
    <col min="8981" max="8981" width="8.42578125" style="7" customWidth="1"/>
    <col min="8982" max="8982" width="9" style="7" customWidth="1"/>
    <col min="8983" max="8985" width="4.5703125" style="7" customWidth="1"/>
    <col min="8986" max="8986" width="7.140625" style="7" customWidth="1"/>
    <col min="8987" max="8987" width="8.5703125" style="7" customWidth="1"/>
    <col min="8988" max="8991" width="4.5703125" style="7" customWidth="1"/>
    <col min="8992" max="8993" width="11.5703125" style="7"/>
    <col min="8994" max="8994" width="7.140625" style="7" customWidth="1"/>
    <col min="8995" max="8995" width="7.42578125" style="7" customWidth="1"/>
    <col min="8996" max="8996" width="6.5703125" style="7" customWidth="1"/>
    <col min="8997" max="8997" width="8.140625" style="7" customWidth="1"/>
    <col min="8998" max="8998" width="9.140625" style="7" customWidth="1"/>
    <col min="8999" max="8999" width="11.5703125" style="7"/>
    <col min="9000" max="9000" width="4.42578125" style="7" customWidth="1"/>
    <col min="9001" max="9001" width="4.85546875" style="7" customWidth="1"/>
    <col min="9002" max="9002" width="3.5703125" style="7" customWidth="1"/>
    <col min="9003" max="9003" width="4.42578125" style="7" customWidth="1"/>
    <col min="9004" max="9216" width="11.5703125" style="7"/>
    <col min="9217" max="9217" width="1.85546875" style="7" customWidth="1"/>
    <col min="9218" max="9218" width="32" style="7" customWidth="1"/>
    <col min="9219" max="9219" width="8" style="7" customWidth="1"/>
    <col min="9220" max="9220" width="8.42578125" style="7" customWidth="1"/>
    <col min="9221" max="9223" width="4.5703125" style="7" customWidth="1"/>
    <col min="9224" max="9224" width="7.140625" style="7" customWidth="1"/>
    <col min="9225" max="9225" width="7.42578125" style="7" customWidth="1"/>
    <col min="9226" max="9226" width="7.85546875" style="7" customWidth="1"/>
    <col min="9227" max="9227" width="8.42578125" style="7" customWidth="1"/>
    <col min="9228" max="9228" width="4.5703125" style="7" customWidth="1"/>
    <col min="9229" max="9229" width="7.85546875" style="7" customWidth="1"/>
    <col min="9230" max="9230" width="7.42578125" style="7" customWidth="1"/>
    <col min="9231" max="9231" width="8.140625" style="7" customWidth="1"/>
    <col min="9232" max="9232" width="7.85546875" style="7" customWidth="1"/>
    <col min="9233" max="9233" width="4.5703125" style="7" customWidth="1"/>
    <col min="9234" max="9234" width="5.5703125" style="7" customWidth="1"/>
    <col min="9235" max="9235" width="9.140625" style="7" customWidth="1"/>
    <col min="9236" max="9236" width="7" style="7" customWidth="1"/>
    <col min="9237" max="9237" width="8.42578125" style="7" customWidth="1"/>
    <col min="9238" max="9238" width="9" style="7" customWidth="1"/>
    <col min="9239" max="9241" width="4.5703125" style="7" customWidth="1"/>
    <col min="9242" max="9242" width="7.140625" style="7" customWidth="1"/>
    <col min="9243" max="9243" width="8.5703125" style="7" customWidth="1"/>
    <col min="9244" max="9247" width="4.5703125" style="7" customWidth="1"/>
    <col min="9248" max="9249" width="11.5703125" style="7"/>
    <col min="9250" max="9250" width="7.140625" style="7" customWidth="1"/>
    <col min="9251" max="9251" width="7.42578125" style="7" customWidth="1"/>
    <col min="9252" max="9252" width="6.5703125" style="7" customWidth="1"/>
    <col min="9253" max="9253" width="8.140625" style="7" customWidth="1"/>
    <col min="9254" max="9254" width="9.140625" style="7" customWidth="1"/>
    <col min="9255" max="9255" width="11.5703125" style="7"/>
    <col min="9256" max="9256" width="4.42578125" style="7" customWidth="1"/>
    <col min="9257" max="9257" width="4.85546875" style="7" customWidth="1"/>
    <col min="9258" max="9258" width="3.5703125" style="7" customWidth="1"/>
    <col min="9259" max="9259" width="4.42578125" style="7" customWidth="1"/>
    <col min="9260" max="9472" width="11.5703125" style="7"/>
    <col min="9473" max="9473" width="1.85546875" style="7" customWidth="1"/>
    <col min="9474" max="9474" width="32" style="7" customWidth="1"/>
    <col min="9475" max="9475" width="8" style="7" customWidth="1"/>
    <col min="9476" max="9476" width="8.42578125" style="7" customWidth="1"/>
    <col min="9477" max="9479" width="4.5703125" style="7" customWidth="1"/>
    <col min="9480" max="9480" width="7.140625" style="7" customWidth="1"/>
    <col min="9481" max="9481" width="7.42578125" style="7" customWidth="1"/>
    <col min="9482" max="9482" width="7.85546875" style="7" customWidth="1"/>
    <col min="9483" max="9483" width="8.42578125" style="7" customWidth="1"/>
    <col min="9484" max="9484" width="4.5703125" style="7" customWidth="1"/>
    <col min="9485" max="9485" width="7.85546875" style="7" customWidth="1"/>
    <col min="9486" max="9486" width="7.42578125" style="7" customWidth="1"/>
    <col min="9487" max="9487" width="8.140625" style="7" customWidth="1"/>
    <col min="9488" max="9488" width="7.85546875" style="7" customWidth="1"/>
    <col min="9489" max="9489" width="4.5703125" style="7" customWidth="1"/>
    <col min="9490" max="9490" width="5.5703125" style="7" customWidth="1"/>
    <col min="9491" max="9491" width="9.140625" style="7" customWidth="1"/>
    <col min="9492" max="9492" width="7" style="7" customWidth="1"/>
    <col min="9493" max="9493" width="8.42578125" style="7" customWidth="1"/>
    <col min="9494" max="9494" width="9" style="7" customWidth="1"/>
    <col min="9495" max="9497" width="4.5703125" style="7" customWidth="1"/>
    <col min="9498" max="9498" width="7.140625" style="7" customWidth="1"/>
    <col min="9499" max="9499" width="8.5703125" style="7" customWidth="1"/>
    <col min="9500" max="9503" width="4.5703125" style="7" customWidth="1"/>
    <col min="9504" max="9505" width="11.5703125" style="7"/>
    <col min="9506" max="9506" width="7.140625" style="7" customWidth="1"/>
    <col min="9507" max="9507" width="7.42578125" style="7" customWidth="1"/>
    <col min="9508" max="9508" width="6.5703125" style="7" customWidth="1"/>
    <col min="9509" max="9509" width="8.140625" style="7" customWidth="1"/>
    <col min="9510" max="9510" width="9.140625" style="7" customWidth="1"/>
    <col min="9511" max="9511" width="11.5703125" style="7"/>
    <col min="9512" max="9512" width="4.42578125" style="7" customWidth="1"/>
    <col min="9513" max="9513" width="4.85546875" style="7" customWidth="1"/>
    <col min="9514" max="9514" width="3.5703125" style="7" customWidth="1"/>
    <col min="9515" max="9515" width="4.42578125" style="7" customWidth="1"/>
    <col min="9516" max="9728" width="11.5703125" style="7"/>
    <col min="9729" max="9729" width="1.85546875" style="7" customWidth="1"/>
    <col min="9730" max="9730" width="32" style="7" customWidth="1"/>
    <col min="9731" max="9731" width="8" style="7" customWidth="1"/>
    <col min="9732" max="9732" width="8.42578125" style="7" customWidth="1"/>
    <col min="9733" max="9735" width="4.5703125" style="7" customWidth="1"/>
    <col min="9736" max="9736" width="7.140625" style="7" customWidth="1"/>
    <col min="9737" max="9737" width="7.42578125" style="7" customWidth="1"/>
    <col min="9738" max="9738" width="7.85546875" style="7" customWidth="1"/>
    <col min="9739" max="9739" width="8.42578125" style="7" customWidth="1"/>
    <col min="9740" max="9740" width="4.5703125" style="7" customWidth="1"/>
    <col min="9741" max="9741" width="7.85546875" style="7" customWidth="1"/>
    <col min="9742" max="9742" width="7.42578125" style="7" customWidth="1"/>
    <col min="9743" max="9743" width="8.140625" style="7" customWidth="1"/>
    <col min="9744" max="9744" width="7.85546875" style="7" customWidth="1"/>
    <col min="9745" max="9745" width="4.5703125" style="7" customWidth="1"/>
    <col min="9746" max="9746" width="5.5703125" style="7" customWidth="1"/>
    <col min="9747" max="9747" width="9.140625" style="7" customWidth="1"/>
    <col min="9748" max="9748" width="7" style="7" customWidth="1"/>
    <col min="9749" max="9749" width="8.42578125" style="7" customWidth="1"/>
    <col min="9750" max="9750" width="9" style="7" customWidth="1"/>
    <col min="9751" max="9753" width="4.5703125" style="7" customWidth="1"/>
    <col min="9754" max="9754" width="7.140625" style="7" customWidth="1"/>
    <col min="9755" max="9755" width="8.5703125" style="7" customWidth="1"/>
    <col min="9756" max="9759" width="4.5703125" style="7" customWidth="1"/>
    <col min="9760" max="9761" width="11.5703125" style="7"/>
    <col min="9762" max="9762" width="7.140625" style="7" customWidth="1"/>
    <col min="9763" max="9763" width="7.42578125" style="7" customWidth="1"/>
    <col min="9764" max="9764" width="6.5703125" style="7" customWidth="1"/>
    <col min="9765" max="9765" width="8.140625" style="7" customWidth="1"/>
    <col min="9766" max="9766" width="9.140625" style="7" customWidth="1"/>
    <col min="9767" max="9767" width="11.5703125" style="7"/>
    <col min="9768" max="9768" width="4.42578125" style="7" customWidth="1"/>
    <col min="9769" max="9769" width="4.85546875" style="7" customWidth="1"/>
    <col min="9770" max="9770" width="3.5703125" style="7" customWidth="1"/>
    <col min="9771" max="9771" width="4.42578125" style="7" customWidth="1"/>
    <col min="9772" max="9984" width="11.5703125" style="7"/>
    <col min="9985" max="9985" width="1.85546875" style="7" customWidth="1"/>
    <col min="9986" max="9986" width="32" style="7" customWidth="1"/>
    <col min="9987" max="9987" width="8" style="7" customWidth="1"/>
    <col min="9988" max="9988" width="8.42578125" style="7" customWidth="1"/>
    <col min="9989" max="9991" width="4.5703125" style="7" customWidth="1"/>
    <col min="9992" max="9992" width="7.140625" style="7" customWidth="1"/>
    <col min="9993" max="9993" width="7.42578125" style="7" customWidth="1"/>
    <col min="9994" max="9994" width="7.85546875" style="7" customWidth="1"/>
    <col min="9995" max="9995" width="8.42578125" style="7" customWidth="1"/>
    <col min="9996" max="9996" width="4.5703125" style="7" customWidth="1"/>
    <col min="9997" max="9997" width="7.85546875" style="7" customWidth="1"/>
    <col min="9998" max="9998" width="7.42578125" style="7" customWidth="1"/>
    <col min="9999" max="9999" width="8.140625" style="7" customWidth="1"/>
    <col min="10000" max="10000" width="7.85546875" style="7" customWidth="1"/>
    <col min="10001" max="10001" width="4.5703125" style="7" customWidth="1"/>
    <col min="10002" max="10002" width="5.5703125" style="7" customWidth="1"/>
    <col min="10003" max="10003" width="9.140625" style="7" customWidth="1"/>
    <col min="10004" max="10004" width="7" style="7" customWidth="1"/>
    <col min="10005" max="10005" width="8.42578125" style="7" customWidth="1"/>
    <col min="10006" max="10006" width="9" style="7" customWidth="1"/>
    <col min="10007" max="10009" width="4.5703125" style="7" customWidth="1"/>
    <col min="10010" max="10010" width="7.140625" style="7" customWidth="1"/>
    <col min="10011" max="10011" width="8.5703125" style="7" customWidth="1"/>
    <col min="10012" max="10015" width="4.5703125" style="7" customWidth="1"/>
    <col min="10016" max="10017" width="11.5703125" style="7"/>
    <col min="10018" max="10018" width="7.140625" style="7" customWidth="1"/>
    <col min="10019" max="10019" width="7.42578125" style="7" customWidth="1"/>
    <col min="10020" max="10020" width="6.5703125" style="7" customWidth="1"/>
    <col min="10021" max="10021" width="8.140625" style="7" customWidth="1"/>
    <col min="10022" max="10022" width="9.140625" style="7" customWidth="1"/>
    <col min="10023" max="10023" width="11.5703125" style="7"/>
    <col min="10024" max="10024" width="4.42578125" style="7" customWidth="1"/>
    <col min="10025" max="10025" width="4.85546875" style="7" customWidth="1"/>
    <col min="10026" max="10026" width="3.5703125" style="7" customWidth="1"/>
    <col min="10027" max="10027" width="4.42578125" style="7" customWidth="1"/>
    <col min="10028" max="10240" width="11.5703125" style="7"/>
    <col min="10241" max="10241" width="1.85546875" style="7" customWidth="1"/>
    <col min="10242" max="10242" width="32" style="7" customWidth="1"/>
    <col min="10243" max="10243" width="8" style="7" customWidth="1"/>
    <col min="10244" max="10244" width="8.42578125" style="7" customWidth="1"/>
    <col min="10245" max="10247" width="4.5703125" style="7" customWidth="1"/>
    <col min="10248" max="10248" width="7.140625" style="7" customWidth="1"/>
    <col min="10249" max="10249" width="7.42578125" style="7" customWidth="1"/>
    <col min="10250" max="10250" width="7.85546875" style="7" customWidth="1"/>
    <col min="10251" max="10251" width="8.42578125" style="7" customWidth="1"/>
    <col min="10252" max="10252" width="4.5703125" style="7" customWidth="1"/>
    <col min="10253" max="10253" width="7.85546875" style="7" customWidth="1"/>
    <col min="10254" max="10254" width="7.42578125" style="7" customWidth="1"/>
    <col min="10255" max="10255" width="8.140625" style="7" customWidth="1"/>
    <col min="10256" max="10256" width="7.85546875" style="7" customWidth="1"/>
    <col min="10257" max="10257" width="4.5703125" style="7" customWidth="1"/>
    <col min="10258" max="10258" width="5.5703125" style="7" customWidth="1"/>
    <col min="10259" max="10259" width="9.140625" style="7" customWidth="1"/>
    <col min="10260" max="10260" width="7" style="7" customWidth="1"/>
    <col min="10261" max="10261" width="8.42578125" style="7" customWidth="1"/>
    <col min="10262" max="10262" width="9" style="7" customWidth="1"/>
    <col min="10263" max="10265" width="4.5703125" style="7" customWidth="1"/>
    <col min="10266" max="10266" width="7.140625" style="7" customWidth="1"/>
    <col min="10267" max="10267" width="8.5703125" style="7" customWidth="1"/>
    <col min="10268" max="10271" width="4.5703125" style="7" customWidth="1"/>
    <col min="10272" max="10273" width="11.5703125" style="7"/>
    <col min="10274" max="10274" width="7.140625" style="7" customWidth="1"/>
    <col min="10275" max="10275" width="7.42578125" style="7" customWidth="1"/>
    <col min="10276" max="10276" width="6.5703125" style="7" customWidth="1"/>
    <col min="10277" max="10277" width="8.140625" style="7" customWidth="1"/>
    <col min="10278" max="10278" width="9.140625" style="7" customWidth="1"/>
    <col min="10279" max="10279" width="11.5703125" style="7"/>
    <col min="10280" max="10280" width="4.42578125" style="7" customWidth="1"/>
    <col min="10281" max="10281" width="4.85546875" style="7" customWidth="1"/>
    <col min="10282" max="10282" width="3.5703125" style="7" customWidth="1"/>
    <col min="10283" max="10283" width="4.42578125" style="7" customWidth="1"/>
    <col min="10284" max="10496" width="11.5703125" style="7"/>
    <col min="10497" max="10497" width="1.85546875" style="7" customWidth="1"/>
    <col min="10498" max="10498" width="32" style="7" customWidth="1"/>
    <col min="10499" max="10499" width="8" style="7" customWidth="1"/>
    <col min="10500" max="10500" width="8.42578125" style="7" customWidth="1"/>
    <col min="10501" max="10503" width="4.5703125" style="7" customWidth="1"/>
    <col min="10504" max="10504" width="7.140625" style="7" customWidth="1"/>
    <col min="10505" max="10505" width="7.42578125" style="7" customWidth="1"/>
    <col min="10506" max="10506" width="7.85546875" style="7" customWidth="1"/>
    <col min="10507" max="10507" width="8.42578125" style="7" customWidth="1"/>
    <col min="10508" max="10508" width="4.5703125" style="7" customWidth="1"/>
    <col min="10509" max="10509" width="7.85546875" style="7" customWidth="1"/>
    <col min="10510" max="10510" width="7.42578125" style="7" customWidth="1"/>
    <col min="10511" max="10511" width="8.140625" style="7" customWidth="1"/>
    <col min="10512" max="10512" width="7.85546875" style="7" customWidth="1"/>
    <col min="10513" max="10513" width="4.5703125" style="7" customWidth="1"/>
    <col min="10514" max="10514" width="5.5703125" style="7" customWidth="1"/>
    <col min="10515" max="10515" width="9.140625" style="7" customWidth="1"/>
    <col min="10516" max="10516" width="7" style="7" customWidth="1"/>
    <col min="10517" max="10517" width="8.42578125" style="7" customWidth="1"/>
    <col min="10518" max="10518" width="9" style="7" customWidth="1"/>
    <col min="10519" max="10521" width="4.5703125" style="7" customWidth="1"/>
    <col min="10522" max="10522" width="7.140625" style="7" customWidth="1"/>
    <col min="10523" max="10523" width="8.5703125" style="7" customWidth="1"/>
    <col min="10524" max="10527" width="4.5703125" style="7" customWidth="1"/>
    <col min="10528" max="10529" width="11.5703125" style="7"/>
    <col min="10530" max="10530" width="7.140625" style="7" customWidth="1"/>
    <col min="10531" max="10531" width="7.42578125" style="7" customWidth="1"/>
    <col min="10532" max="10532" width="6.5703125" style="7" customWidth="1"/>
    <col min="10533" max="10533" width="8.140625" style="7" customWidth="1"/>
    <col min="10534" max="10534" width="9.140625" style="7" customWidth="1"/>
    <col min="10535" max="10535" width="11.5703125" style="7"/>
    <col min="10536" max="10536" width="4.42578125" style="7" customWidth="1"/>
    <col min="10537" max="10537" width="4.85546875" style="7" customWidth="1"/>
    <col min="10538" max="10538" width="3.5703125" style="7" customWidth="1"/>
    <col min="10539" max="10539" width="4.42578125" style="7" customWidth="1"/>
    <col min="10540" max="10752" width="11.5703125" style="7"/>
    <col min="10753" max="10753" width="1.85546875" style="7" customWidth="1"/>
    <col min="10754" max="10754" width="32" style="7" customWidth="1"/>
    <col min="10755" max="10755" width="8" style="7" customWidth="1"/>
    <col min="10756" max="10756" width="8.42578125" style="7" customWidth="1"/>
    <col min="10757" max="10759" width="4.5703125" style="7" customWidth="1"/>
    <col min="10760" max="10760" width="7.140625" style="7" customWidth="1"/>
    <col min="10761" max="10761" width="7.42578125" style="7" customWidth="1"/>
    <col min="10762" max="10762" width="7.85546875" style="7" customWidth="1"/>
    <col min="10763" max="10763" width="8.42578125" style="7" customWidth="1"/>
    <col min="10764" max="10764" width="4.5703125" style="7" customWidth="1"/>
    <col min="10765" max="10765" width="7.85546875" style="7" customWidth="1"/>
    <col min="10766" max="10766" width="7.42578125" style="7" customWidth="1"/>
    <col min="10767" max="10767" width="8.140625" style="7" customWidth="1"/>
    <col min="10768" max="10768" width="7.85546875" style="7" customWidth="1"/>
    <col min="10769" max="10769" width="4.5703125" style="7" customWidth="1"/>
    <col min="10770" max="10770" width="5.5703125" style="7" customWidth="1"/>
    <col min="10771" max="10771" width="9.140625" style="7" customWidth="1"/>
    <col min="10772" max="10772" width="7" style="7" customWidth="1"/>
    <col min="10773" max="10773" width="8.42578125" style="7" customWidth="1"/>
    <col min="10774" max="10774" width="9" style="7" customWidth="1"/>
    <col min="10775" max="10777" width="4.5703125" style="7" customWidth="1"/>
    <col min="10778" max="10778" width="7.140625" style="7" customWidth="1"/>
    <col min="10779" max="10779" width="8.5703125" style="7" customWidth="1"/>
    <col min="10780" max="10783" width="4.5703125" style="7" customWidth="1"/>
    <col min="10784" max="10785" width="11.5703125" style="7"/>
    <col min="10786" max="10786" width="7.140625" style="7" customWidth="1"/>
    <col min="10787" max="10787" width="7.42578125" style="7" customWidth="1"/>
    <col min="10788" max="10788" width="6.5703125" style="7" customWidth="1"/>
    <col min="10789" max="10789" width="8.140625" style="7" customWidth="1"/>
    <col min="10790" max="10790" width="9.140625" style="7" customWidth="1"/>
    <col min="10791" max="10791" width="11.5703125" style="7"/>
    <col min="10792" max="10792" width="4.42578125" style="7" customWidth="1"/>
    <col min="10793" max="10793" width="4.85546875" style="7" customWidth="1"/>
    <col min="10794" max="10794" width="3.5703125" style="7" customWidth="1"/>
    <col min="10795" max="10795" width="4.42578125" style="7" customWidth="1"/>
    <col min="10796" max="11008" width="11.5703125" style="7"/>
    <col min="11009" max="11009" width="1.85546875" style="7" customWidth="1"/>
    <col min="11010" max="11010" width="32" style="7" customWidth="1"/>
    <col min="11011" max="11011" width="8" style="7" customWidth="1"/>
    <col min="11012" max="11012" width="8.42578125" style="7" customWidth="1"/>
    <col min="11013" max="11015" width="4.5703125" style="7" customWidth="1"/>
    <col min="11016" max="11016" width="7.140625" style="7" customWidth="1"/>
    <col min="11017" max="11017" width="7.42578125" style="7" customWidth="1"/>
    <col min="11018" max="11018" width="7.85546875" style="7" customWidth="1"/>
    <col min="11019" max="11019" width="8.42578125" style="7" customWidth="1"/>
    <col min="11020" max="11020" width="4.5703125" style="7" customWidth="1"/>
    <col min="11021" max="11021" width="7.85546875" style="7" customWidth="1"/>
    <col min="11022" max="11022" width="7.42578125" style="7" customWidth="1"/>
    <col min="11023" max="11023" width="8.140625" style="7" customWidth="1"/>
    <col min="11024" max="11024" width="7.85546875" style="7" customWidth="1"/>
    <col min="11025" max="11025" width="4.5703125" style="7" customWidth="1"/>
    <col min="11026" max="11026" width="5.5703125" style="7" customWidth="1"/>
    <col min="11027" max="11027" width="9.140625" style="7" customWidth="1"/>
    <col min="11028" max="11028" width="7" style="7" customWidth="1"/>
    <col min="11029" max="11029" width="8.42578125" style="7" customWidth="1"/>
    <col min="11030" max="11030" width="9" style="7" customWidth="1"/>
    <col min="11031" max="11033" width="4.5703125" style="7" customWidth="1"/>
    <col min="11034" max="11034" width="7.140625" style="7" customWidth="1"/>
    <col min="11035" max="11035" width="8.5703125" style="7" customWidth="1"/>
    <col min="11036" max="11039" width="4.5703125" style="7" customWidth="1"/>
    <col min="11040" max="11041" width="11.5703125" style="7"/>
    <col min="11042" max="11042" width="7.140625" style="7" customWidth="1"/>
    <col min="11043" max="11043" width="7.42578125" style="7" customWidth="1"/>
    <col min="11044" max="11044" width="6.5703125" style="7" customWidth="1"/>
    <col min="11045" max="11045" width="8.140625" style="7" customWidth="1"/>
    <col min="11046" max="11046" width="9.140625" style="7" customWidth="1"/>
    <col min="11047" max="11047" width="11.5703125" style="7"/>
    <col min="11048" max="11048" width="4.42578125" style="7" customWidth="1"/>
    <col min="11049" max="11049" width="4.85546875" style="7" customWidth="1"/>
    <col min="11050" max="11050" width="3.5703125" style="7" customWidth="1"/>
    <col min="11051" max="11051" width="4.42578125" style="7" customWidth="1"/>
    <col min="11052" max="11264" width="11.5703125" style="7"/>
    <col min="11265" max="11265" width="1.85546875" style="7" customWidth="1"/>
    <col min="11266" max="11266" width="32" style="7" customWidth="1"/>
    <col min="11267" max="11267" width="8" style="7" customWidth="1"/>
    <col min="11268" max="11268" width="8.42578125" style="7" customWidth="1"/>
    <col min="11269" max="11271" width="4.5703125" style="7" customWidth="1"/>
    <col min="11272" max="11272" width="7.140625" style="7" customWidth="1"/>
    <col min="11273" max="11273" width="7.42578125" style="7" customWidth="1"/>
    <col min="11274" max="11274" width="7.85546875" style="7" customWidth="1"/>
    <col min="11275" max="11275" width="8.42578125" style="7" customWidth="1"/>
    <col min="11276" max="11276" width="4.5703125" style="7" customWidth="1"/>
    <col min="11277" max="11277" width="7.85546875" style="7" customWidth="1"/>
    <col min="11278" max="11278" width="7.42578125" style="7" customWidth="1"/>
    <col min="11279" max="11279" width="8.140625" style="7" customWidth="1"/>
    <col min="11280" max="11280" width="7.85546875" style="7" customWidth="1"/>
    <col min="11281" max="11281" width="4.5703125" style="7" customWidth="1"/>
    <col min="11282" max="11282" width="5.5703125" style="7" customWidth="1"/>
    <col min="11283" max="11283" width="9.140625" style="7" customWidth="1"/>
    <col min="11284" max="11284" width="7" style="7" customWidth="1"/>
    <col min="11285" max="11285" width="8.42578125" style="7" customWidth="1"/>
    <col min="11286" max="11286" width="9" style="7" customWidth="1"/>
    <col min="11287" max="11289" width="4.5703125" style="7" customWidth="1"/>
    <col min="11290" max="11290" width="7.140625" style="7" customWidth="1"/>
    <col min="11291" max="11291" width="8.5703125" style="7" customWidth="1"/>
    <col min="11292" max="11295" width="4.5703125" style="7" customWidth="1"/>
    <col min="11296" max="11297" width="11.5703125" style="7"/>
    <col min="11298" max="11298" width="7.140625" style="7" customWidth="1"/>
    <col min="11299" max="11299" width="7.42578125" style="7" customWidth="1"/>
    <col min="11300" max="11300" width="6.5703125" style="7" customWidth="1"/>
    <col min="11301" max="11301" width="8.140625" style="7" customWidth="1"/>
    <col min="11302" max="11302" width="9.140625" style="7" customWidth="1"/>
    <col min="11303" max="11303" width="11.5703125" style="7"/>
    <col min="11304" max="11304" width="4.42578125" style="7" customWidth="1"/>
    <col min="11305" max="11305" width="4.85546875" style="7" customWidth="1"/>
    <col min="11306" max="11306" width="3.5703125" style="7" customWidth="1"/>
    <col min="11307" max="11307" width="4.42578125" style="7" customWidth="1"/>
    <col min="11308" max="11520" width="11.5703125" style="7"/>
    <col min="11521" max="11521" width="1.85546875" style="7" customWidth="1"/>
    <col min="11522" max="11522" width="32" style="7" customWidth="1"/>
    <col min="11523" max="11523" width="8" style="7" customWidth="1"/>
    <col min="11524" max="11524" width="8.42578125" style="7" customWidth="1"/>
    <col min="11525" max="11527" width="4.5703125" style="7" customWidth="1"/>
    <col min="11528" max="11528" width="7.140625" style="7" customWidth="1"/>
    <col min="11529" max="11529" width="7.42578125" style="7" customWidth="1"/>
    <col min="11530" max="11530" width="7.85546875" style="7" customWidth="1"/>
    <col min="11531" max="11531" width="8.42578125" style="7" customWidth="1"/>
    <col min="11532" max="11532" width="4.5703125" style="7" customWidth="1"/>
    <col min="11533" max="11533" width="7.85546875" style="7" customWidth="1"/>
    <col min="11534" max="11534" width="7.42578125" style="7" customWidth="1"/>
    <col min="11535" max="11535" width="8.140625" style="7" customWidth="1"/>
    <col min="11536" max="11536" width="7.85546875" style="7" customWidth="1"/>
    <col min="11537" max="11537" width="4.5703125" style="7" customWidth="1"/>
    <col min="11538" max="11538" width="5.5703125" style="7" customWidth="1"/>
    <col min="11539" max="11539" width="9.140625" style="7" customWidth="1"/>
    <col min="11540" max="11540" width="7" style="7" customWidth="1"/>
    <col min="11541" max="11541" width="8.42578125" style="7" customWidth="1"/>
    <col min="11542" max="11542" width="9" style="7" customWidth="1"/>
    <col min="11543" max="11545" width="4.5703125" style="7" customWidth="1"/>
    <col min="11546" max="11546" width="7.140625" style="7" customWidth="1"/>
    <col min="11547" max="11547" width="8.5703125" style="7" customWidth="1"/>
    <col min="11548" max="11551" width="4.5703125" style="7" customWidth="1"/>
    <col min="11552" max="11553" width="11.5703125" style="7"/>
    <col min="11554" max="11554" width="7.140625" style="7" customWidth="1"/>
    <col min="11555" max="11555" width="7.42578125" style="7" customWidth="1"/>
    <col min="11556" max="11556" width="6.5703125" style="7" customWidth="1"/>
    <col min="11557" max="11557" width="8.140625" style="7" customWidth="1"/>
    <col min="11558" max="11558" width="9.140625" style="7" customWidth="1"/>
    <col min="11559" max="11559" width="11.5703125" style="7"/>
    <col min="11560" max="11560" width="4.42578125" style="7" customWidth="1"/>
    <col min="11561" max="11561" width="4.85546875" style="7" customWidth="1"/>
    <col min="11562" max="11562" width="3.5703125" style="7" customWidth="1"/>
    <col min="11563" max="11563" width="4.42578125" style="7" customWidth="1"/>
    <col min="11564" max="11776" width="11.5703125" style="7"/>
    <col min="11777" max="11777" width="1.85546875" style="7" customWidth="1"/>
    <col min="11778" max="11778" width="32" style="7" customWidth="1"/>
    <col min="11779" max="11779" width="8" style="7" customWidth="1"/>
    <col min="11780" max="11780" width="8.42578125" style="7" customWidth="1"/>
    <col min="11781" max="11783" width="4.5703125" style="7" customWidth="1"/>
    <col min="11784" max="11784" width="7.140625" style="7" customWidth="1"/>
    <col min="11785" max="11785" width="7.42578125" style="7" customWidth="1"/>
    <col min="11786" max="11786" width="7.85546875" style="7" customWidth="1"/>
    <col min="11787" max="11787" width="8.42578125" style="7" customWidth="1"/>
    <col min="11788" max="11788" width="4.5703125" style="7" customWidth="1"/>
    <col min="11789" max="11789" width="7.85546875" style="7" customWidth="1"/>
    <col min="11790" max="11790" width="7.42578125" style="7" customWidth="1"/>
    <col min="11791" max="11791" width="8.140625" style="7" customWidth="1"/>
    <col min="11792" max="11792" width="7.85546875" style="7" customWidth="1"/>
    <col min="11793" max="11793" width="4.5703125" style="7" customWidth="1"/>
    <col min="11794" max="11794" width="5.5703125" style="7" customWidth="1"/>
    <col min="11795" max="11795" width="9.140625" style="7" customWidth="1"/>
    <col min="11796" max="11796" width="7" style="7" customWidth="1"/>
    <col min="11797" max="11797" width="8.42578125" style="7" customWidth="1"/>
    <col min="11798" max="11798" width="9" style="7" customWidth="1"/>
    <col min="11799" max="11801" width="4.5703125" style="7" customWidth="1"/>
    <col min="11802" max="11802" width="7.140625" style="7" customWidth="1"/>
    <col min="11803" max="11803" width="8.5703125" style="7" customWidth="1"/>
    <col min="11804" max="11807" width="4.5703125" style="7" customWidth="1"/>
    <col min="11808" max="11809" width="11.5703125" style="7"/>
    <col min="11810" max="11810" width="7.140625" style="7" customWidth="1"/>
    <col min="11811" max="11811" width="7.42578125" style="7" customWidth="1"/>
    <col min="11812" max="11812" width="6.5703125" style="7" customWidth="1"/>
    <col min="11813" max="11813" width="8.140625" style="7" customWidth="1"/>
    <col min="11814" max="11814" width="9.140625" style="7" customWidth="1"/>
    <col min="11815" max="11815" width="11.5703125" style="7"/>
    <col min="11816" max="11816" width="4.42578125" style="7" customWidth="1"/>
    <col min="11817" max="11817" width="4.85546875" style="7" customWidth="1"/>
    <col min="11818" max="11818" width="3.5703125" style="7" customWidth="1"/>
    <col min="11819" max="11819" width="4.42578125" style="7" customWidth="1"/>
    <col min="11820" max="12032" width="11.5703125" style="7"/>
    <col min="12033" max="12033" width="1.85546875" style="7" customWidth="1"/>
    <col min="12034" max="12034" width="32" style="7" customWidth="1"/>
    <col min="12035" max="12035" width="8" style="7" customWidth="1"/>
    <col min="12036" max="12036" width="8.42578125" style="7" customWidth="1"/>
    <col min="12037" max="12039" width="4.5703125" style="7" customWidth="1"/>
    <col min="12040" max="12040" width="7.140625" style="7" customWidth="1"/>
    <col min="12041" max="12041" width="7.42578125" style="7" customWidth="1"/>
    <col min="12042" max="12042" width="7.85546875" style="7" customWidth="1"/>
    <col min="12043" max="12043" width="8.42578125" style="7" customWidth="1"/>
    <col min="12044" max="12044" width="4.5703125" style="7" customWidth="1"/>
    <col min="12045" max="12045" width="7.85546875" style="7" customWidth="1"/>
    <col min="12046" max="12046" width="7.42578125" style="7" customWidth="1"/>
    <col min="12047" max="12047" width="8.140625" style="7" customWidth="1"/>
    <col min="12048" max="12048" width="7.85546875" style="7" customWidth="1"/>
    <col min="12049" max="12049" width="4.5703125" style="7" customWidth="1"/>
    <col min="12050" max="12050" width="5.5703125" style="7" customWidth="1"/>
    <col min="12051" max="12051" width="9.140625" style="7" customWidth="1"/>
    <col min="12052" max="12052" width="7" style="7" customWidth="1"/>
    <col min="12053" max="12053" width="8.42578125" style="7" customWidth="1"/>
    <col min="12054" max="12054" width="9" style="7" customWidth="1"/>
    <col min="12055" max="12057" width="4.5703125" style="7" customWidth="1"/>
    <col min="12058" max="12058" width="7.140625" style="7" customWidth="1"/>
    <col min="12059" max="12059" width="8.5703125" style="7" customWidth="1"/>
    <col min="12060" max="12063" width="4.5703125" style="7" customWidth="1"/>
    <col min="12064" max="12065" width="11.5703125" style="7"/>
    <col min="12066" max="12066" width="7.140625" style="7" customWidth="1"/>
    <col min="12067" max="12067" width="7.42578125" style="7" customWidth="1"/>
    <col min="12068" max="12068" width="6.5703125" style="7" customWidth="1"/>
    <col min="12069" max="12069" width="8.140625" style="7" customWidth="1"/>
    <col min="12070" max="12070" width="9.140625" style="7" customWidth="1"/>
    <col min="12071" max="12071" width="11.5703125" style="7"/>
    <col min="12072" max="12072" width="4.42578125" style="7" customWidth="1"/>
    <col min="12073" max="12073" width="4.85546875" style="7" customWidth="1"/>
    <col min="12074" max="12074" width="3.5703125" style="7" customWidth="1"/>
    <col min="12075" max="12075" width="4.42578125" style="7" customWidth="1"/>
    <col min="12076" max="12288" width="11.5703125" style="7"/>
    <col min="12289" max="12289" width="1.85546875" style="7" customWidth="1"/>
    <col min="12290" max="12290" width="32" style="7" customWidth="1"/>
    <col min="12291" max="12291" width="8" style="7" customWidth="1"/>
    <col min="12292" max="12292" width="8.42578125" style="7" customWidth="1"/>
    <col min="12293" max="12295" width="4.5703125" style="7" customWidth="1"/>
    <col min="12296" max="12296" width="7.140625" style="7" customWidth="1"/>
    <col min="12297" max="12297" width="7.42578125" style="7" customWidth="1"/>
    <col min="12298" max="12298" width="7.85546875" style="7" customWidth="1"/>
    <col min="12299" max="12299" width="8.42578125" style="7" customWidth="1"/>
    <col min="12300" max="12300" width="4.5703125" style="7" customWidth="1"/>
    <col min="12301" max="12301" width="7.85546875" style="7" customWidth="1"/>
    <col min="12302" max="12302" width="7.42578125" style="7" customWidth="1"/>
    <col min="12303" max="12303" width="8.140625" style="7" customWidth="1"/>
    <col min="12304" max="12304" width="7.85546875" style="7" customWidth="1"/>
    <col min="12305" max="12305" width="4.5703125" style="7" customWidth="1"/>
    <col min="12306" max="12306" width="5.5703125" style="7" customWidth="1"/>
    <col min="12307" max="12307" width="9.140625" style="7" customWidth="1"/>
    <col min="12308" max="12308" width="7" style="7" customWidth="1"/>
    <col min="12309" max="12309" width="8.42578125" style="7" customWidth="1"/>
    <col min="12310" max="12310" width="9" style="7" customWidth="1"/>
    <col min="12311" max="12313" width="4.5703125" style="7" customWidth="1"/>
    <col min="12314" max="12314" width="7.140625" style="7" customWidth="1"/>
    <col min="12315" max="12315" width="8.5703125" style="7" customWidth="1"/>
    <col min="12316" max="12319" width="4.5703125" style="7" customWidth="1"/>
    <col min="12320" max="12321" width="11.5703125" style="7"/>
    <col min="12322" max="12322" width="7.140625" style="7" customWidth="1"/>
    <col min="12323" max="12323" width="7.42578125" style="7" customWidth="1"/>
    <col min="12324" max="12324" width="6.5703125" style="7" customWidth="1"/>
    <col min="12325" max="12325" width="8.140625" style="7" customWidth="1"/>
    <col min="12326" max="12326" width="9.140625" style="7" customWidth="1"/>
    <col min="12327" max="12327" width="11.5703125" style="7"/>
    <col min="12328" max="12328" width="4.42578125" style="7" customWidth="1"/>
    <col min="12329" max="12329" width="4.85546875" style="7" customWidth="1"/>
    <col min="12330" max="12330" width="3.5703125" style="7" customWidth="1"/>
    <col min="12331" max="12331" width="4.42578125" style="7" customWidth="1"/>
    <col min="12332" max="12544" width="11.5703125" style="7"/>
    <col min="12545" max="12545" width="1.85546875" style="7" customWidth="1"/>
    <col min="12546" max="12546" width="32" style="7" customWidth="1"/>
    <col min="12547" max="12547" width="8" style="7" customWidth="1"/>
    <col min="12548" max="12548" width="8.42578125" style="7" customWidth="1"/>
    <col min="12549" max="12551" width="4.5703125" style="7" customWidth="1"/>
    <col min="12552" max="12552" width="7.140625" style="7" customWidth="1"/>
    <col min="12553" max="12553" width="7.42578125" style="7" customWidth="1"/>
    <col min="12554" max="12554" width="7.85546875" style="7" customWidth="1"/>
    <col min="12555" max="12555" width="8.42578125" style="7" customWidth="1"/>
    <col min="12556" max="12556" width="4.5703125" style="7" customWidth="1"/>
    <col min="12557" max="12557" width="7.85546875" style="7" customWidth="1"/>
    <col min="12558" max="12558" width="7.42578125" style="7" customWidth="1"/>
    <col min="12559" max="12559" width="8.140625" style="7" customWidth="1"/>
    <col min="12560" max="12560" width="7.85546875" style="7" customWidth="1"/>
    <col min="12561" max="12561" width="4.5703125" style="7" customWidth="1"/>
    <col min="12562" max="12562" width="5.5703125" style="7" customWidth="1"/>
    <col min="12563" max="12563" width="9.140625" style="7" customWidth="1"/>
    <col min="12564" max="12564" width="7" style="7" customWidth="1"/>
    <col min="12565" max="12565" width="8.42578125" style="7" customWidth="1"/>
    <col min="12566" max="12566" width="9" style="7" customWidth="1"/>
    <col min="12567" max="12569" width="4.5703125" style="7" customWidth="1"/>
    <col min="12570" max="12570" width="7.140625" style="7" customWidth="1"/>
    <col min="12571" max="12571" width="8.5703125" style="7" customWidth="1"/>
    <col min="12572" max="12575" width="4.5703125" style="7" customWidth="1"/>
    <col min="12576" max="12577" width="11.5703125" style="7"/>
    <col min="12578" max="12578" width="7.140625" style="7" customWidth="1"/>
    <col min="12579" max="12579" width="7.42578125" style="7" customWidth="1"/>
    <col min="12580" max="12580" width="6.5703125" style="7" customWidth="1"/>
    <col min="12581" max="12581" width="8.140625" style="7" customWidth="1"/>
    <col min="12582" max="12582" width="9.140625" style="7" customWidth="1"/>
    <col min="12583" max="12583" width="11.5703125" style="7"/>
    <col min="12584" max="12584" width="4.42578125" style="7" customWidth="1"/>
    <col min="12585" max="12585" width="4.85546875" style="7" customWidth="1"/>
    <col min="12586" max="12586" width="3.5703125" style="7" customWidth="1"/>
    <col min="12587" max="12587" width="4.42578125" style="7" customWidth="1"/>
    <col min="12588" max="12800" width="11.5703125" style="7"/>
    <col min="12801" max="12801" width="1.85546875" style="7" customWidth="1"/>
    <col min="12802" max="12802" width="32" style="7" customWidth="1"/>
    <col min="12803" max="12803" width="8" style="7" customWidth="1"/>
    <col min="12804" max="12804" width="8.42578125" style="7" customWidth="1"/>
    <col min="12805" max="12807" width="4.5703125" style="7" customWidth="1"/>
    <col min="12808" max="12808" width="7.140625" style="7" customWidth="1"/>
    <col min="12809" max="12809" width="7.42578125" style="7" customWidth="1"/>
    <col min="12810" max="12810" width="7.85546875" style="7" customWidth="1"/>
    <col min="12811" max="12811" width="8.42578125" style="7" customWidth="1"/>
    <col min="12812" max="12812" width="4.5703125" style="7" customWidth="1"/>
    <col min="12813" max="12813" width="7.85546875" style="7" customWidth="1"/>
    <col min="12814" max="12814" width="7.42578125" style="7" customWidth="1"/>
    <col min="12815" max="12815" width="8.140625" style="7" customWidth="1"/>
    <col min="12816" max="12816" width="7.85546875" style="7" customWidth="1"/>
    <col min="12817" max="12817" width="4.5703125" style="7" customWidth="1"/>
    <col min="12818" max="12818" width="5.5703125" style="7" customWidth="1"/>
    <col min="12819" max="12819" width="9.140625" style="7" customWidth="1"/>
    <col min="12820" max="12820" width="7" style="7" customWidth="1"/>
    <col min="12821" max="12821" width="8.42578125" style="7" customWidth="1"/>
    <col min="12822" max="12822" width="9" style="7" customWidth="1"/>
    <col min="12823" max="12825" width="4.5703125" style="7" customWidth="1"/>
    <col min="12826" max="12826" width="7.140625" style="7" customWidth="1"/>
    <col min="12827" max="12827" width="8.5703125" style="7" customWidth="1"/>
    <col min="12828" max="12831" width="4.5703125" style="7" customWidth="1"/>
    <col min="12832" max="12833" width="11.5703125" style="7"/>
    <col min="12834" max="12834" width="7.140625" style="7" customWidth="1"/>
    <col min="12835" max="12835" width="7.42578125" style="7" customWidth="1"/>
    <col min="12836" max="12836" width="6.5703125" style="7" customWidth="1"/>
    <col min="12837" max="12837" width="8.140625" style="7" customWidth="1"/>
    <col min="12838" max="12838" width="9.140625" style="7" customWidth="1"/>
    <col min="12839" max="12839" width="11.5703125" style="7"/>
    <col min="12840" max="12840" width="4.42578125" style="7" customWidth="1"/>
    <col min="12841" max="12841" width="4.85546875" style="7" customWidth="1"/>
    <col min="12842" max="12842" width="3.5703125" style="7" customWidth="1"/>
    <col min="12843" max="12843" width="4.42578125" style="7" customWidth="1"/>
    <col min="12844" max="13056" width="11.5703125" style="7"/>
    <col min="13057" max="13057" width="1.85546875" style="7" customWidth="1"/>
    <col min="13058" max="13058" width="32" style="7" customWidth="1"/>
    <col min="13059" max="13059" width="8" style="7" customWidth="1"/>
    <col min="13060" max="13060" width="8.42578125" style="7" customWidth="1"/>
    <col min="13061" max="13063" width="4.5703125" style="7" customWidth="1"/>
    <col min="13064" max="13064" width="7.140625" style="7" customWidth="1"/>
    <col min="13065" max="13065" width="7.42578125" style="7" customWidth="1"/>
    <col min="13066" max="13066" width="7.85546875" style="7" customWidth="1"/>
    <col min="13067" max="13067" width="8.42578125" style="7" customWidth="1"/>
    <col min="13068" max="13068" width="4.5703125" style="7" customWidth="1"/>
    <col min="13069" max="13069" width="7.85546875" style="7" customWidth="1"/>
    <col min="13070" max="13070" width="7.42578125" style="7" customWidth="1"/>
    <col min="13071" max="13071" width="8.140625" style="7" customWidth="1"/>
    <col min="13072" max="13072" width="7.85546875" style="7" customWidth="1"/>
    <col min="13073" max="13073" width="4.5703125" style="7" customWidth="1"/>
    <col min="13074" max="13074" width="5.5703125" style="7" customWidth="1"/>
    <col min="13075" max="13075" width="9.140625" style="7" customWidth="1"/>
    <col min="13076" max="13076" width="7" style="7" customWidth="1"/>
    <col min="13077" max="13077" width="8.42578125" style="7" customWidth="1"/>
    <col min="13078" max="13078" width="9" style="7" customWidth="1"/>
    <col min="13079" max="13081" width="4.5703125" style="7" customWidth="1"/>
    <col min="13082" max="13082" width="7.140625" style="7" customWidth="1"/>
    <col min="13083" max="13083" width="8.5703125" style="7" customWidth="1"/>
    <col min="13084" max="13087" width="4.5703125" style="7" customWidth="1"/>
    <col min="13088" max="13089" width="11.5703125" style="7"/>
    <col min="13090" max="13090" width="7.140625" style="7" customWidth="1"/>
    <col min="13091" max="13091" width="7.42578125" style="7" customWidth="1"/>
    <col min="13092" max="13092" width="6.5703125" style="7" customWidth="1"/>
    <col min="13093" max="13093" width="8.140625" style="7" customWidth="1"/>
    <col min="13094" max="13094" width="9.140625" style="7" customWidth="1"/>
    <col min="13095" max="13095" width="11.5703125" style="7"/>
    <col min="13096" max="13096" width="4.42578125" style="7" customWidth="1"/>
    <col min="13097" max="13097" width="4.85546875" style="7" customWidth="1"/>
    <col min="13098" max="13098" width="3.5703125" style="7" customWidth="1"/>
    <col min="13099" max="13099" width="4.42578125" style="7" customWidth="1"/>
    <col min="13100" max="13312" width="11.5703125" style="7"/>
    <col min="13313" max="13313" width="1.85546875" style="7" customWidth="1"/>
    <col min="13314" max="13314" width="32" style="7" customWidth="1"/>
    <col min="13315" max="13315" width="8" style="7" customWidth="1"/>
    <col min="13316" max="13316" width="8.42578125" style="7" customWidth="1"/>
    <col min="13317" max="13319" width="4.5703125" style="7" customWidth="1"/>
    <col min="13320" max="13320" width="7.140625" style="7" customWidth="1"/>
    <col min="13321" max="13321" width="7.42578125" style="7" customWidth="1"/>
    <col min="13322" max="13322" width="7.85546875" style="7" customWidth="1"/>
    <col min="13323" max="13323" width="8.42578125" style="7" customWidth="1"/>
    <col min="13324" max="13324" width="4.5703125" style="7" customWidth="1"/>
    <col min="13325" max="13325" width="7.85546875" style="7" customWidth="1"/>
    <col min="13326" max="13326" width="7.42578125" style="7" customWidth="1"/>
    <col min="13327" max="13327" width="8.140625" style="7" customWidth="1"/>
    <col min="13328" max="13328" width="7.85546875" style="7" customWidth="1"/>
    <col min="13329" max="13329" width="4.5703125" style="7" customWidth="1"/>
    <col min="13330" max="13330" width="5.5703125" style="7" customWidth="1"/>
    <col min="13331" max="13331" width="9.140625" style="7" customWidth="1"/>
    <col min="13332" max="13332" width="7" style="7" customWidth="1"/>
    <col min="13333" max="13333" width="8.42578125" style="7" customWidth="1"/>
    <col min="13334" max="13334" width="9" style="7" customWidth="1"/>
    <col min="13335" max="13337" width="4.5703125" style="7" customWidth="1"/>
    <col min="13338" max="13338" width="7.140625" style="7" customWidth="1"/>
    <col min="13339" max="13339" width="8.5703125" style="7" customWidth="1"/>
    <col min="13340" max="13343" width="4.5703125" style="7" customWidth="1"/>
    <col min="13344" max="13345" width="11.5703125" style="7"/>
    <col min="13346" max="13346" width="7.140625" style="7" customWidth="1"/>
    <col min="13347" max="13347" width="7.42578125" style="7" customWidth="1"/>
    <col min="13348" max="13348" width="6.5703125" style="7" customWidth="1"/>
    <col min="13349" max="13349" width="8.140625" style="7" customWidth="1"/>
    <col min="13350" max="13350" width="9.140625" style="7" customWidth="1"/>
    <col min="13351" max="13351" width="11.5703125" style="7"/>
    <col min="13352" max="13352" width="4.42578125" style="7" customWidth="1"/>
    <col min="13353" max="13353" width="4.85546875" style="7" customWidth="1"/>
    <col min="13354" max="13354" width="3.5703125" style="7" customWidth="1"/>
    <col min="13355" max="13355" width="4.42578125" style="7" customWidth="1"/>
    <col min="13356" max="13568" width="11.5703125" style="7"/>
    <col min="13569" max="13569" width="1.85546875" style="7" customWidth="1"/>
    <col min="13570" max="13570" width="32" style="7" customWidth="1"/>
    <col min="13571" max="13571" width="8" style="7" customWidth="1"/>
    <col min="13572" max="13572" width="8.42578125" style="7" customWidth="1"/>
    <col min="13573" max="13575" width="4.5703125" style="7" customWidth="1"/>
    <col min="13576" max="13576" width="7.140625" style="7" customWidth="1"/>
    <col min="13577" max="13577" width="7.42578125" style="7" customWidth="1"/>
    <col min="13578" max="13578" width="7.85546875" style="7" customWidth="1"/>
    <col min="13579" max="13579" width="8.42578125" style="7" customWidth="1"/>
    <col min="13580" max="13580" width="4.5703125" style="7" customWidth="1"/>
    <col min="13581" max="13581" width="7.85546875" style="7" customWidth="1"/>
    <col min="13582" max="13582" width="7.42578125" style="7" customWidth="1"/>
    <col min="13583" max="13583" width="8.140625" style="7" customWidth="1"/>
    <col min="13584" max="13584" width="7.85546875" style="7" customWidth="1"/>
    <col min="13585" max="13585" width="4.5703125" style="7" customWidth="1"/>
    <col min="13586" max="13586" width="5.5703125" style="7" customWidth="1"/>
    <col min="13587" max="13587" width="9.140625" style="7" customWidth="1"/>
    <col min="13588" max="13588" width="7" style="7" customWidth="1"/>
    <col min="13589" max="13589" width="8.42578125" style="7" customWidth="1"/>
    <col min="13590" max="13590" width="9" style="7" customWidth="1"/>
    <col min="13591" max="13593" width="4.5703125" style="7" customWidth="1"/>
    <col min="13594" max="13594" width="7.140625" style="7" customWidth="1"/>
    <col min="13595" max="13595" width="8.5703125" style="7" customWidth="1"/>
    <col min="13596" max="13599" width="4.5703125" style="7" customWidth="1"/>
    <col min="13600" max="13601" width="11.5703125" style="7"/>
    <col min="13602" max="13602" width="7.140625" style="7" customWidth="1"/>
    <col min="13603" max="13603" width="7.42578125" style="7" customWidth="1"/>
    <col min="13604" max="13604" width="6.5703125" style="7" customWidth="1"/>
    <col min="13605" max="13605" width="8.140625" style="7" customWidth="1"/>
    <col min="13606" max="13606" width="9.140625" style="7" customWidth="1"/>
    <col min="13607" max="13607" width="11.5703125" style="7"/>
    <col min="13608" max="13608" width="4.42578125" style="7" customWidth="1"/>
    <col min="13609" max="13609" width="4.85546875" style="7" customWidth="1"/>
    <col min="13610" max="13610" width="3.5703125" style="7" customWidth="1"/>
    <col min="13611" max="13611" width="4.42578125" style="7" customWidth="1"/>
    <col min="13612" max="13824" width="11.5703125" style="7"/>
    <col min="13825" max="13825" width="1.85546875" style="7" customWidth="1"/>
    <col min="13826" max="13826" width="32" style="7" customWidth="1"/>
    <col min="13827" max="13827" width="8" style="7" customWidth="1"/>
    <col min="13828" max="13828" width="8.42578125" style="7" customWidth="1"/>
    <col min="13829" max="13831" width="4.5703125" style="7" customWidth="1"/>
    <col min="13832" max="13832" width="7.140625" style="7" customWidth="1"/>
    <col min="13833" max="13833" width="7.42578125" style="7" customWidth="1"/>
    <col min="13834" max="13834" width="7.85546875" style="7" customWidth="1"/>
    <col min="13835" max="13835" width="8.42578125" style="7" customWidth="1"/>
    <col min="13836" max="13836" width="4.5703125" style="7" customWidth="1"/>
    <col min="13837" max="13837" width="7.85546875" style="7" customWidth="1"/>
    <col min="13838" max="13838" width="7.42578125" style="7" customWidth="1"/>
    <col min="13839" max="13839" width="8.140625" style="7" customWidth="1"/>
    <col min="13840" max="13840" width="7.85546875" style="7" customWidth="1"/>
    <col min="13841" max="13841" width="4.5703125" style="7" customWidth="1"/>
    <col min="13842" max="13842" width="5.5703125" style="7" customWidth="1"/>
    <col min="13843" max="13843" width="9.140625" style="7" customWidth="1"/>
    <col min="13844" max="13844" width="7" style="7" customWidth="1"/>
    <col min="13845" max="13845" width="8.42578125" style="7" customWidth="1"/>
    <col min="13846" max="13846" width="9" style="7" customWidth="1"/>
    <col min="13847" max="13849" width="4.5703125" style="7" customWidth="1"/>
    <col min="13850" max="13850" width="7.140625" style="7" customWidth="1"/>
    <col min="13851" max="13851" width="8.5703125" style="7" customWidth="1"/>
    <col min="13852" max="13855" width="4.5703125" style="7" customWidth="1"/>
    <col min="13856" max="13857" width="11.5703125" style="7"/>
    <col min="13858" max="13858" width="7.140625" style="7" customWidth="1"/>
    <col min="13859" max="13859" width="7.42578125" style="7" customWidth="1"/>
    <col min="13860" max="13860" width="6.5703125" style="7" customWidth="1"/>
    <col min="13861" max="13861" width="8.140625" style="7" customWidth="1"/>
    <col min="13862" max="13862" width="9.140625" style="7" customWidth="1"/>
    <col min="13863" max="13863" width="11.5703125" style="7"/>
    <col min="13864" max="13864" width="4.42578125" style="7" customWidth="1"/>
    <col min="13865" max="13865" width="4.85546875" style="7" customWidth="1"/>
    <col min="13866" max="13866" width="3.5703125" style="7" customWidth="1"/>
    <col min="13867" max="13867" width="4.42578125" style="7" customWidth="1"/>
    <col min="13868" max="14080" width="11.5703125" style="7"/>
    <col min="14081" max="14081" width="1.85546875" style="7" customWidth="1"/>
    <col min="14082" max="14082" width="32" style="7" customWidth="1"/>
    <col min="14083" max="14083" width="8" style="7" customWidth="1"/>
    <col min="14084" max="14084" width="8.42578125" style="7" customWidth="1"/>
    <col min="14085" max="14087" width="4.5703125" style="7" customWidth="1"/>
    <col min="14088" max="14088" width="7.140625" style="7" customWidth="1"/>
    <col min="14089" max="14089" width="7.42578125" style="7" customWidth="1"/>
    <col min="14090" max="14090" width="7.85546875" style="7" customWidth="1"/>
    <col min="14091" max="14091" width="8.42578125" style="7" customWidth="1"/>
    <col min="14092" max="14092" width="4.5703125" style="7" customWidth="1"/>
    <col min="14093" max="14093" width="7.85546875" style="7" customWidth="1"/>
    <col min="14094" max="14094" width="7.42578125" style="7" customWidth="1"/>
    <col min="14095" max="14095" width="8.140625" style="7" customWidth="1"/>
    <col min="14096" max="14096" width="7.85546875" style="7" customWidth="1"/>
    <col min="14097" max="14097" width="4.5703125" style="7" customWidth="1"/>
    <col min="14098" max="14098" width="5.5703125" style="7" customWidth="1"/>
    <col min="14099" max="14099" width="9.140625" style="7" customWidth="1"/>
    <col min="14100" max="14100" width="7" style="7" customWidth="1"/>
    <col min="14101" max="14101" width="8.42578125" style="7" customWidth="1"/>
    <col min="14102" max="14102" width="9" style="7" customWidth="1"/>
    <col min="14103" max="14105" width="4.5703125" style="7" customWidth="1"/>
    <col min="14106" max="14106" width="7.140625" style="7" customWidth="1"/>
    <col min="14107" max="14107" width="8.5703125" style="7" customWidth="1"/>
    <col min="14108" max="14111" width="4.5703125" style="7" customWidth="1"/>
    <col min="14112" max="14113" width="11.5703125" style="7"/>
    <col min="14114" max="14114" width="7.140625" style="7" customWidth="1"/>
    <col min="14115" max="14115" width="7.42578125" style="7" customWidth="1"/>
    <col min="14116" max="14116" width="6.5703125" style="7" customWidth="1"/>
    <col min="14117" max="14117" width="8.140625" style="7" customWidth="1"/>
    <col min="14118" max="14118" width="9.140625" style="7" customWidth="1"/>
    <col min="14119" max="14119" width="11.5703125" style="7"/>
    <col min="14120" max="14120" width="4.42578125" style="7" customWidth="1"/>
    <col min="14121" max="14121" width="4.85546875" style="7" customWidth="1"/>
    <col min="14122" max="14122" width="3.5703125" style="7" customWidth="1"/>
    <col min="14123" max="14123" width="4.42578125" style="7" customWidth="1"/>
    <col min="14124" max="14336" width="11.5703125" style="7"/>
    <col min="14337" max="14337" width="1.85546875" style="7" customWidth="1"/>
    <col min="14338" max="14338" width="32" style="7" customWidth="1"/>
    <col min="14339" max="14339" width="8" style="7" customWidth="1"/>
    <col min="14340" max="14340" width="8.42578125" style="7" customWidth="1"/>
    <col min="14341" max="14343" width="4.5703125" style="7" customWidth="1"/>
    <col min="14344" max="14344" width="7.140625" style="7" customWidth="1"/>
    <col min="14345" max="14345" width="7.42578125" style="7" customWidth="1"/>
    <col min="14346" max="14346" width="7.85546875" style="7" customWidth="1"/>
    <col min="14347" max="14347" width="8.42578125" style="7" customWidth="1"/>
    <col min="14348" max="14348" width="4.5703125" style="7" customWidth="1"/>
    <col min="14349" max="14349" width="7.85546875" style="7" customWidth="1"/>
    <col min="14350" max="14350" width="7.42578125" style="7" customWidth="1"/>
    <col min="14351" max="14351" width="8.140625" style="7" customWidth="1"/>
    <col min="14352" max="14352" width="7.85546875" style="7" customWidth="1"/>
    <col min="14353" max="14353" width="4.5703125" style="7" customWidth="1"/>
    <col min="14354" max="14354" width="5.5703125" style="7" customWidth="1"/>
    <col min="14355" max="14355" width="9.140625" style="7" customWidth="1"/>
    <col min="14356" max="14356" width="7" style="7" customWidth="1"/>
    <col min="14357" max="14357" width="8.42578125" style="7" customWidth="1"/>
    <col min="14358" max="14358" width="9" style="7" customWidth="1"/>
    <col min="14359" max="14361" width="4.5703125" style="7" customWidth="1"/>
    <col min="14362" max="14362" width="7.140625" style="7" customWidth="1"/>
    <col min="14363" max="14363" width="8.5703125" style="7" customWidth="1"/>
    <col min="14364" max="14367" width="4.5703125" style="7" customWidth="1"/>
    <col min="14368" max="14369" width="11.5703125" style="7"/>
    <col min="14370" max="14370" width="7.140625" style="7" customWidth="1"/>
    <col min="14371" max="14371" width="7.42578125" style="7" customWidth="1"/>
    <col min="14372" max="14372" width="6.5703125" style="7" customWidth="1"/>
    <col min="14373" max="14373" width="8.140625" style="7" customWidth="1"/>
    <col min="14374" max="14374" width="9.140625" style="7" customWidth="1"/>
    <col min="14375" max="14375" width="11.5703125" style="7"/>
    <col min="14376" max="14376" width="4.42578125" style="7" customWidth="1"/>
    <col min="14377" max="14377" width="4.85546875" style="7" customWidth="1"/>
    <col min="14378" max="14378" width="3.5703125" style="7" customWidth="1"/>
    <col min="14379" max="14379" width="4.42578125" style="7" customWidth="1"/>
    <col min="14380" max="14592" width="11.5703125" style="7"/>
    <col min="14593" max="14593" width="1.85546875" style="7" customWidth="1"/>
    <col min="14594" max="14594" width="32" style="7" customWidth="1"/>
    <col min="14595" max="14595" width="8" style="7" customWidth="1"/>
    <col min="14596" max="14596" width="8.42578125" style="7" customWidth="1"/>
    <col min="14597" max="14599" width="4.5703125" style="7" customWidth="1"/>
    <col min="14600" max="14600" width="7.140625" style="7" customWidth="1"/>
    <col min="14601" max="14601" width="7.42578125" style="7" customWidth="1"/>
    <col min="14602" max="14602" width="7.85546875" style="7" customWidth="1"/>
    <col min="14603" max="14603" width="8.42578125" style="7" customWidth="1"/>
    <col min="14604" max="14604" width="4.5703125" style="7" customWidth="1"/>
    <col min="14605" max="14605" width="7.85546875" style="7" customWidth="1"/>
    <col min="14606" max="14606" width="7.42578125" style="7" customWidth="1"/>
    <col min="14607" max="14607" width="8.140625" style="7" customWidth="1"/>
    <col min="14608" max="14608" width="7.85546875" style="7" customWidth="1"/>
    <col min="14609" max="14609" width="4.5703125" style="7" customWidth="1"/>
    <col min="14610" max="14610" width="5.5703125" style="7" customWidth="1"/>
    <col min="14611" max="14611" width="9.140625" style="7" customWidth="1"/>
    <col min="14612" max="14612" width="7" style="7" customWidth="1"/>
    <col min="14613" max="14613" width="8.42578125" style="7" customWidth="1"/>
    <col min="14614" max="14614" width="9" style="7" customWidth="1"/>
    <col min="14615" max="14617" width="4.5703125" style="7" customWidth="1"/>
    <col min="14618" max="14618" width="7.140625" style="7" customWidth="1"/>
    <col min="14619" max="14619" width="8.5703125" style="7" customWidth="1"/>
    <col min="14620" max="14623" width="4.5703125" style="7" customWidth="1"/>
    <col min="14624" max="14625" width="11.5703125" style="7"/>
    <col min="14626" max="14626" width="7.140625" style="7" customWidth="1"/>
    <col min="14627" max="14627" width="7.42578125" style="7" customWidth="1"/>
    <col min="14628" max="14628" width="6.5703125" style="7" customWidth="1"/>
    <col min="14629" max="14629" width="8.140625" style="7" customWidth="1"/>
    <col min="14630" max="14630" width="9.140625" style="7" customWidth="1"/>
    <col min="14631" max="14631" width="11.5703125" style="7"/>
    <col min="14632" max="14632" width="4.42578125" style="7" customWidth="1"/>
    <col min="14633" max="14633" width="4.85546875" style="7" customWidth="1"/>
    <col min="14634" max="14634" width="3.5703125" style="7" customWidth="1"/>
    <col min="14635" max="14635" width="4.42578125" style="7" customWidth="1"/>
    <col min="14636" max="14848" width="11.5703125" style="7"/>
    <col min="14849" max="14849" width="1.85546875" style="7" customWidth="1"/>
    <col min="14850" max="14850" width="32" style="7" customWidth="1"/>
    <col min="14851" max="14851" width="8" style="7" customWidth="1"/>
    <col min="14852" max="14852" width="8.42578125" style="7" customWidth="1"/>
    <col min="14853" max="14855" width="4.5703125" style="7" customWidth="1"/>
    <col min="14856" max="14856" width="7.140625" style="7" customWidth="1"/>
    <col min="14857" max="14857" width="7.42578125" style="7" customWidth="1"/>
    <col min="14858" max="14858" width="7.85546875" style="7" customWidth="1"/>
    <col min="14859" max="14859" width="8.42578125" style="7" customWidth="1"/>
    <col min="14860" max="14860" width="4.5703125" style="7" customWidth="1"/>
    <col min="14861" max="14861" width="7.85546875" style="7" customWidth="1"/>
    <col min="14862" max="14862" width="7.42578125" style="7" customWidth="1"/>
    <col min="14863" max="14863" width="8.140625" style="7" customWidth="1"/>
    <col min="14864" max="14864" width="7.85546875" style="7" customWidth="1"/>
    <col min="14865" max="14865" width="4.5703125" style="7" customWidth="1"/>
    <col min="14866" max="14866" width="5.5703125" style="7" customWidth="1"/>
    <col min="14867" max="14867" width="9.140625" style="7" customWidth="1"/>
    <col min="14868" max="14868" width="7" style="7" customWidth="1"/>
    <col min="14869" max="14869" width="8.42578125" style="7" customWidth="1"/>
    <col min="14870" max="14870" width="9" style="7" customWidth="1"/>
    <col min="14871" max="14873" width="4.5703125" style="7" customWidth="1"/>
    <col min="14874" max="14874" width="7.140625" style="7" customWidth="1"/>
    <col min="14875" max="14875" width="8.5703125" style="7" customWidth="1"/>
    <col min="14876" max="14879" width="4.5703125" style="7" customWidth="1"/>
    <col min="14880" max="14881" width="11.5703125" style="7"/>
    <col min="14882" max="14882" width="7.140625" style="7" customWidth="1"/>
    <col min="14883" max="14883" width="7.42578125" style="7" customWidth="1"/>
    <col min="14884" max="14884" width="6.5703125" style="7" customWidth="1"/>
    <col min="14885" max="14885" width="8.140625" style="7" customWidth="1"/>
    <col min="14886" max="14886" width="9.140625" style="7" customWidth="1"/>
    <col min="14887" max="14887" width="11.5703125" style="7"/>
    <col min="14888" max="14888" width="4.42578125" style="7" customWidth="1"/>
    <col min="14889" max="14889" width="4.85546875" style="7" customWidth="1"/>
    <col min="14890" max="14890" width="3.5703125" style="7" customWidth="1"/>
    <col min="14891" max="14891" width="4.42578125" style="7" customWidth="1"/>
    <col min="14892" max="15104" width="11.5703125" style="7"/>
    <col min="15105" max="15105" width="1.85546875" style="7" customWidth="1"/>
    <col min="15106" max="15106" width="32" style="7" customWidth="1"/>
    <col min="15107" max="15107" width="8" style="7" customWidth="1"/>
    <col min="15108" max="15108" width="8.42578125" style="7" customWidth="1"/>
    <col min="15109" max="15111" width="4.5703125" style="7" customWidth="1"/>
    <col min="15112" max="15112" width="7.140625" style="7" customWidth="1"/>
    <col min="15113" max="15113" width="7.42578125" style="7" customWidth="1"/>
    <col min="15114" max="15114" width="7.85546875" style="7" customWidth="1"/>
    <col min="15115" max="15115" width="8.42578125" style="7" customWidth="1"/>
    <col min="15116" max="15116" width="4.5703125" style="7" customWidth="1"/>
    <col min="15117" max="15117" width="7.85546875" style="7" customWidth="1"/>
    <col min="15118" max="15118" width="7.42578125" style="7" customWidth="1"/>
    <col min="15119" max="15119" width="8.140625" style="7" customWidth="1"/>
    <col min="15120" max="15120" width="7.85546875" style="7" customWidth="1"/>
    <col min="15121" max="15121" width="4.5703125" style="7" customWidth="1"/>
    <col min="15122" max="15122" width="5.5703125" style="7" customWidth="1"/>
    <col min="15123" max="15123" width="9.140625" style="7" customWidth="1"/>
    <col min="15124" max="15124" width="7" style="7" customWidth="1"/>
    <col min="15125" max="15125" width="8.42578125" style="7" customWidth="1"/>
    <col min="15126" max="15126" width="9" style="7" customWidth="1"/>
    <col min="15127" max="15129" width="4.5703125" style="7" customWidth="1"/>
    <col min="15130" max="15130" width="7.140625" style="7" customWidth="1"/>
    <col min="15131" max="15131" width="8.5703125" style="7" customWidth="1"/>
    <col min="15132" max="15135" width="4.5703125" style="7" customWidth="1"/>
    <col min="15136" max="15137" width="11.5703125" style="7"/>
    <col min="15138" max="15138" width="7.140625" style="7" customWidth="1"/>
    <col min="15139" max="15139" width="7.42578125" style="7" customWidth="1"/>
    <col min="15140" max="15140" width="6.5703125" style="7" customWidth="1"/>
    <col min="15141" max="15141" width="8.140625" style="7" customWidth="1"/>
    <col min="15142" max="15142" width="9.140625" style="7" customWidth="1"/>
    <col min="15143" max="15143" width="11.5703125" style="7"/>
    <col min="15144" max="15144" width="4.42578125" style="7" customWidth="1"/>
    <col min="15145" max="15145" width="4.85546875" style="7" customWidth="1"/>
    <col min="15146" max="15146" width="3.5703125" style="7" customWidth="1"/>
    <col min="15147" max="15147" width="4.42578125" style="7" customWidth="1"/>
    <col min="15148" max="15360" width="11.5703125" style="7"/>
    <col min="15361" max="15361" width="1.85546875" style="7" customWidth="1"/>
    <col min="15362" max="15362" width="32" style="7" customWidth="1"/>
    <col min="15363" max="15363" width="8" style="7" customWidth="1"/>
    <col min="15364" max="15364" width="8.42578125" style="7" customWidth="1"/>
    <col min="15365" max="15367" width="4.5703125" style="7" customWidth="1"/>
    <col min="15368" max="15368" width="7.140625" style="7" customWidth="1"/>
    <col min="15369" max="15369" width="7.42578125" style="7" customWidth="1"/>
    <col min="15370" max="15370" width="7.85546875" style="7" customWidth="1"/>
    <col min="15371" max="15371" width="8.42578125" style="7" customWidth="1"/>
    <col min="15372" max="15372" width="4.5703125" style="7" customWidth="1"/>
    <col min="15373" max="15373" width="7.85546875" style="7" customWidth="1"/>
    <col min="15374" max="15374" width="7.42578125" style="7" customWidth="1"/>
    <col min="15375" max="15375" width="8.140625" style="7" customWidth="1"/>
    <col min="15376" max="15376" width="7.85546875" style="7" customWidth="1"/>
    <col min="15377" max="15377" width="4.5703125" style="7" customWidth="1"/>
    <col min="15378" max="15378" width="5.5703125" style="7" customWidth="1"/>
    <col min="15379" max="15379" width="9.140625" style="7" customWidth="1"/>
    <col min="15380" max="15380" width="7" style="7" customWidth="1"/>
    <col min="15381" max="15381" width="8.42578125" style="7" customWidth="1"/>
    <col min="15382" max="15382" width="9" style="7" customWidth="1"/>
    <col min="15383" max="15385" width="4.5703125" style="7" customWidth="1"/>
    <col min="15386" max="15386" width="7.140625" style="7" customWidth="1"/>
    <col min="15387" max="15387" width="8.5703125" style="7" customWidth="1"/>
    <col min="15388" max="15391" width="4.5703125" style="7" customWidth="1"/>
    <col min="15392" max="15393" width="11.5703125" style="7"/>
    <col min="15394" max="15394" width="7.140625" style="7" customWidth="1"/>
    <col min="15395" max="15395" width="7.42578125" style="7" customWidth="1"/>
    <col min="15396" max="15396" width="6.5703125" style="7" customWidth="1"/>
    <col min="15397" max="15397" width="8.140625" style="7" customWidth="1"/>
    <col min="15398" max="15398" width="9.140625" style="7" customWidth="1"/>
    <col min="15399" max="15399" width="11.5703125" style="7"/>
    <col min="15400" max="15400" width="4.42578125" style="7" customWidth="1"/>
    <col min="15401" max="15401" width="4.85546875" style="7" customWidth="1"/>
    <col min="15402" max="15402" width="3.5703125" style="7" customWidth="1"/>
    <col min="15403" max="15403" width="4.42578125" style="7" customWidth="1"/>
    <col min="15404" max="15616" width="11.5703125" style="7"/>
    <col min="15617" max="15617" width="1.85546875" style="7" customWidth="1"/>
    <col min="15618" max="15618" width="32" style="7" customWidth="1"/>
    <col min="15619" max="15619" width="8" style="7" customWidth="1"/>
    <col min="15620" max="15620" width="8.42578125" style="7" customWidth="1"/>
    <col min="15621" max="15623" width="4.5703125" style="7" customWidth="1"/>
    <col min="15624" max="15624" width="7.140625" style="7" customWidth="1"/>
    <col min="15625" max="15625" width="7.42578125" style="7" customWidth="1"/>
    <col min="15626" max="15626" width="7.85546875" style="7" customWidth="1"/>
    <col min="15627" max="15627" width="8.42578125" style="7" customWidth="1"/>
    <col min="15628" max="15628" width="4.5703125" style="7" customWidth="1"/>
    <col min="15629" max="15629" width="7.85546875" style="7" customWidth="1"/>
    <col min="15630" max="15630" width="7.42578125" style="7" customWidth="1"/>
    <col min="15631" max="15631" width="8.140625" style="7" customWidth="1"/>
    <col min="15632" max="15632" width="7.85546875" style="7" customWidth="1"/>
    <col min="15633" max="15633" width="4.5703125" style="7" customWidth="1"/>
    <col min="15634" max="15634" width="5.5703125" style="7" customWidth="1"/>
    <col min="15635" max="15635" width="9.140625" style="7" customWidth="1"/>
    <col min="15636" max="15636" width="7" style="7" customWidth="1"/>
    <col min="15637" max="15637" width="8.42578125" style="7" customWidth="1"/>
    <col min="15638" max="15638" width="9" style="7" customWidth="1"/>
    <col min="15639" max="15641" width="4.5703125" style="7" customWidth="1"/>
    <col min="15642" max="15642" width="7.140625" style="7" customWidth="1"/>
    <col min="15643" max="15643" width="8.5703125" style="7" customWidth="1"/>
    <col min="15644" max="15647" width="4.5703125" style="7" customWidth="1"/>
    <col min="15648" max="15649" width="11.5703125" style="7"/>
    <col min="15650" max="15650" width="7.140625" style="7" customWidth="1"/>
    <col min="15651" max="15651" width="7.42578125" style="7" customWidth="1"/>
    <col min="15652" max="15652" width="6.5703125" style="7" customWidth="1"/>
    <col min="15653" max="15653" width="8.140625" style="7" customWidth="1"/>
    <col min="15654" max="15654" width="9.140625" style="7" customWidth="1"/>
    <col min="15655" max="15655" width="11.5703125" style="7"/>
    <col min="15656" max="15656" width="4.42578125" style="7" customWidth="1"/>
    <col min="15657" max="15657" width="4.85546875" style="7" customWidth="1"/>
    <col min="15658" max="15658" width="3.5703125" style="7" customWidth="1"/>
    <col min="15659" max="15659" width="4.42578125" style="7" customWidth="1"/>
    <col min="15660" max="15872" width="11.5703125" style="7"/>
    <col min="15873" max="15873" width="1.85546875" style="7" customWidth="1"/>
    <col min="15874" max="15874" width="32" style="7" customWidth="1"/>
    <col min="15875" max="15875" width="8" style="7" customWidth="1"/>
    <col min="15876" max="15876" width="8.42578125" style="7" customWidth="1"/>
    <col min="15877" max="15879" width="4.5703125" style="7" customWidth="1"/>
    <col min="15880" max="15880" width="7.140625" style="7" customWidth="1"/>
    <col min="15881" max="15881" width="7.42578125" style="7" customWidth="1"/>
    <col min="15882" max="15882" width="7.85546875" style="7" customWidth="1"/>
    <col min="15883" max="15883" width="8.42578125" style="7" customWidth="1"/>
    <col min="15884" max="15884" width="4.5703125" style="7" customWidth="1"/>
    <col min="15885" max="15885" width="7.85546875" style="7" customWidth="1"/>
    <col min="15886" max="15886" width="7.42578125" style="7" customWidth="1"/>
    <col min="15887" max="15887" width="8.140625" style="7" customWidth="1"/>
    <col min="15888" max="15888" width="7.85546875" style="7" customWidth="1"/>
    <col min="15889" max="15889" width="4.5703125" style="7" customWidth="1"/>
    <col min="15890" max="15890" width="5.5703125" style="7" customWidth="1"/>
    <col min="15891" max="15891" width="9.140625" style="7" customWidth="1"/>
    <col min="15892" max="15892" width="7" style="7" customWidth="1"/>
    <col min="15893" max="15893" width="8.42578125" style="7" customWidth="1"/>
    <col min="15894" max="15894" width="9" style="7" customWidth="1"/>
    <col min="15895" max="15897" width="4.5703125" style="7" customWidth="1"/>
    <col min="15898" max="15898" width="7.140625" style="7" customWidth="1"/>
    <col min="15899" max="15899" width="8.5703125" style="7" customWidth="1"/>
    <col min="15900" max="15903" width="4.5703125" style="7" customWidth="1"/>
    <col min="15904" max="15905" width="11.5703125" style="7"/>
    <col min="15906" max="15906" width="7.140625" style="7" customWidth="1"/>
    <col min="15907" max="15907" width="7.42578125" style="7" customWidth="1"/>
    <col min="15908" max="15908" width="6.5703125" style="7" customWidth="1"/>
    <col min="15909" max="15909" width="8.140625" style="7" customWidth="1"/>
    <col min="15910" max="15910" width="9.140625" style="7" customWidth="1"/>
    <col min="15911" max="15911" width="11.5703125" style="7"/>
    <col min="15912" max="15912" width="4.42578125" style="7" customWidth="1"/>
    <col min="15913" max="15913" width="4.85546875" style="7" customWidth="1"/>
    <col min="15914" max="15914" width="3.5703125" style="7" customWidth="1"/>
    <col min="15915" max="15915" width="4.42578125" style="7" customWidth="1"/>
    <col min="15916" max="16128" width="11.5703125" style="7"/>
    <col min="16129" max="16129" width="1.85546875" style="7" customWidth="1"/>
    <col min="16130" max="16130" width="32" style="7" customWidth="1"/>
    <col min="16131" max="16131" width="8" style="7" customWidth="1"/>
    <col min="16132" max="16132" width="8.42578125" style="7" customWidth="1"/>
    <col min="16133" max="16135" width="4.5703125" style="7" customWidth="1"/>
    <col min="16136" max="16136" width="7.140625" style="7" customWidth="1"/>
    <col min="16137" max="16137" width="7.42578125" style="7" customWidth="1"/>
    <col min="16138" max="16138" width="7.85546875" style="7" customWidth="1"/>
    <col min="16139" max="16139" width="8.42578125" style="7" customWidth="1"/>
    <col min="16140" max="16140" width="4.5703125" style="7" customWidth="1"/>
    <col min="16141" max="16141" width="7.85546875" style="7" customWidth="1"/>
    <col min="16142" max="16142" width="7.42578125" style="7" customWidth="1"/>
    <col min="16143" max="16143" width="8.140625" style="7" customWidth="1"/>
    <col min="16144" max="16144" width="7.85546875" style="7" customWidth="1"/>
    <col min="16145" max="16145" width="4.5703125" style="7" customWidth="1"/>
    <col min="16146" max="16146" width="5.5703125" style="7" customWidth="1"/>
    <col min="16147" max="16147" width="9.140625" style="7" customWidth="1"/>
    <col min="16148" max="16148" width="7" style="7" customWidth="1"/>
    <col min="16149" max="16149" width="8.42578125" style="7" customWidth="1"/>
    <col min="16150" max="16150" width="9" style="7" customWidth="1"/>
    <col min="16151" max="16153" width="4.5703125" style="7" customWidth="1"/>
    <col min="16154" max="16154" width="7.140625" style="7" customWidth="1"/>
    <col min="16155" max="16155" width="8.5703125" style="7" customWidth="1"/>
    <col min="16156" max="16159" width="4.5703125" style="7" customWidth="1"/>
    <col min="16160" max="16161" width="11.5703125" style="7"/>
    <col min="16162" max="16162" width="7.140625" style="7" customWidth="1"/>
    <col min="16163" max="16163" width="7.42578125" style="7" customWidth="1"/>
    <col min="16164" max="16164" width="6.5703125" style="7" customWidth="1"/>
    <col min="16165" max="16165" width="8.140625" style="7" customWidth="1"/>
    <col min="16166" max="16166" width="9.140625" style="7" customWidth="1"/>
    <col min="16167" max="16167" width="11.5703125" style="7"/>
    <col min="16168" max="16168" width="4.42578125" style="7" customWidth="1"/>
    <col min="16169" max="16169" width="4.85546875" style="7" customWidth="1"/>
    <col min="16170" max="16170" width="3.5703125" style="7" customWidth="1"/>
    <col min="16171" max="16171" width="4.42578125" style="7" customWidth="1"/>
    <col min="16172" max="16384" width="11.5703125" style="7"/>
  </cols>
  <sheetData>
    <row r="1" spans="3:22" ht="15.75" thickBot="1"/>
    <row r="2" spans="3:22" s="31" customFormat="1" ht="18.75">
      <c r="C2" s="241" t="s">
        <v>11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3"/>
      <c r="S2" s="21"/>
    </row>
    <row r="3" spans="3:22" s="31" customFormat="1" ht="23.45" customHeight="1" thickBot="1">
      <c r="C3" s="244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6"/>
      <c r="S3" s="21"/>
    </row>
    <row r="4" spans="3:22" ht="27" customHeight="1" thickBot="1">
      <c r="C4" s="32"/>
      <c r="D4" s="33"/>
      <c r="E4" s="33"/>
      <c r="F4" s="33"/>
      <c r="G4" s="33"/>
      <c r="H4" s="33"/>
      <c r="I4" s="33"/>
      <c r="J4" s="33"/>
      <c r="K4" s="34"/>
      <c r="L4" s="247" t="s">
        <v>12</v>
      </c>
      <c r="M4" s="248"/>
      <c r="N4" s="248"/>
      <c r="O4" s="248"/>
      <c r="P4" s="249"/>
      <c r="Q4" s="35"/>
    </row>
    <row r="5" spans="3:22" ht="27" customHeight="1">
      <c r="C5" s="250" t="s">
        <v>13</v>
      </c>
      <c r="D5" s="251"/>
      <c r="E5" s="251"/>
      <c r="F5" s="251"/>
      <c r="G5" s="251"/>
      <c r="H5" s="251"/>
      <c r="I5" s="251"/>
      <c r="J5" s="251"/>
      <c r="K5" s="24">
        <v>1400</v>
      </c>
      <c r="L5" s="252">
        <f>+'BASE IMPONIBLE AT2024'!H5</f>
        <v>100840336.13445379</v>
      </c>
      <c r="M5" s="253"/>
      <c r="N5" s="253"/>
      <c r="O5" s="253"/>
      <c r="P5" s="254"/>
      <c r="Q5" s="8" t="s">
        <v>0</v>
      </c>
    </row>
    <row r="6" spans="3:22" ht="27" customHeight="1">
      <c r="C6" s="236" t="s">
        <v>14</v>
      </c>
      <c r="D6" s="237"/>
      <c r="E6" s="237"/>
      <c r="F6" s="237"/>
      <c r="G6" s="237"/>
      <c r="H6" s="237"/>
      <c r="I6" s="237"/>
      <c r="J6" s="237"/>
      <c r="K6" s="26">
        <v>1401</v>
      </c>
      <c r="L6" s="238">
        <f>+'BASE IMPONIBLE AT2024'!H9</f>
        <v>0</v>
      </c>
      <c r="M6" s="239"/>
      <c r="N6" s="239"/>
      <c r="O6" s="239"/>
      <c r="P6" s="240"/>
      <c r="Q6" s="10" t="s">
        <v>0</v>
      </c>
    </row>
    <row r="7" spans="3:22" ht="27" customHeight="1">
      <c r="C7" s="36" t="s">
        <v>15</v>
      </c>
      <c r="D7" s="17"/>
      <c r="E7" s="17"/>
      <c r="F7" s="17"/>
      <c r="G7" s="17"/>
      <c r="H7" s="17"/>
      <c r="I7" s="17"/>
      <c r="J7" s="17"/>
      <c r="K7" s="26">
        <v>1402</v>
      </c>
      <c r="L7" s="238">
        <f>+'BASE IMPONIBLE AT2024'!H10</f>
        <v>0</v>
      </c>
      <c r="M7" s="239"/>
      <c r="N7" s="239"/>
      <c r="O7" s="239"/>
      <c r="P7" s="240"/>
      <c r="Q7" s="10" t="s">
        <v>0</v>
      </c>
    </row>
    <row r="8" spans="3:22" ht="27" customHeight="1">
      <c r="C8" s="255" t="s">
        <v>16</v>
      </c>
      <c r="D8" s="256"/>
      <c r="E8" s="256"/>
      <c r="F8" s="256"/>
      <c r="G8" s="256"/>
      <c r="H8" s="256"/>
      <c r="I8" s="256"/>
      <c r="J8" s="256"/>
      <c r="K8" s="26">
        <v>1403</v>
      </c>
      <c r="L8" s="238">
        <f>+'BASE IMPONIBLE AT2024'!H11</f>
        <v>0</v>
      </c>
      <c r="M8" s="239"/>
      <c r="N8" s="239"/>
      <c r="O8" s="239"/>
      <c r="P8" s="240"/>
      <c r="Q8" s="10" t="s">
        <v>0</v>
      </c>
    </row>
    <row r="9" spans="3:22" ht="27" customHeight="1">
      <c r="C9" s="255" t="s">
        <v>17</v>
      </c>
      <c r="D9" s="256"/>
      <c r="E9" s="256"/>
      <c r="F9" s="256"/>
      <c r="G9" s="256"/>
      <c r="H9" s="256"/>
      <c r="I9" s="256"/>
      <c r="J9" s="256"/>
      <c r="K9" s="26">
        <v>1587</v>
      </c>
      <c r="L9" s="238">
        <f>+'BASE IMPONIBLE AT2024'!H12</f>
        <v>0</v>
      </c>
      <c r="M9" s="239"/>
      <c r="N9" s="239"/>
      <c r="O9" s="239"/>
      <c r="P9" s="240"/>
      <c r="Q9" s="10" t="s">
        <v>0</v>
      </c>
    </row>
    <row r="10" spans="3:22" ht="27" customHeight="1">
      <c r="C10" s="236" t="s">
        <v>2</v>
      </c>
      <c r="D10" s="237"/>
      <c r="E10" s="237"/>
      <c r="F10" s="237"/>
      <c r="G10" s="237"/>
      <c r="H10" s="237"/>
      <c r="I10" s="237"/>
      <c r="J10" s="237"/>
      <c r="K10" s="26">
        <v>1588</v>
      </c>
      <c r="L10" s="238">
        <f>+'BASE IMPONIBLE AT2024'!H15</f>
        <v>5900</v>
      </c>
      <c r="M10" s="239"/>
      <c r="N10" s="239"/>
      <c r="O10" s="239"/>
      <c r="P10" s="240"/>
      <c r="Q10" s="10" t="s">
        <v>0</v>
      </c>
    </row>
    <row r="11" spans="3:22" ht="54.6" customHeight="1">
      <c r="C11" s="255" t="s">
        <v>18</v>
      </c>
      <c r="D11" s="256"/>
      <c r="E11" s="256"/>
      <c r="F11" s="256"/>
      <c r="G11" s="256"/>
      <c r="H11" s="256"/>
      <c r="I11" s="256"/>
      <c r="J11" s="256"/>
      <c r="K11" s="26">
        <v>1404</v>
      </c>
      <c r="L11" s="238">
        <f>+'BASE IMPONIBLE AT2024'!H27</f>
        <v>0</v>
      </c>
      <c r="M11" s="239"/>
      <c r="N11" s="239"/>
      <c r="O11" s="239"/>
      <c r="P11" s="240"/>
      <c r="Q11" s="10" t="s">
        <v>0</v>
      </c>
    </row>
    <row r="12" spans="3:22" ht="27" customHeight="1" thickBot="1">
      <c r="C12" s="257" t="s">
        <v>19</v>
      </c>
      <c r="D12" s="258"/>
      <c r="E12" s="258"/>
      <c r="F12" s="258"/>
      <c r="G12" s="258"/>
      <c r="H12" s="258"/>
      <c r="I12" s="258"/>
      <c r="J12" s="258"/>
      <c r="K12" s="25">
        <v>1405</v>
      </c>
      <c r="L12" s="259">
        <f>+'BASE IMPONIBLE AT2024'!H28</f>
        <v>0</v>
      </c>
      <c r="M12" s="260"/>
      <c r="N12" s="260"/>
      <c r="O12" s="260"/>
      <c r="P12" s="261"/>
      <c r="Q12" s="37" t="s">
        <v>0</v>
      </c>
    </row>
    <row r="13" spans="3:22" ht="27" customHeight="1" thickBot="1">
      <c r="C13" s="262" t="s">
        <v>20</v>
      </c>
      <c r="D13" s="263"/>
      <c r="E13" s="263"/>
      <c r="F13" s="263"/>
      <c r="G13" s="263"/>
      <c r="H13" s="263"/>
      <c r="I13" s="263"/>
      <c r="J13" s="264"/>
      <c r="K13" s="18">
        <v>1410</v>
      </c>
      <c r="L13" s="265">
        <f>SUM(L5:P12)</f>
        <v>100846236.13445379</v>
      </c>
      <c r="M13" s="265"/>
      <c r="N13" s="265"/>
      <c r="O13" s="265"/>
      <c r="P13" s="265"/>
      <c r="Q13" s="23" t="s">
        <v>1</v>
      </c>
    </row>
    <row r="14" spans="3:22" ht="27" customHeight="1" thickBot="1">
      <c r="C14" s="266" t="s">
        <v>21</v>
      </c>
      <c r="D14" s="267"/>
      <c r="E14" s="267"/>
      <c r="F14" s="267"/>
      <c r="G14" s="267"/>
      <c r="H14" s="267"/>
      <c r="I14" s="267"/>
      <c r="J14" s="268"/>
      <c r="K14" s="30">
        <v>1406</v>
      </c>
      <c r="L14" s="253">
        <f>+'BASE IMPONIBLE AT2024'!H30</f>
        <v>0</v>
      </c>
      <c r="M14" s="253"/>
      <c r="N14" s="253"/>
      <c r="O14" s="253"/>
      <c r="P14" s="253"/>
      <c r="Q14" s="38" t="s">
        <v>10</v>
      </c>
      <c r="S14" s="19" t="s">
        <v>22</v>
      </c>
      <c r="T14" s="19"/>
      <c r="U14" s="19"/>
      <c r="V14" s="19"/>
    </row>
    <row r="15" spans="3:22" ht="27" customHeight="1" thickBot="1">
      <c r="C15" s="255" t="s">
        <v>23</v>
      </c>
      <c r="D15" s="256"/>
      <c r="E15" s="256"/>
      <c r="F15" s="256"/>
      <c r="G15" s="256"/>
      <c r="H15" s="256"/>
      <c r="I15" s="256"/>
      <c r="J15" s="269"/>
      <c r="K15" s="9">
        <v>1407</v>
      </c>
      <c r="L15" s="253">
        <f>+'BASE IMPONIBLE AT2024'!H31</f>
        <v>0</v>
      </c>
      <c r="M15" s="253"/>
      <c r="N15" s="253"/>
      <c r="O15" s="253"/>
      <c r="P15" s="253"/>
      <c r="Q15" s="11" t="s">
        <v>10</v>
      </c>
      <c r="S15" s="19" t="s">
        <v>22</v>
      </c>
    </row>
    <row r="16" spans="3:22" ht="27" customHeight="1" thickBot="1">
      <c r="C16" s="255" t="s">
        <v>24</v>
      </c>
      <c r="D16" s="256"/>
      <c r="E16" s="256"/>
      <c r="F16" s="256"/>
      <c r="G16" s="256"/>
      <c r="H16" s="256"/>
      <c r="I16" s="256"/>
      <c r="J16" s="269"/>
      <c r="K16" s="9">
        <v>1408</v>
      </c>
      <c r="L16" s="253">
        <f>+'BASE IMPONIBLE AT2024'!H32</f>
        <v>0</v>
      </c>
      <c r="M16" s="253"/>
      <c r="N16" s="253"/>
      <c r="O16" s="253"/>
      <c r="P16" s="253"/>
      <c r="Q16" s="11" t="s">
        <v>10</v>
      </c>
      <c r="S16" s="19" t="s">
        <v>22</v>
      </c>
    </row>
    <row r="17" spans="3:17" ht="27" customHeight="1" thickBot="1">
      <c r="C17" s="255" t="s">
        <v>25</v>
      </c>
      <c r="D17" s="256"/>
      <c r="E17" s="256"/>
      <c r="F17" s="256"/>
      <c r="G17" s="256"/>
      <c r="H17" s="256"/>
      <c r="I17" s="256"/>
      <c r="J17" s="269"/>
      <c r="K17" s="9">
        <v>1409</v>
      </c>
      <c r="L17" s="253">
        <f>+'BASE IMPONIBLE AT2024'!H33</f>
        <v>107563025.21008405</v>
      </c>
      <c r="M17" s="253"/>
      <c r="N17" s="253"/>
      <c r="O17" s="253"/>
      <c r="P17" s="253"/>
      <c r="Q17" s="11" t="s">
        <v>10</v>
      </c>
    </row>
    <row r="18" spans="3:17" ht="27" customHeight="1" thickBot="1">
      <c r="C18" s="255" t="s">
        <v>26</v>
      </c>
      <c r="D18" s="256"/>
      <c r="E18" s="256"/>
      <c r="F18" s="256"/>
      <c r="G18" s="256"/>
      <c r="H18" s="256"/>
      <c r="I18" s="256"/>
      <c r="J18" s="269"/>
      <c r="K18" s="9">
        <v>1429</v>
      </c>
      <c r="L18" s="253">
        <f>+'BASE IMPONIBLE AT2024'!H34</f>
        <v>0</v>
      </c>
      <c r="M18" s="253"/>
      <c r="N18" s="253"/>
      <c r="O18" s="253"/>
      <c r="P18" s="253"/>
      <c r="Q18" s="11" t="s">
        <v>10</v>
      </c>
    </row>
    <row r="19" spans="3:17" ht="27" customHeight="1" thickBot="1">
      <c r="C19" s="255" t="s">
        <v>27</v>
      </c>
      <c r="D19" s="256"/>
      <c r="E19" s="256"/>
      <c r="F19" s="256"/>
      <c r="G19" s="256"/>
      <c r="H19" s="256"/>
      <c r="I19" s="256"/>
      <c r="J19" s="269"/>
      <c r="K19" s="9">
        <v>1411</v>
      </c>
      <c r="L19" s="253">
        <f>+'BASE IMPONIBLE AT2024'!H35</f>
        <v>0</v>
      </c>
      <c r="M19" s="253"/>
      <c r="N19" s="253"/>
      <c r="O19" s="253"/>
      <c r="P19" s="253"/>
      <c r="Q19" s="11" t="s">
        <v>10</v>
      </c>
    </row>
    <row r="20" spans="3:17" ht="27" customHeight="1" thickBot="1">
      <c r="C20" s="255" t="s">
        <v>28</v>
      </c>
      <c r="D20" s="256"/>
      <c r="E20" s="256"/>
      <c r="F20" s="256"/>
      <c r="G20" s="256"/>
      <c r="H20" s="256"/>
      <c r="I20" s="256"/>
      <c r="J20" s="269"/>
      <c r="K20" s="9">
        <v>1412</v>
      </c>
      <c r="L20" s="253">
        <f>+'BASE IMPONIBLE AT2024'!H36</f>
        <v>0</v>
      </c>
      <c r="M20" s="253"/>
      <c r="N20" s="253"/>
      <c r="O20" s="253"/>
      <c r="P20" s="253"/>
      <c r="Q20" s="11" t="s">
        <v>10</v>
      </c>
    </row>
    <row r="21" spans="3:17" ht="27" customHeight="1" thickBot="1">
      <c r="C21" s="255" t="s">
        <v>29</v>
      </c>
      <c r="D21" s="256"/>
      <c r="E21" s="256"/>
      <c r="F21" s="256"/>
      <c r="G21" s="256"/>
      <c r="H21" s="256"/>
      <c r="I21" s="256"/>
      <c r="J21" s="269"/>
      <c r="K21" s="9">
        <v>1413</v>
      </c>
      <c r="L21" s="253">
        <f>+'BASE IMPONIBLE AT2024'!H37</f>
        <v>0</v>
      </c>
      <c r="M21" s="253"/>
      <c r="N21" s="253"/>
      <c r="O21" s="253"/>
      <c r="P21" s="253"/>
      <c r="Q21" s="11" t="s">
        <v>10</v>
      </c>
    </row>
    <row r="22" spans="3:17" ht="27" customHeight="1" thickBot="1">
      <c r="C22" s="255" t="s">
        <v>30</v>
      </c>
      <c r="D22" s="256"/>
      <c r="E22" s="256"/>
      <c r="F22" s="256"/>
      <c r="G22" s="256"/>
      <c r="H22" s="256"/>
      <c r="I22" s="256"/>
      <c r="J22" s="269"/>
      <c r="K22" s="9">
        <v>1414</v>
      </c>
      <c r="L22" s="253">
        <f>+'BASE IMPONIBLE AT2024'!H38</f>
        <v>0</v>
      </c>
      <c r="M22" s="253"/>
      <c r="N22" s="253"/>
      <c r="O22" s="253"/>
      <c r="P22" s="253"/>
      <c r="Q22" s="11" t="s">
        <v>10</v>
      </c>
    </row>
    <row r="23" spans="3:17" ht="27" customHeight="1" thickBot="1">
      <c r="C23" s="255" t="s">
        <v>31</v>
      </c>
      <c r="D23" s="256"/>
      <c r="E23" s="256"/>
      <c r="F23" s="256"/>
      <c r="G23" s="256"/>
      <c r="H23" s="256"/>
      <c r="I23" s="256"/>
      <c r="J23" s="269"/>
      <c r="K23" s="9">
        <v>1415</v>
      </c>
      <c r="L23" s="253">
        <f>+'BASE IMPONIBLE AT2024'!H39</f>
        <v>0</v>
      </c>
      <c r="M23" s="253"/>
      <c r="N23" s="253"/>
      <c r="O23" s="253"/>
      <c r="P23" s="253"/>
      <c r="Q23" s="11" t="s">
        <v>10</v>
      </c>
    </row>
    <row r="24" spans="3:17" ht="27" customHeight="1" thickBot="1">
      <c r="C24" s="270" t="s">
        <v>32</v>
      </c>
      <c r="D24" s="271"/>
      <c r="E24" s="271"/>
      <c r="F24" s="271"/>
      <c r="G24" s="271"/>
      <c r="H24" s="271"/>
      <c r="I24" s="271"/>
      <c r="J24" s="272"/>
      <c r="K24" s="9">
        <v>1416</v>
      </c>
      <c r="L24" s="253">
        <f>+'BASE IMPONIBLE AT2024'!H40</f>
        <v>0</v>
      </c>
      <c r="M24" s="253"/>
      <c r="N24" s="253"/>
      <c r="O24" s="253"/>
      <c r="P24" s="253"/>
      <c r="Q24" s="11" t="s">
        <v>10</v>
      </c>
    </row>
    <row r="25" spans="3:17" ht="27" customHeight="1" thickBot="1">
      <c r="C25" s="270" t="s">
        <v>33</v>
      </c>
      <c r="D25" s="271"/>
      <c r="E25" s="271"/>
      <c r="F25" s="271"/>
      <c r="G25" s="271"/>
      <c r="H25" s="271"/>
      <c r="I25" s="271"/>
      <c r="J25" s="272"/>
      <c r="K25" s="9">
        <v>1417</v>
      </c>
      <c r="L25" s="253">
        <f>+'BASE IMPONIBLE AT2024'!H41</f>
        <v>0</v>
      </c>
      <c r="M25" s="253"/>
      <c r="N25" s="253"/>
      <c r="O25" s="253"/>
      <c r="P25" s="253"/>
      <c r="Q25" s="11" t="s">
        <v>10</v>
      </c>
    </row>
    <row r="26" spans="3:17" ht="27" customHeight="1" thickBot="1">
      <c r="C26" s="270" t="s">
        <v>34</v>
      </c>
      <c r="D26" s="271"/>
      <c r="E26" s="271"/>
      <c r="F26" s="271"/>
      <c r="G26" s="271"/>
      <c r="H26" s="271"/>
      <c r="I26" s="271"/>
      <c r="J26" s="272"/>
      <c r="K26" s="9">
        <v>1418</v>
      </c>
      <c r="L26" s="253">
        <f>+'BASE IMPONIBLE AT2024'!H42</f>
        <v>0</v>
      </c>
      <c r="M26" s="253"/>
      <c r="N26" s="253"/>
      <c r="O26" s="253"/>
      <c r="P26" s="253"/>
      <c r="Q26" s="11" t="s">
        <v>10</v>
      </c>
    </row>
    <row r="27" spans="3:17" ht="27" customHeight="1" thickBot="1">
      <c r="C27" s="270" t="s">
        <v>35</v>
      </c>
      <c r="D27" s="271"/>
      <c r="E27" s="271"/>
      <c r="F27" s="271"/>
      <c r="G27" s="271"/>
      <c r="H27" s="271"/>
      <c r="I27" s="271"/>
      <c r="J27" s="272"/>
      <c r="K27" s="9">
        <v>1419</v>
      </c>
      <c r="L27" s="253">
        <f>+'BASE IMPONIBLE AT2024'!H43</f>
        <v>1600000</v>
      </c>
      <c r="M27" s="253"/>
      <c r="N27" s="253"/>
      <c r="O27" s="253"/>
      <c r="P27" s="253"/>
      <c r="Q27" s="11" t="s">
        <v>10</v>
      </c>
    </row>
    <row r="28" spans="3:17" ht="27" customHeight="1" thickBot="1">
      <c r="C28" s="270" t="s">
        <v>36</v>
      </c>
      <c r="D28" s="271"/>
      <c r="E28" s="271"/>
      <c r="F28" s="271"/>
      <c r="G28" s="271"/>
      <c r="H28" s="271"/>
      <c r="I28" s="271"/>
      <c r="J28" s="272"/>
      <c r="K28" s="9">
        <v>1420</v>
      </c>
      <c r="L28" s="253">
        <f>+'BASE IMPONIBLE AT2024'!H44</f>
        <v>0</v>
      </c>
      <c r="M28" s="253"/>
      <c r="N28" s="253"/>
      <c r="O28" s="253"/>
      <c r="P28" s="253"/>
      <c r="Q28" s="11" t="s">
        <v>10</v>
      </c>
    </row>
    <row r="29" spans="3:17" ht="27" customHeight="1" thickBot="1">
      <c r="C29" s="270" t="s">
        <v>37</v>
      </c>
      <c r="D29" s="271"/>
      <c r="E29" s="271"/>
      <c r="F29" s="271"/>
      <c r="G29" s="271"/>
      <c r="H29" s="271"/>
      <c r="I29" s="271"/>
      <c r="J29" s="272"/>
      <c r="K29" s="9">
        <v>1421</v>
      </c>
      <c r="L29" s="253">
        <f>+'BASE IMPONIBLE AT2024'!H45+'BASE IMPONIBLE AT2024'!H46</f>
        <v>0</v>
      </c>
      <c r="M29" s="253"/>
      <c r="N29" s="253"/>
      <c r="O29" s="253"/>
      <c r="P29" s="253"/>
      <c r="Q29" s="11" t="s">
        <v>10</v>
      </c>
    </row>
    <row r="30" spans="3:17" ht="27" customHeight="1" thickBot="1">
      <c r="C30" s="270" t="s">
        <v>38</v>
      </c>
      <c r="D30" s="271"/>
      <c r="E30" s="271"/>
      <c r="F30" s="271"/>
      <c r="G30" s="271"/>
      <c r="H30" s="271"/>
      <c r="I30" s="271"/>
      <c r="J30" s="272"/>
      <c r="K30" s="9">
        <v>1422</v>
      </c>
      <c r="L30" s="253">
        <f>+'BASE IMPONIBLE AT2024'!H47+'BASE IMPONIBLE AT2024'!H48</f>
        <v>0</v>
      </c>
      <c r="M30" s="253"/>
      <c r="N30" s="253"/>
      <c r="O30" s="253"/>
      <c r="P30" s="253"/>
      <c r="Q30" s="11" t="s">
        <v>10</v>
      </c>
    </row>
    <row r="31" spans="3:17" ht="27" customHeight="1" thickBot="1">
      <c r="C31" s="270" t="s">
        <v>39</v>
      </c>
      <c r="D31" s="271"/>
      <c r="E31" s="271"/>
      <c r="F31" s="271"/>
      <c r="G31" s="271"/>
      <c r="H31" s="271"/>
      <c r="I31" s="271"/>
      <c r="J31" s="272"/>
      <c r="K31" s="9">
        <v>1423</v>
      </c>
      <c r="L31" s="253">
        <f>+'BASE IMPONIBLE AT2024'!H49</f>
        <v>0</v>
      </c>
      <c r="M31" s="253"/>
      <c r="N31" s="253"/>
      <c r="O31" s="253"/>
      <c r="P31" s="253"/>
      <c r="Q31" s="11" t="s">
        <v>10</v>
      </c>
    </row>
    <row r="32" spans="3:17" ht="27" customHeight="1" thickBot="1">
      <c r="C32" s="270" t="s">
        <v>40</v>
      </c>
      <c r="D32" s="271"/>
      <c r="E32" s="271"/>
      <c r="F32" s="271"/>
      <c r="G32" s="271"/>
      <c r="H32" s="271"/>
      <c r="I32" s="271"/>
      <c r="J32" s="272"/>
      <c r="K32" s="9">
        <v>1424</v>
      </c>
      <c r="L32" s="253">
        <f>+'BASE IMPONIBLE AT2024'!H50+'BASE IMPONIBLE AT2024'!H58</f>
        <v>0</v>
      </c>
      <c r="M32" s="253"/>
      <c r="N32" s="253"/>
      <c r="O32" s="253"/>
      <c r="P32" s="253"/>
      <c r="Q32" s="11" t="s">
        <v>10</v>
      </c>
    </row>
    <row r="33" spans="3:17" ht="35.450000000000003" customHeight="1" thickBot="1">
      <c r="C33" s="273" t="s">
        <v>41</v>
      </c>
      <c r="D33" s="274"/>
      <c r="E33" s="274"/>
      <c r="F33" s="274"/>
      <c r="G33" s="274"/>
      <c r="H33" s="274"/>
      <c r="I33" s="274"/>
      <c r="J33" s="274"/>
      <c r="K33" s="14">
        <v>1425</v>
      </c>
      <c r="L33" s="253">
        <f>+'BASE IMPONIBLE AT2024'!H51</f>
        <v>0</v>
      </c>
      <c r="M33" s="253"/>
      <c r="N33" s="253"/>
      <c r="O33" s="253"/>
      <c r="P33" s="253"/>
      <c r="Q33" s="15" t="s">
        <v>10</v>
      </c>
    </row>
    <row r="34" spans="3:17" ht="27" customHeight="1">
      <c r="C34" s="273" t="s">
        <v>42</v>
      </c>
      <c r="D34" s="274"/>
      <c r="E34" s="274"/>
      <c r="F34" s="274"/>
      <c r="G34" s="274"/>
      <c r="H34" s="274"/>
      <c r="I34" s="274"/>
      <c r="J34" s="274"/>
      <c r="K34" s="14">
        <v>1426</v>
      </c>
      <c r="L34" s="253">
        <f>+'BASE IMPONIBLE AT2024'!H52</f>
        <v>25457247.899159655</v>
      </c>
      <c r="M34" s="253"/>
      <c r="N34" s="253"/>
      <c r="O34" s="253"/>
      <c r="P34" s="253"/>
      <c r="Q34" s="15" t="s">
        <v>10</v>
      </c>
    </row>
    <row r="35" spans="3:17" ht="27" customHeight="1">
      <c r="C35" s="275" t="s">
        <v>43</v>
      </c>
      <c r="D35" s="276"/>
      <c r="E35" s="276"/>
      <c r="F35" s="276"/>
      <c r="G35" s="276"/>
      <c r="H35" s="276"/>
      <c r="I35" s="276"/>
      <c r="J35" s="276"/>
      <c r="K35" s="14">
        <v>1427</v>
      </c>
      <c r="L35" s="288">
        <f>+'BASE IMPONIBLE AT2024'!H53</f>
        <v>0</v>
      </c>
      <c r="M35" s="288"/>
      <c r="N35" s="288"/>
      <c r="O35" s="288"/>
      <c r="P35" s="288"/>
      <c r="Q35" s="15" t="s">
        <v>10</v>
      </c>
    </row>
    <row r="36" spans="3:17" ht="27" customHeight="1" thickBot="1">
      <c r="C36" s="257" t="s">
        <v>3</v>
      </c>
      <c r="D36" s="258"/>
      <c r="E36" s="258"/>
      <c r="F36" s="258"/>
      <c r="G36" s="258"/>
      <c r="H36" s="258"/>
      <c r="I36" s="258"/>
      <c r="J36" s="258"/>
      <c r="K36" s="22">
        <v>1428</v>
      </c>
      <c r="L36" s="260">
        <f>+'BASE IMPONIBLE AT2024'!H54</f>
        <v>0</v>
      </c>
      <c r="M36" s="260"/>
      <c r="N36" s="260"/>
      <c r="O36" s="260"/>
      <c r="P36" s="260"/>
      <c r="Q36" s="39" t="s">
        <v>10</v>
      </c>
    </row>
    <row r="37" spans="3:17" ht="27" customHeight="1" thickBot="1">
      <c r="C37" s="262" t="s">
        <v>44</v>
      </c>
      <c r="D37" s="263"/>
      <c r="E37" s="263"/>
      <c r="F37" s="263"/>
      <c r="G37" s="263"/>
      <c r="H37" s="263"/>
      <c r="I37" s="263"/>
      <c r="J37" s="264"/>
      <c r="K37" s="18">
        <v>1430</v>
      </c>
      <c r="L37" s="277">
        <f>SUM(L14:P33)+L35+L36+L34</f>
        <v>134620273.10924369</v>
      </c>
      <c r="M37" s="277"/>
      <c r="N37" s="277"/>
      <c r="O37" s="277"/>
      <c r="P37" s="277"/>
      <c r="Q37" s="23" t="s">
        <v>1</v>
      </c>
    </row>
    <row r="38" spans="3:17" ht="40.700000000000003" customHeight="1" thickBot="1">
      <c r="C38" s="278" t="s">
        <v>45</v>
      </c>
      <c r="D38" s="279"/>
      <c r="E38" s="279"/>
      <c r="F38" s="279"/>
      <c r="G38" s="279"/>
      <c r="H38" s="279"/>
      <c r="I38" s="279"/>
      <c r="J38" s="279"/>
      <c r="K38" s="40">
        <v>1431</v>
      </c>
      <c r="L38" s="280">
        <f>+'BASE IMPONIBLE AT2024'!H64</f>
        <v>0</v>
      </c>
      <c r="M38" s="280"/>
      <c r="N38" s="280"/>
      <c r="O38" s="280"/>
      <c r="P38" s="280"/>
      <c r="Q38" s="41" t="s">
        <v>0</v>
      </c>
    </row>
    <row r="39" spans="3:17" ht="56.45" customHeight="1" thickBot="1">
      <c r="C39" s="281" t="s">
        <v>46</v>
      </c>
      <c r="D39" s="282"/>
      <c r="E39" s="282"/>
      <c r="F39" s="282"/>
      <c r="G39" s="282"/>
      <c r="H39" s="282"/>
      <c r="I39" s="282"/>
      <c r="J39" s="283"/>
      <c r="K39" s="18">
        <v>1729</v>
      </c>
      <c r="L39" s="284">
        <f>+L13-L37+L38</f>
        <v>-33774036.974789903</v>
      </c>
      <c r="M39" s="285"/>
      <c r="N39" s="285"/>
      <c r="O39" s="285"/>
      <c r="P39" s="286"/>
      <c r="Q39" s="23" t="s">
        <v>1</v>
      </c>
    </row>
    <row r="40" spans="3:17" ht="27" customHeight="1">
      <c r="C40" s="275" t="s">
        <v>9</v>
      </c>
      <c r="D40" s="276"/>
      <c r="E40" s="276"/>
      <c r="F40" s="276"/>
      <c r="G40" s="276"/>
      <c r="H40" s="276"/>
      <c r="I40" s="276"/>
      <c r="J40" s="287"/>
      <c r="K40" s="14">
        <v>1432</v>
      </c>
      <c r="L40" s="288">
        <f>+'BASE IMPONIBLE AT2024'!H67</f>
        <v>0</v>
      </c>
      <c r="M40" s="288"/>
      <c r="N40" s="288"/>
      <c r="O40" s="288"/>
      <c r="P40" s="288"/>
      <c r="Q40" s="15" t="s">
        <v>10</v>
      </c>
    </row>
    <row r="41" spans="3:17" ht="27" customHeight="1" thickBot="1">
      <c r="C41" s="257" t="s">
        <v>4</v>
      </c>
      <c r="D41" s="258"/>
      <c r="E41" s="258"/>
      <c r="F41" s="258"/>
      <c r="G41" s="258"/>
      <c r="H41" s="258"/>
      <c r="I41" s="258"/>
      <c r="J41" s="289"/>
      <c r="K41" s="22">
        <v>1433</v>
      </c>
      <c r="L41" s="288">
        <f>+'BASE IMPONIBLE AT2024'!H68</f>
        <v>0</v>
      </c>
      <c r="M41" s="288"/>
      <c r="N41" s="288"/>
      <c r="O41" s="288"/>
      <c r="P41" s="288"/>
      <c r="Q41" s="39" t="s">
        <v>10</v>
      </c>
    </row>
    <row r="42" spans="3:17" ht="41.45" customHeight="1" thickBot="1">
      <c r="C42" s="281" t="s">
        <v>47</v>
      </c>
      <c r="D42" s="282"/>
      <c r="E42" s="282"/>
      <c r="F42" s="282"/>
      <c r="G42" s="282"/>
      <c r="H42" s="282"/>
      <c r="I42" s="282"/>
      <c r="J42" s="282"/>
      <c r="K42" s="18">
        <v>1440</v>
      </c>
      <c r="L42" s="265">
        <f>+L39-L40-L41</f>
        <v>-33774036.974789903</v>
      </c>
      <c r="M42" s="265"/>
      <c r="N42" s="265"/>
      <c r="O42" s="265"/>
      <c r="P42" s="265"/>
      <c r="Q42" s="23" t="s">
        <v>1</v>
      </c>
    </row>
    <row r="43" spans="3:17" ht="27" customHeight="1" thickBot="1">
      <c r="C43" s="290" t="s">
        <v>5</v>
      </c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2"/>
    </row>
    <row r="44" spans="3:17" ht="27" customHeight="1">
      <c r="C44" s="266" t="s">
        <v>6</v>
      </c>
      <c r="D44" s="267"/>
      <c r="E44" s="267"/>
      <c r="F44" s="267"/>
      <c r="G44" s="267"/>
      <c r="H44" s="267"/>
      <c r="I44" s="267"/>
      <c r="J44" s="268"/>
      <c r="K44" s="30">
        <v>1434</v>
      </c>
      <c r="L44" s="253"/>
      <c r="M44" s="253"/>
      <c r="N44" s="253"/>
      <c r="O44" s="253"/>
      <c r="P44" s="253"/>
      <c r="Q44" s="8" t="s">
        <v>0</v>
      </c>
    </row>
    <row r="45" spans="3:17" ht="40.700000000000003" customHeight="1" thickBot="1">
      <c r="C45" s="257" t="s">
        <v>7</v>
      </c>
      <c r="D45" s="258"/>
      <c r="E45" s="258"/>
      <c r="F45" s="258"/>
      <c r="G45" s="258"/>
      <c r="H45" s="258"/>
      <c r="I45" s="258"/>
      <c r="J45" s="258"/>
      <c r="K45" s="22">
        <v>1435</v>
      </c>
      <c r="L45" s="260"/>
      <c r="M45" s="260"/>
      <c r="N45" s="260"/>
      <c r="O45" s="260"/>
      <c r="P45" s="260"/>
      <c r="Q45" s="37" t="s">
        <v>0</v>
      </c>
    </row>
    <row r="46" spans="3:17" ht="27" customHeight="1" thickBot="1">
      <c r="C46" s="281" t="s">
        <v>8</v>
      </c>
      <c r="D46" s="282"/>
      <c r="E46" s="282"/>
      <c r="F46" s="282"/>
      <c r="G46" s="282"/>
      <c r="H46" s="282"/>
      <c r="I46" s="282"/>
      <c r="J46" s="283"/>
      <c r="K46" s="18">
        <v>1450</v>
      </c>
      <c r="L46" s="265">
        <f>+L42</f>
        <v>-33774036.974789903</v>
      </c>
      <c r="M46" s="265"/>
      <c r="N46" s="265"/>
      <c r="O46" s="265"/>
      <c r="P46" s="265"/>
      <c r="Q46" s="23" t="s">
        <v>1</v>
      </c>
    </row>
  </sheetData>
  <mergeCells count="84">
    <mergeCell ref="C45:J45"/>
    <mergeCell ref="L45:P45"/>
    <mergeCell ref="C46:J46"/>
    <mergeCell ref="L46:P46"/>
    <mergeCell ref="C41:J41"/>
    <mergeCell ref="L41:P41"/>
    <mergeCell ref="C42:J42"/>
    <mergeCell ref="L42:P42"/>
    <mergeCell ref="C43:Q43"/>
    <mergeCell ref="C44:J44"/>
    <mergeCell ref="L44:P44"/>
    <mergeCell ref="C38:J38"/>
    <mergeCell ref="L38:P38"/>
    <mergeCell ref="C39:J39"/>
    <mergeCell ref="L39:P39"/>
    <mergeCell ref="C40:J40"/>
    <mergeCell ref="L40:P40"/>
    <mergeCell ref="C35:J35"/>
    <mergeCell ref="L35:P35"/>
    <mergeCell ref="C36:J36"/>
    <mergeCell ref="L36:P36"/>
    <mergeCell ref="C37:J37"/>
    <mergeCell ref="L37:P37"/>
    <mergeCell ref="C32:J32"/>
    <mergeCell ref="L32:P32"/>
    <mergeCell ref="C33:J33"/>
    <mergeCell ref="L33:P33"/>
    <mergeCell ref="C34:J34"/>
    <mergeCell ref="L34:P34"/>
    <mergeCell ref="C29:J29"/>
    <mergeCell ref="L29:P29"/>
    <mergeCell ref="C30:J30"/>
    <mergeCell ref="L30:P30"/>
    <mergeCell ref="C31:J31"/>
    <mergeCell ref="L31:P31"/>
    <mergeCell ref="C26:J26"/>
    <mergeCell ref="L26:P26"/>
    <mergeCell ref="C27:J27"/>
    <mergeCell ref="L27:P27"/>
    <mergeCell ref="C28:J28"/>
    <mergeCell ref="L28:P28"/>
    <mergeCell ref="C23:J23"/>
    <mergeCell ref="L23:P23"/>
    <mergeCell ref="C24:J24"/>
    <mergeCell ref="L24:P24"/>
    <mergeCell ref="C25:J25"/>
    <mergeCell ref="L25:P25"/>
    <mergeCell ref="C20:J20"/>
    <mergeCell ref="L20:P20"/>
    <mergeCell ref="C21:J21"/>
    <mergeCell ref="L21:P21"/>
    <mergeCell ref="C22:J22"/>
    <mergeCell ref="L22:P22"/>
    <mergeCell ref="C17:J17"/>
    <mergeCell ref="L17:P17"/>
    <mergeCell ref="C18:J18"/>
    <mergeCell ref="L18:P18"/>
    <mergeCell ref="C19:J19"/>
    <mergeCell ref="L19:P19"/>
    <mergeCell ref="C14:J14"/>
    <mergeCell ref="L14:P14"/>
    <mergeCell ref="C15:J15"/>
    <mergeCell ref="L15:P15"/>
    <mergeCell ref="C16:J16"/>
    <mergeCell ref="L16:P16"/>
    <mergeCell ref="C11:J11"/>
    <mergeCell ref="L11:P11"/>
    <mergeCell ref="C12:J12"/>
    <mergeCell ref="L12:P12"/>
    <mergeCell ref="C13:J13"/>
    <mergeCell ref="L13:P13"/>
    <mergeCell ref="C10:J10"/>
    <mergeCell ref="L10:P10"/>
    <mergeCell ref="C2:Q3"/>
    <mergeCell ref="L4:P4"/>
    <mergeCell ref="C5:J5"/>
    <mergeCell ref="L5:P5"/>
    <mergeCell ref="C6:J6"/>
    <mergeCell ref="L6:P6"/>
    <mergeCell ref="L7:P7"/>
    <mergeCell ref="C8:J8"/>
    <mergeCell ref="L8:P8"/>
    <mergeCell ref="C9:J9"/>
    <mergeCell ref="L9:P9"/>
  </mergeCells>
  <hyperlinks>
    <hyperlink ref="C2:Q3" location="'Indice F22'!A1" display="Recuadro N° 17: BASE IMPONIBLE RÉGIMEN PRO PYME (art. 14 letra D) N° 3 LIR)"/>
  </hyperlinks>
  <pageMargins left="1.8503937007874016" right="0.23622047244094491" top="0.37" bottom="0.46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ANTECEDENTES  </vt:lpstr>
      <vt:lpstr>BALANCE AÑO 2022</vt:lpstr>
      <vt:lpstr>BASE IMPONIBLE AT 2023</vt:lpstr>
      <vt:lpstr>R17 AT 2O23</vt:lpstr>
      <vt:lpstr>BALANCE AÑO 2023</vt:lpstr>
      <vt:lpstr>BASE IMPONIBLE AT2024</vt:lpstr>
      <vt:lpstr>R17 AT2024</vt:lpstr>
      <vt:lpstr>'R17 AT 2O23'!Área_de_impresión</vt:lpstr>
      <vt:lpstr>'R17 AT2024'!Área_de_impresión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Leonardo Hormazabal Campos</dc:creator>
  <cp:lastModifiedBy>ROBERTO</cp:lastModifiedBy>
  <dcterms:created xsi:type="dcterms:W3CDTF">2020-11-12T15:05:37Z</dcterms:created>
  <dcterms:modified xsi:type="dcterms:W3CDTF">2024-01-24T21:55:50Z</dcterms:modified>
</cp:coreProperties>
</file>