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activeTab="4"/>
  </bookViews>
  <sheets>
    <sheet name="ANTECEDENTES  " sheetId="85" r:id="rId1"/>
    <sheet name="BALANCE AÑO 2022" sheetId="91" r:id="rId2"/>
    <sheet name="BASE IMPONIBLE AT 2023" sheetId="87" r:id="rId3"/>
    <sheet name="R17 AT 2O23" sheetId="89" r:id="rId4"/>
    <sheet name="BALANCE AÑO 2023" sheetId="95" r:id="rId5"/>
    <sheet name="BASE IMPONIBLE AT2024" sheetId="9" r:id="rId6"/>
    <sheet name="R17 AT2024" sheetId="38" r:id="rId7"/>
  </sheets>
  <externalReferences>
    <externalReference r:id="rId8"/>
    <externalReference r:id="rId9"/>
    <externalReference r:id="rId10"/>
    <externalReference r:id="rId11"/>
  </externalReferences>
  <definedNames>
    <definedName name="\b" localSheetId="0">#REF!</definedName>
    <definedName name="\b" localSheetId="1">#REF!</definedName>
    <definedName name="\b" localSheetId="4">#REF!</definedName>
    <definedName name="\b" localSheetId="2">#REF!</definedName>
    <definedName name="\b" localSheetId="5">#REF!</definedName>
    <definedName name="\b" localSheetId="3">#REF!</definedName>
    <definedName name="\b">#REF!</definedName>
    <definedName name="\z" localSheetId="0">#REF!</definedName>
    <definedName name="\z" localSheetId="1">#REF!</definedName>
    <definedName name="\z" localSheetId="4">#REF!</definedName>
    <definedName name="\z" localSheetId="2">#REF!</definedName>
    <definedName name="\z" localSheetId="5">#REF!</definedName>
    <definedName name="\z" localSheetId="3">#REF!</definedName>
    <definedName name="\z">#REF!</definedName>
    <definedName name="aa" localSheetId="0">#REF!</definedName>
    <definedName name="aa" localSheetId="1">#REF!</definedName>
    <definedName name="aa" localSheetId="4">#REF!</definedName>
    <definedName name="aa" localSheetId="2">#REF!</definedName>
    <definedName name="aa" localSheetId="3">#REF!</definedName>
    <definedName name="aa">#REF!</definedName>
    <definedName name="aaa" localSheetId="0">#REF!</definedName>
    <definedName name="aaa" localSheetId="1">#REF!</definedName>
    <definedName name="aaa" localSheetId="4">#REF!</definedName>
    <definedName name="aaa" localSheetId="2">#REF!</definedName>
    <definedName name="aaa" localSheetId="3">#REF!</definedName>
    <definedName name="aaa">#REF!</definedName>
    <definedName name="aaaa" localSheetId="0">#REF!</definedName>
    <definedName name="aaaa" localSheetId="1">#REF!</definedName>
    <definedName name="aaaa" localSheetId="4">#REF!</definedName>
    <definedName name="aaaa" localSheetId="2">#REF!</definedName>
    <definedName name="aaaa" localSheetId="3">#REF!</definedName>
    <definedName name="aaaa">#REF!</definedName>
    <definedName name="_xlnm.Print_Area" localSheetId="3">'R17 AT 2O23'!$C$2:$Q$46</definedName>
    <definedName name="_xlnm.Print_Area" localSheetId="6">'R17 AT2024'!$C$2:$Q$46</definedName>
    <definedName name="casa" localSheetId="0">#REF!</definedName>
    <definedName name="casa" localSheetId="1">#REF!</definedName>
    <definedName name="casa" localSheetId="4">#REF!</definedName>
    <definedName name="casa" localSheetId="2">#REF!</definedName>
    <definedName name="casa" localSheetId="3">#REF!</definedName>
    <definedName name="casa">#REF!</definedName>
    <definedName name="CBDDSDSGSE" localSheetId="0">#REF!</definedName>
    <definedName name="CBDDSDSGSE" localSheetId="1">#REF!</definedName>
    <definedName name="CBDDSDSGSE" localSheetId="4">#REF!</definedName>
    <definedName name="CBDDSDSGSE" localSheetId="2">#REF!</definedName>
    <definedName name="CBDDSDSGSE" localSheetId="5">#REF!</definedName>
    <definedName name="CBDDSDSGSE" localSheetId="3">#REF!</definedName>
    <definedName name="CBDDSDSGSE">#REF!</definedName>
    <definedName name="CC" localSheetId="0">#REF!</definedName>
    <definedName name="CC" localSheetId="1">#REF!</definedName>
    <definedName name="CC" localSheetId="4">#REF!</definedName>
    <definedName name="CC" localSheetId="2">#REF!</definedName>
    <definedName name="CC" localSheetId="5">#REF!</definedName>
    <definedName name="CC" localSheetId="3">#REF!</definedName>
    <definedName name="CC">#REF!</definedName>
    <definedName name="CCCC" localSheetId="0">[1]bien!#REF!</definedName>
    <definedName name="CCCC" localSheetId="1">[1]bien!#REF!</definedName>
    <definedName name="CCCC" localSheetId="4">[1]bien!#REF!</definedName>
    <definedName name="CCCC" localSheetId="2">[1]bien!#REF!</definedName>
    <definedName name="CCCC" localSheetId="5">[1]bien!#REF!</definedName>
    <definedName name="CCCC" localSheetId="3">[1]bien!#REF!</definedName>
    <definedName name="CCCC">[1]bien!#REF!</definedName>
    <definedName name="CCCCC" localSheetId="0">[1]bien!#REF!</definedName>
    <definedName name="CCCCC" localSheetId="1">[1]bien!#REF!</definedName>
    <definedName name="CCCCC" localSheetId="4">[1]bien!#REF!</definedName>
    <definedName name="CCCCC" localSheetId="2">[1]bien!#REF!</definedName>
    <definedName name="CCCCC" localSheetId="5">[1]bien!#REF!</definedName>
    <definedName name="CCCCC" localSheetId="3">[1]bien!#REF!</definedName>
    <definedName name="CCCCC">[1]bien!#REF!</definedName>
    <definedName name="CERTIFICADO" localSheetId="0">#REF!</definedName>
    <definedName name="CERTIFICADO" localSheetId="1">#REF!</definedName>
    <definedName name="CERTIFICADO" localSheetId="4">#REF!</definedName>
    <definedName name="CERTIFICADO" localSheetId="2">#REF!</definedName>
    <definedName name="CERTIFICADO" localSheetId="3">#REF!</definedName>
    <definedName name="CERTIFICADO">#REF!</definedName>
    <definedName name="DD" localSheetId="0">#REF!</definedName>
    <definedName name="DD" localSheetId="1">#REF!</definedName>
    <definedName name="DD" localSheetId="4">#REF!</definedName>
    <definedName name="DD" localSheetId="2">#REF!</definedName>
    <definedName name="DD" localSheetId="5">#REF!</definedName>
    <definedName name="DD" localSheetId="3">#REF!</definedName>
    <definedName name="DD">#REF!</definedName>
    <definedName name="DFF" localSheetId="0">#REF!</definedName>
    <definedName name="DFF" localSheetId="1">#REF!</definedName>
    <definedName name="DFF" localSheetId="4">#REF!</definedName>
    <definedName name="DFF" localSheetId="2">#REF!</definedName>
    <definedName name="DFF" localSheetId="5">#REF!</definedName>
    <definedName name="DFF" localSheetId="3">#REF!</definedName>
    <definedName name="DFF">#REF!</definedName>
    <definedName name="DFFFD" localSheetId="0">#REF!</definedName>
    <definedName name="DFFFD" localSheetId="1">#REF!</definedName>
    <definedName name="DFFFD" localSheetId="4">#REF!</definedName>
    <definedName name="DFFFD" localSheetId="2">#REF!</definedName>
    <definedName name="DFFFD" localSheetId="5">#REF!</definedName>
    <definedName name="DFFFD" localSheetId="3">#REF!</definedName>
    <definedName name="DFFFD">#REF!</definedName>
    <definedName name="DOS" localSheetId="0">#REF!</definedName>
    <definedName name="DOS" localSheetId="1">#REF!</definedName>
    <definedName name="DOS" localSheetId="4">#REF!</definedName>
    <definedName name="DOS" localSheetId="2">#REF!</definedName>
    <definedName name="DOS" localSheetId="5">#REF!</definedName>
    <definedName name="DOS" localSheetId="3">#REF!</definedName>
    <definedName name="DOS">#REF!</definedName>
    <definedName name="EDEE" localSheetId="0">#REF!</definedName>
    <definedName name="EDEE" localSheetId="1">#REF!</definedName>
    <definedName name="EDEE" localSheetId="4">#REF!</definedName>
    <definedName name="EDEE" localSheetId="2">#REF!</definedName>
    <definedName name="EDEE" localSheetId="5">#REF!</definedName>
    <definedName name="EDEE" localSheetId="3">#REF!</definedName>
    <definedName name="EDEE">#REF!</definedName>
    <definedName name="Excel_BuiltIn_Print_Area_2_1" localSheetId="0">#REF!</definedName>
    <definedName name="Excel_BuiltIn_Print_Area_2_1" localSheetId="1">#REF!</definedName>
    <definedName name="Excel_BuiltIn_Print_Area_2_1" localSheetId="4">#REF!</definedName>
    <definedName name="Excel_BuiltIn_Print_Area_2_1" localSheetId="2">#REF!</definedName>
    <definedName name="Excel_BuiltIn_Print_Area_2_1" localSheetId="5">#REF!</definedName>
    <definedName name="Excel_BuiltIn_Print_Area_2_1" localSheetId="3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1">[1]bien!#REF!</definedName>
    <definedName name="fecha_act" localSheetId="4">[1]bien!#REF!</definedName>
    <definedName name="fecha_act" localSheetId="2">[1]bien!#REF!</definedName>
    <definedName name="fecha_act" localSheetId="5">[1]bien!#REF!</definedName>
    <definedName name="fecha_act" localSheetId="3">[1]bien!#REF!</definedName>
    <definedName name="fecha_act">[1]bien!#REF!</definedName>
    <definedName name="FF" localSheetId="0">#REF!</definedName>
    <definedName name="FF" localSheetId="1">#REF!</definedName>
    <definedName name="FF" localSheetId="4">#REF!</definedName>
    <definedName name="FF" localSheetId="2">#REF!</definedName>
    <definedName name="FF" localSheetId="5">#REF!</definedName>
    <definedName name="FF" localSheetId="3">#REF!</definedName>
    <definedName name="FF">#REF!</definedName>
    <definedName name="FFF" localSheetId="0">#REF!</definedName>
    <definedName name="FFF" localSheetId="1">#REF!</definedName>
    <definedName name="FFF" localSheetId="4">#REF!</definedName>
    <definedName name="FFF" localSheetId="2">#REF!</definedName>
    <definedName name="FFF" localSheetId="5">#REF!</definedName>
    <definedName name="FFF" localSheetId="3">#REF!</definedName>
    <definedName name="FFF">#REF!</definedName>
    <definedName name="FFFF" localSheetId="0">[1]bien!#REF!</definedName>
    <definedName name="FFFF" localSheetId="1">[1]bien!#REF!</definedName>
    <definedName name="FFFF" localSheetId="4">[1]bien!#REF!</definedName>
    <definedName name="FFFF" localSheetId="2">[1]bien!#REF!</definedName>
    <definedName name="FFFF" localSheetId="5">[1]bien!#REF!</definedName>
    <definedName name="FFFF" localSheetId="3">[1]bien!#REF!</definedName>
    <definedName name="FFFF">[1]bien!#REF!</definedName>
    <definedName name="g" localSheetId="0">#REF!</definedName>
    <definedName name="g" localSheetId="1">#REF!</definedName>
    <definedName name="g" localSheetId="4">#REF!</definedName>
    <definedName name="g" localSheetId="2">#REF!</definedName>
    <definedName name="g" localSheetId="3">#REF!</definedName>
    <definedName name="g">#REF!</definedName>
    <definedName name="GVKey">""</definedName>
    <definedName name="HGHHH" localSheetId="0">#REF!</definedName>
    <definedName name="HGHHH" localSheetId="1">#REF!</definedName>
    <definedName name="HGHHH" localSheetId="4">#REF!</definedName>
    <definedName name="HGHHH" localSheetId="2">#REF!</definedName>
    <definedName name="HGHHH" localSheetId="5">#REF!</definedName>
    <definedName name="HGHHH" localSheetId="3">#REF!</definedName>
    <definedName name="HGHHH">#REF!</definedName>
    <definedName name="HHHH" localSheetId="0">#REF!</definedName>
    <definedName name="HHHH" localSheetId="1">#REF!</definedName>
    <definedName name="HHHH" localSheetId="4">#REF!</definedName>
    <definedName name="HHHH" localSheetId="2">#REF!</definedName>
    <definedName name="HHHH" localSheetId="5">#REF!</definedName>
    <definedName name="HHHH" localSheetId="3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1">#REF!</definedName>
    <definedName name="INVERSION" localSheetId="4">#REF!</definedName>
    <definedName name="INVERSION" localSheetId="2">#REF!</definedName>
    <definedName name="INVERSION" localSheetId="5">#REF!</definedName>
    <definedName name="INVERSION" localSheetId="3">#REF!</definedName>
    <definedName name="INVERSION" localSheetId="6">#REF!</definedName>
    <definedName name="INVERSION">#REF!</definedName>
    <definedName name="ipc">'[1]calculos planilla'!$P$3:$Q$146</definedName>
    <definedName name="matriz" localSheetId="0">#REF!</definedName>
    <definedName name="matriz" localSheetId="1">#REF!</definedName>
    <definedName name="matriz" localSheetId="4">#REF!</definedName>
    <definedName name="matriz" localSheetId="2">#REF!</definedName>
    <definedName name="matriz" localSheetId="5">#REF!</definedName>
    <definedName name="matriz" localSheetId="3">#REF!</definedName>
    <definedName name="matriz">#REF!</definedName>
    <definedName name="matriz2" localSheetId="0">#REF!</definedName>
    <definedName name="matriz2" localSheetId="1">#REF!</definedName>
    <definedName name="matriz2" localSheetId="4">#REF!</definedName>
    <definedName name="matriz2" localSheetId="2">#REF!</definedName>
    <definedName name="matriz2" localSheetId="5">#REF!</definedName>
    <definedName name="matriz2" localSheetId="3">#REF!</definedName>
    <definedName name="matriz2">#REF!</definedName>
    <definedName name="mmm" localSheetId="0">#REF!</definedName>
    <definedName name="mmm" localSheetId="1">#REF!</definedName>
    <definedName name="mmm" localSheetId="4">#REF!</definedName>
    <definedName name="mmm" localSheetId="2">#REF!</definedName>
    <definedName name="mmm" localSheetId="3">#REF!</definedName>
    <definedName name="mmm">#REF!</definedName>
    <definedName name="operacion" localSheetId="0">#REF!</definedName>
    <definedName name="operacion" localSheetId="1">#REF!</definedName>
    <definedName name="operacion" localSheetId="4">#REF!</definedName>
    <definedName name="operacion" localSheetId="2">#REF!</definedName>
    <definedName name="operacion" localSheetId="5">#REF!</definedName>
    <definedName name="operacion" localSheetId="3">#REF!</definedName>
    <definedName name="operacion" localSheetId="6">#REF!</definedName>
    <definedName name="operacion">#REF!</definedName>
    <definedName name="OPERACION1" localSheetId="0">#REF!</definedName>
    <definedName name="OPERACION1" localSheetId="1">#REF!</definedName>
    <definedName name="OPERACION1" localSheetId="4">#REF!</definedName>
    <definedName name="OPERACION1" localSheetId="2">#REF!</definedName>
    <definedName name="OPERACION1" localSheetId="5">#REF!</definedName>
    <definedName name="OPERACION1" localSheetId="3">#REF!</definedName>
    <definedName name="OPERACION1" localSheetId="6">#REF!</definedName>
    <definedName name="OPERACION1">#REF!</definedName>
    <definedName name="operacion4" localSheetId="0">#REF!</definedName>
    <definedName name="operacion4" localSheetId="1">#REF!</definedName>
    <definedName name="operacion4" localSheetId="4">#REF!</definedName>
    <definedName name="operacion4" localSheetId="2">#REF!</definedName>
    <definedName name="operacion4" localSheetId="3">#REF!</definedName>
    <definedName name="operacion4">#REF!</definedName>
    <definedName name="ORDENADO" localSheetId="0">#REF!</definedName>
    <definedName name="ORDENADO" localSheetId="1">#REF!</definedName>
    <definedName name="ORDENADO" localSheetId="4">#REF!</definedName>
    <definedName name="ORDENADO" localSheetId="2">#REF!</definedName>
    <definedName name="ORDENADO" localSheetId="5">#REF!</definedName>
    <definedName name="ORDENADO" localSheetId="3">#REF!</definedName>
    <definedName name="ORDENADO">#REF!</definedName>
    <definedName name="pert" localSheetId="0">#REF!</definedName>
    <definedName name="pert" localSheetId="1">#REF!</definedName>
    <definedName name="pert" localSheetId="4">#REF!</definedName>
    <definedName name="pert" localSheetId="2">#REF!</definedName>
    <definedName name="pert" localSheetId="3">#REF!</definedName>
    <definedName name="pert">#REF!</definedName>
    <definedName name="RRRR" localSheetId="0">#REF!</definedName>
    <definedName name="RRRR" localSheetId="1">#REF!</definedName>
    <definedName name="RRRR" localSheetId="4">#REF!</definedName>
    <definedName name="RRRR" localSheetId="2">#REF!</definedName>
    <definedName name="RRRR" localSheetId="5">#REF!</definedName>
    <definedName name="RRRR" localSheetId="3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1">#REF!</definedName>
    <definedName name="SRDF" localSheetId="4">#REF!</definedName>
    <definedName name="SRDF" localSheetId="2">#REF!</definedName>
    <definedName name="SRDF" localSheetId="5">#REF!</definedName>
    <definedName name="SRDF" localSheetId="3">#REF!</definedName>
    <definedName name="SRDF">#REF!</definedName>
    <definedName name="ssss" localSheetId="0">#REF!</definedName>
    <definedName name="ssss" localSheetId="1">#REF!</definedName>
    <definedName name="ssss" localSheetId="4">#REF!</definedName>
    <definedName name="ssss" localSheetId="2">#REF!</definedName>
    <definedName name="ssss" localSheetId="3">#REF!</definedName>
    <definedName name="ssss">#REF!</definedName>
    <definedName name="TABLAS" localSheetId="0">#REF!</definedName>
    <definedName name="TABLAS" localSheetId="1">#REF!</definedName>
    <definedName name="TABLAS" localSheetId="4">#REF!</definedName>
    <definedName name="TABLAS" localSheetId="2">#REF!</definedName>
    <definedName name="TABLAS" localSheetId="5">#REF!</definedName>
    <definedName name="TABLAS" localSheetId="3">#REF!</definedName>
    <definedName name="TABLAS">#REF!</definedName>
    <definedName name="TTTT" localSheetId="0">#REF!</definedName>
    <definedName name="TTTT" localSheetId="1">#REF!</definedName>
    <definedName name="TTTT" localSheetId="4">#REF!</definedName>
    <definedName name="TTTT" localSheetId="2">#REF!</definedName>
    <definedName name="TTTT" localSheetId="5">#REF!</definedName>
    <definedName name="TTTT" localSheetId="3">#REF!</definedName>
    <definedName name="TTTT">#REF!</definedName>
    <definedName name="v" localSheetId="0">'[2]Registrar '!$A$2:$B$182</definedName>
    <definedName name="v" localSheetId="2">'[3]Registrar '!$A$2:$B$182</definedName>
    <definedName name="v" localSheetId="5">'[3]Registrar '!$A$2:$B$182</definedName>
    <definedName name="v">'[4]Registrar '!$A$2:$B$182</definedName>
    <definedName name="VFGDGDS" localSheetId="0">#REF!</definedName>
    <definedName name="VFGDGDS" localSheetId="1">#REF!</definedName>
    <definedName name="VFGDGDS" localSheetId="4">#REF!</definedName>
    <definedName name="VFGDGDS" localSheetId="2">#REF!</definedName>
    <definedName name="VFGDGDS" localSheetId="5">#REF!</definedName>
    <definedName name="VFGDGDS" localSheetId="3">#REF!</definedName>
    <definedName name="VFGDGDS">#REF!</definedName>
    <definedName name="Vutil">[1]bien!$G$17</definedName>
    <definedName name="XX" localSheetId="0">#REF!</definedName>
    <definedName name="XX" localSheetId="1">#REF!</definedName>
    <definedName name="XX" localSheetId="4">#REF!</definedName>
    <definedName name="XX" localSheetId="2">#REF!</definedName>
    <definedName name="XX" localSheetId="5">#REF!</definedName>
    <definedName name="XX" localSheetId="3">#REF!</definedName>
    <definedName name="XX">#REF!</definedName>
    <definedName name="XXX" localSheetId="0">#REF!</definedName>
    <definedName name="XXX" localSheetId="1">#REF!</definedName>
    <definedName name="XXX" localSheetId="4">#REF!</definedName>
    <definedName name="XXX" localSheetId="2">#REF!</definedName>
    <definedName name="XXX" localSheetId="5">#REF!</definedName>
    <definedName name="XXX" localSheetId="3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" l="1"/>
  <c r="F33" i="9"/>
  <c r="E33" i="9"/>
  <c r="Q22" i="95"/>
  <c r="N21" i="95"/>
  <c r="N22" i="95"/>
  <c r="N20" i="95"/>
  <c r="G33" i="9"/>
  <c r="G8" i="9"/>
  <c r="E6" i="9"/>
  <c r="Q12" i="95"/>
  <c r="Q11" i="95"/>
  <c r="N10" i="95"/>
  <c r="N11" i="95"/>
  <c r="N9" i="95"/>
  <c r="G52" i="9"/>
  <c r="N19" i="95"/>
  <c r="N18" i="95"/>
  <c r="N16" i="95"/>
  <c r="N15" i="95"/>
  <c r="N14" i="95"/>
  <c r="N13" i="95"/>
  <c r="N8" i="95"/>
  <c r="N7" i="95"/>
  <c r="D43" i="9"/>
  <c r="D57" i="9"/>
  <c r="D19" i="9"/>
  <c r="D6" i="9"/>
  <c r="D18" i="95"/>
  <c r="E18" i="95" s="1"/>
  <c r="I18" i="95" s="1"/>
  <c r="D6" i="91"/>
  <c r="D19" i="87"/>
  <c r="C9" i="91"/>
  <c r="D18" i="91"/>
  <c r="E18" i="91"/>
  <c r="I18" i="91" s="1"/>
  <c r="F18" i="91"/>
  <c r="J18" i="91" s="1"/>
  <c r="F33" i="87"/>
  <c r="D56" i="87"/>
  <c r="F18" i="95" l="1"/>
  <c r="J18" i="95" s="1"/>
  <c r="C12" i="95"/>
  <c r="C20" i="95"/>
  <c r="D17" i="95"/>
  <c r="C9" i="95" s="1"/>
  <c r="E17" i="85"/>
  <c r="D19" i="95"/>
  <c r="D20" i="95"/>
  <c r="F20" i="95" s="1"/>
  <c r="J20" i="95" s="1"/>
  <c r="C17" i="95"/>
  <c r="D10" i="91"/>
  <c r="C6" i="91"/>
  <c r="C20" i="91"/>
  <c r="C12" i="91"/>
  <c r="E13" i="85"/>
  <c r="E12" i="85"/>
  <c r="E11" i="85"/>
  <c r="D8" i="91"/>
  <c r="C19" i="91" s="1"/>
  <c r="C10" i="91"/>
  <c r="D11" i="91" s="1"/>
  <c r="D13" i="91"/>
  <c r="C7" i="91" s="1"/>
  <c r="D8" i="95" l="1"/>
  <c r="C19" i="95" s="1"/>
  <c r="D6" i="95"/>
  <c r="D13" i="95"/>
  <c r="F17" i="95"/>
  <c r="J17" i="95" s="1"/>
  <c r="E17" i="95"/>
  <c r="I17" i="95" s="1"/>
  <c r="F19" i="95"/>
  <c r="J19" i="95" s="1"/>
  <c r="E19" i="95"/>
  <c r="I19" i="95" s="1"/>
  <c r="E20" i="95"/>
  <c r="I20" i="95" s="1"/>
  <c r="D89" i="87"/>
  <c r="D90" i="87" s="1"/>
  <c r="I21" i="95" l="1"/>
  <c r="J21" i="95"/>
  <c r="J23" i="95" s="1"/>
  <c r="D91" i="87"/>
  <c r="D94" i="87" s="1"/>
  <c r="G28" i="87" s="1"/>
  <c r="L12" i="89" s="1"/>
  <c r="I22" i="95" l="1"/>
  <c r="I23" i="95" s="1"/>
  <c r="D95" i="87"/>
  <c r="E19" i="91" l="1"/>
  <c r="I19" i="91" s="1"/>
  <c r="E12" i="91"/>
  <c r="G12" i="91" s="1"/>
  <c r="F17" i="91"/>
  <c r="J17" i="91" s="1"/>
  <c r="D6" i="87" s="1"/>
  <c r="E17" i="91"/>
  <c r="I17" i="91" s="1"/>
  <c r="L22" i="89"/>
  <c r="L23" i="89"/>
  <c r="L24" i="89"/>
  <c r="L25" i="89"/>
  <c r="L28" i="89"/>
  <c r="L29" i="89"/>
  <c r="L41" i="89"/>
  <c r="L40" i="89"/>
  <c r="L11" i="89"/>
  <c r="L8" i="89"/>
  <c r="L7" i="89"/>
  <c r="L6" i="89"/>
  <c r="F7" i="91" l="1"/>
  <c r="H7" i="91" s="1"/>
  <c r="F19" i="91"/>
  <c r="J19" i="91" s="1"/>
  <c r="E9" i="91"/>
  <c r="G9" i="91" s="1"/>
  <c r="E14" i="91"/>
  <c r="G14" i="91" s="1"/>
  <c r="C14" i="95" s="1"/>
  <c r="E7" i="91"/>
  <c r="G7" i="91" s="1"/>
  <c r="F13" i="91"/>
  <c r="H13" i="91" s="1"/>
  <c r="E10" i="91"/>
  <c r="G10" i="91" s="1"/>
  <c r="C10" i="95" s="1"/>
  <c r="E13" i="91"/>
  <c r="G13" i="91" s="1"/>
  <c r="F11" i="91"/>
  <c r="H11" i="91" s="1"/>
  <c r="F12" i="91"/>
  <c r="H12" i="91" s="1"/>
  <c r="D12" i="95" s="1"/>
  <c r="F14" i="91"/>
  <c r="H14" i="91" s="1"/>
  <c r="D14" i="95" s="1"/>
  <c r="F10" i="91"/>
  <c r="H10" i="91" s="1"/>
  <c r="F9" i="91"/>
  <c r="H9" i="91" s="1"/>
  <c r="F20" i="91"/>
  <c r="J20" i="91" s="1"/>
  <c r="E20" i="91"/>
  <c r="I20" i="91" s="1"/>
  <c r="D42" i="87" s="1"/>
  <c r="E8" i="91"/>
  <c r="G8" i="91" s="1"/>
  <c r="C8" i="95" s="1"/>
  <c r="E11" i="91"/>
  <c r="G11" i="91" s="1"/>
  <c r="F8" i="91"/>
  <c r="H8" i="91" s="1"/>
  <c r="F14" i="95" l="1"/>
  <c r="H14" i="95" s="1"/>
  <c r="D9" i="95"/>
  <c r="F9" i="95"/>
  <c r="H9" i="95" s="1"/>
  <c r="F12" i="95"/>
  <c r="H12" i="95" s="1"/>
  <c r="E12" i="95"/>
  <c r="G12" i="95" s="1"/>
  <c r="E33" i="87"/>
  <c r="D11" i="95"/>
  <c r="E6" i="87"/>
  <c r="G6" i="87" s="1"/>
  <c r="C7" i="95"/>
  <c r="D10" i="95"/>
  <c r="E8" i="95"/>
  <c r="G8" i="95" s="1"/>
  <c r="F8" i="95"/>
  <c r="H8" i="95" s="1"/>
  <c r="E14" i="95"/>
  <c r="G14" i="95" s="1"/>
  <c r="J21" i="91"/>
  <c r="C21" i="91"/>
  <c r="C23" i="91" s="1"/>
  <c r="F15" i="91"/>
  <c r="H15" i="91" s="1"/>
  <c r="F16" i="91"/>
  <c r="H16" i="91" s="1"/>
  <c r="D16" i="95" s="1"/>
  <c r="E16" i="91"/>
  <c r="G16" i="91" s="1"/>
  <c r="C16" i="95" s="1"/>
  <c r="E15" i="91"/>
  <c r="G15" i="91" s="1"/>
  <c r="C15" i="95" s="1"/>
  <c r="I21" i="91"/>
  <c r="E16" i="95" l="1"/>
  <c r="G16" i="95" s="1"/>
  <c r="E9" i="95"/>
  <c r="G9" i="95" s="1"/>
  <c r="F16" i="95"/>
  <c r="H16" i="95" s="1"/>
  <c r="C13" i="95"/>
  <c r="F10" i="95"/>
  <c r="H10" i="95" s="1"/>
  <c r="F11" i="95"/>
  <c r="H11" i="95" s="1"/>
  <c r="E11" i="95"/>
  <c r="G11" i="95" s="1"/>
  <c r="E7" i="95"/>
  <c r="G7" i="95" s="1"/>
  <c r="F7" i="95"/>
  <c r="H7" i="95" s="1"/>
  <c r="E10" i="95"/>
  <c r="G10" i="95" s="1"/>
  <c r="J23" i="91"/>
  <c r="I22" i="91"/>
  <c r="I23" i="91" s="1"/>
  <c r="F13" i="95" l="1"/>
  <c r="H13" i="95" s="1"/>
  <c r="E13" i="95"/>
  <c r="G13" i="95" s="1"/>
  <c r="D85" i="87"/>
  <c r="D86" i="87" s="1"/>
  <c r="G66" i="87" s="1"/>
  <c r="G33" i="87"/>
  <c r="L17" i="89" s="1"/>
  <c r="G53" i="87"/>
  <c r="G52" i="87"/>
  <c r="L36" i="89" s="1"/>
  <c r="G51" i="87"/>
  <c r="G50" i="87"/>
  <c r="G48" i="87"/>
  <c r="G47" i="87"/>
  <c r="L30" i="89" s="1"/>
  <c r="G46" i="87"/>
  <c r="G45" i="87"/>
  <c r="H44" i="87"/>
  <c r="H45" i="87" s="1"/>
  <c r="H46" i="87" s="1"/>
  <c r="G44" i="87"/>
  <c r="G43" i="87"/>
  <c r="G42" i="87"/>
  <c r="L27" i="89" s="1"/>
  <c r="G41" i="87"/>
  <c r="G40" i="87"/>
  <c r="G39" i="87"/>
  <c r="G38" i="87"/>
  <c r="G37" i="87"/>
  <c r="L21" i="89" s="1"/>
  <c r="G36" i="87"/>
  <c r="L20" i="89" s="1"/>
  <c r="G34" i="87"/>
  <c r="L18" i="89" s="1"/>
  <c r="G32" i="87"/>
  <c r="G31" i="87"/>
  <c r="L15" i="89" s="1"/>
  <c r="G30" i="87"/>
  <c r="L14" i="89" s="1"/>
  <c r="G26" i="87"/>
  <c r="G25" i="87"/>
  <c r="G24" i="87"/>
  <c r="G23" i="87"/>
  <c r="G22" i="87"/>
  <c r="G21" i="87"/>
  <c r="G20" i="87"/>
  <c r="G19" i="87"/>
  <c r="G18" i="87"/>
  <c r="G17" i="87"/>
  <c r="F15" i="87"/>
  <c r="E15" i="87"/>
  <c r="G13" i="87"/>
  <c r="G12" i="87" s="1"/>
  <c r="L9" i="89" s="1"/>
  <c r="F12" i="87"/>
  <c r="E12" i="87"/>
  <c r="D12" i="87"/>
  <c r="G11" i="87"/>
  <c r="F10" i="87"/>
  <c r="G10" i="87" s="1"/>
  <c r="G9" i="87"/>
  <c r="G7" i="87"/>
  <c r="L5" i="89"/>
  <c r="F5" i="87"/>
  <c r="E5" i="87"/>
  <c r="L16" i="89" l="1"/>
  <c r="G49" i="87"/>
  <c r="L32" i="89" s="1"/>
  <c r="G76" i="87"/>
  <c r="G77" i="87" s="1"/>
  <c r="G5" i="87"/>
  <c r="G63" i="87"/>
  <c r="L38" i="89" s="1"/>
  <c r="G15" i="87"/>
  <c r="L10" i="89" s="1"/>
  <c r="L13" i="89" s="1"/>
  <c r="D61" i="87"/>
  <c r="D5" i="87"/>
  <c r="G35" i="87"/>
  <c r="L19" i="89" s="1"/>
  <c r="D15" i="87"/>
  <c r="G61" i="87" l="1"/>
  <c r="G29" i="87"/>
  <c r="D29" i="87"/>
  <c r="D62" i="87" s="1"/>
  <c r="G64" i="87" l="1"/>
  <c r="G68" i="87" l="1"/>
  <c r="H50" i="9"/>
  <c r="H35" i="9"/>
  <c r="H19" i="9"/>
  <c r="H6" i="9"/>
  <c r="H38" i="9" l="1"/>
  <c r="H37" i="9"/>
  <c r="H34" i="9"/>
  <c r="H32" i="9"/>
  <c r="H31" i="9"/>
  <c r="H30" i="9"/>
  <c r="H26" i="9"/>
  <c r="H25" i="9"/>
  <c r="H24" i="9"/>
  <c r="H23" i="9"/>
  <c r="H22" i="9"/>
  <c r="H21" i="9"/>
  <c r="H20" i="9"/>
  <c r="H17" i="9"/>
  <c r="H16" i="9"/>
  <c r="H13" i="9"/>
  <c r="H11" i="9"/>
  <c r="H10" i="9"/>
  <c r="H7" i="9"/>
  <c r="H8" i="9"/>
  <c r="H36" i="9" l="1"/>
  <c r="H39" i="9" l="1"/>
  <c r="H40" i="9"/>
  <c r="H41" i="9"/>
  <c r="H42" i="9"/>
  <c r="H43" i="9"/>
  <c r="H44" i="9"/>
  <c r="H45" i="9"/>
  <c r="H46" i="9"/>
  <c r="H47" i="9"/>
  <c r="H48" i="9"/>
  <c r="H49" i="9"/>
  <c r="H51" i="9"/>
  <c r="H52" i="9"/>
  <c r="L37" i="89" s="1"/>
  <c r="L39" i="89" s="1"/>
  <c r="L42" i="89" s="1"/>
  <c r="L46" i="89" s="1"/>
  <c r="H53" i="9"/>
  <c r="H54" i="9"/>
  <c r="L34" i="38" l="1"/>
  <c r="D12" i="9" l="1"/>
  <c r="H77" i="9" l="1"/>
  <c r="H78" i="9" l="1"/>
  <c r="H64" i="9"/>
  <c r="D85" i="9" s="1"/>
  <c r="L32" i="38"/>
  <c r="L30" i="38"/>
  <c r="D15" i="9"/>
  <c r="D5" i="9" l="1"/>
  <c r="D29" i="9" s="1"/>
  <c r="D62" i="9" l="1"/>
  <c r="D63" i="9" s="1"/>
  <c r="L38" i="38"/>
  <c r="H15" i="9"/>
  <c r="L41" i="38"/>
  <c r="L36" i="38"/>
  <c r="L35" i="38"/>
  <c r="L33" i="38"/>
  <c r="L31" i="38"/>
  <c r="L29" i="38"/>
  <c r="L15" i="38"/>
  <c r="L16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14" i="38"/>
  <c r="E15" i="9"/>
  <c r="G15" i="9"/>
  <c r="L12" i="38"/>
  <c r="L11" i="38"/>
  <c r="L7" i="38"/>
  <c r="L8" i="38"/>
  <c r="L6" i="38"/>
  <c r="L37" i="38" l="1"/>
  <c r="L10" i="38" l="1"/>
  <c r="H12" i="9"/>
  <c r="L9" i="38" s="1"/>
  <c r="H62" i="9"/>
  <c r="G5" i="9"/>
  <c r="H5" i="9" l="1"/>
  <c r="E5" i="9"/>
  <c r="G12" i="9"/>
  <c r="E12" i="9"/>
  <c r="H29" i="9" l="1"/>
  <c r="H65" i="9" s="1"/>
  <c r="L5" i="38"/>
  <c r="L13" i="38" s="1"/>
  <c r="L39" i="38" s="1"/>
  <c r="H69" i="9" l="1"/>
  <c r="D86" i="9"/>
  <c r="D87" i="9" s="1"/>
  <c r="L40" i="38" s="1"/>
  <c r="H74" i="9" l="1"/>
  <c r="L42" i="38"/>
  <c r="L46" i="38" s="1"/>
  <c r="E6" i="91"/>
  <c r="G6" i="91" s="1"/>
  <c r="C6" i="95" s="1"/>
  <c r="D21" i="91"/>
  <c r="D23" i="91" s="1"/>
  <c r="F6" i="91"/>
  <c r="F21" i="91" s="1"/>
  <c r="F23" i="91" s="1"/>
  <c r="G21" i="91" l="1"/>
  <c r="H6" i="91"/>
  <c r="H21" i="91" s="1"/>
  <c r="G23" i="91" s="1"/>
  <c r="E21" i="91"/>
  <c r="E23" i="91" s="1"/>
  <c r="E6" i="95" l="1"/>
  <c r="F6" i="95"/>
  <c r="C21" i="95"/>
  <c r="C23" i="95" s="1"/>
  <c r="H22" i="91"/>
  <c r="H23" i="91" l="1"/>
  <c r="D15" i="95"/>
  <c r="H6" i="95"/>
  <c r="G6" i="95"/>
  <c r="F15" i="95" l="1"/>
  <c r="E15" i="95"/>
  <c r="D21" i="95"/>
  <c r="D23" i="95" s="1"/>
  <c r="G15" i="95" l="1"/>
  <c r="G21" i="95" s="1"/>
  <c r="E21" i="95"/>
  <c r="E23" i="95" s="1"/>
  <c r="H15" i="95"/>
  <c r="H21" i="95" s="1"/>
  <c r="F21" i="95"/>
  <c r="F23" i="95" s="1"/>
  <c r="G23" i="95" l="1"/>
  <c r="H22" i="95"/>
  <c r="H23" i="95" s="1"/>
</calcChain>
</file>

<file path=xl/sharedStrings.xml><?xml version="1.0" encoding="utf-8"?>
<sst xmlns="http://schemas.openxmlformats.org/spreadsheetml/2006/main" count="618" uniqueCount="183">
  <si>
    <t>+</t>
  </si>
  <si>
    <t>=</t>
  </si>
  <si>
    <t>Otros ingresos percibidos o devengados</t>
  </si>
  <si>
    <t>Gastos aceptados por donaciones</t>
  </si>
  <si>
    <t>Base del IDPC voluntario según  art. 14 letra A) N°  6 LIR y art. 42 transitorio Ley 21.210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</si>
  <si>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</si>
  <si>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</si>
  <si>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</si>
  <si>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</si>
  <si>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Incentivo al ahorro según art. 14 letra E) LIR</t>
  </si>
  <si>
    <t>(-)</t>
  </si>
  <si>
    <t>Recuadro N° 17: BASE IMPONIBLE RÉGIMEN PRO PYME (art. 14 letra D) N° 3 LIR)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</si>
  <si>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</si>
  <si>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</si>
  <si>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</si>
  <si>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</si>
  <si>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</si>
  <si>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</si>
  <si>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</si>
  <si>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</si>
  <si>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</si>
  <si>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</si>
  <si>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</si>
  <si>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</si>
  <si>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</si>
  <si>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</si>
  <si>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</si>
  <si>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</si>
  <si>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</si>
  <si>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</si>
  <si>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</si>
  <si>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</si>
  <si>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</si>
  <si>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</si>
  <si>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</si>
  <si>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</si>
  <si>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</si>
  <si>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</si>
  <si>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</si>
  <si>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</si>
  <si>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</si>
  <si>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</si>
  <si>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</si>
  <si>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</si>
  <si>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</si>
  <si>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</si>
  <si>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 según art. 14 letra A) N°6, de la LIR (si es negativo traslade al código 1440)</t>
  </si>
  <si>
    <t>Base Imponible afecta a IDPC (o pérdida tributaria antes de imputar dividendos o retiros percibidos) del ejercicio</t>
  </si>
  <si>
    <t>Base Imponible antes de rebaja por incentivo al ahorro según art. 14 letra E) y/o por pago de IDPC voluntario</t>
  </si>
  <si>
    <t>según art. 14 letra A) N°6, de la LIR (si es negativo traslade al código 1440)</t>
  </si>
  <si>
    <t>IMPUTACION A LA PERDIDA TRIBUTARIA DEL EJERCICIO</t>
  </si>
  <si>
    <t>$</t>
  </si>
  <si>
    <t>BASE IMP.</t>
  </si>
  <si>
    <t>Ingresos percibidos del giro</t>
  </si>
  <si>
    <t>Venta de activo fijo</t>
  </si>
  <si>
    <t>Reajuste PPM</t>
  </si>
  <si>
    <t>Dividendo o retiro afecto a imptos. Finales sin crédito</t>
  </si>
  <si>
    <t>Gasto por saldo inicial de existencias o insumos del negocio en cambio de régimen</t>
  </si>
  <si>
    <t>Honorarios</t>
  </si>
  <si>
    <t>Gasto por saldo inicial de activos fijos depreciables en cambio de régimen</t>
  </si>
  <si>
    <t>Existencias o insumos del negocio</t>
  </si>
  <si>
    <t>Gastos de rentas de fuente extranjera</t>
  </si>
  <si>
    <t>Remuneraciones</t>
  </si>
  <si>
    <t>Gastos por responsabilidad social</t>
  </si>
  <si>
    <t>Adquisición de bienes del activo fijo</t>
  </si>
  <si>
    <t>Servicios recibidos</t>
  </si>
  <si>
    <t>Arriendos</t>
  </si>
  <si>
    <t>Partidas del art. 21 inciso 1° LIR pagados</t>
  </si>
  <si>
    <t>Partidas del art. 21 inciso 3° LIR pagados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</si>
  <si>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</si>
  <si>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</si>
  <si>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</si>
  <si>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xxxx</t>
  </si>
  <si>
    <t>Dividendo o retiro que es RAP</t>
  </si>
  <si>
    <t>Dividendo o retiro que es REX</t>
  </si>
  <si>
    <t>Dividendo o retiro que es INR</t>
  </si>
  <si>
    <t>Partidas del art. 21 inc. 1° no afectados con IU 40% LIR pagados</t>
  </si>
  <si>
    <t>Partidas del art. 21 del inc. 2° LIR pagados</t>
  </si>
  <si>
    <t>IMPUESTO UNICO DEL 30%</t>
  </si>
  <si>
    <t>Renta imponible art 21 inciso 1º</t>
  </si>
  <si>
    <t xml:space="preserve">ESTADO </t>
  </si>
  <si>
    <t>RESULTADO</t>
  </si>
  <si>
    <t>Ingresos No Rentas</t>
  </si>
  <si>
    <t>Otros gastos deducibles de los ingresos aceptados</t>
  </si>
  <si>
    <t xml:space="preserve">Otros gastos no incluidos anteriormente </t>
  </si>
  <si>
    <t>Depreciaciòn del ejercicio</t>
  </si>
  <si>
    <t>SUBTOTAL</t>
  </si>
  <si>
    <t>No pagado</t>
  </si>
  <si>
    <t>No Percibido  ó</t>
  </si>
  <si>
    <t>Pagado</t>
  </si>
  <si>
    <t>Percibido  ó</t>
  </si>
  <si>
    <t>Costo de Ventas</t>
  </si>
  <si>
    <t>Ventas netas año 2021 a entidades relacionadas sujetas al régimen de imputación parcial de créditos (art. 14 letra A))</t>
  </si>
  <si>
    <t>Cobro factura emitida en  2020 empresas relacionadas del artículo 14 letra A</t>
  </si>
  <si>
    <t>Otros ingresos</t>
  </si>
  <si>
    <t>Saldos</t>
  </si>
  <si>
    <t>Inventarios</t>
  </si>
  <si>
    <t>Resultados</t>
  </si>
  <si>
    <t>Cod. Cuenta</t>
  </si>
  <si>
    <t>Nom. Cuenta</t>
  </si>
  <si>
    <t>Débitos</t>
  </si>
  <si>
    <t>Créditos</t>
  </si>
  <si>
    <t>Deudor</t>
  </si>
  <si>
    <t>Acreedor</t>
  </si>
  <si>
    <t>Activo</t>
  </si>
  <si>
    <t>Pasivo</t>
  </si>
  <si>
    <t>Pérdidas</t>
  </si>
  <si>
    <t>Ganancias</t>
  </si>
  <si>
    <t>Caja</t>
  </si>
  <si>
    <t>Iva Credito Fiscal</t>
  </si>
  <si>
    <t>Capital Social</t>
  </si>
  <si>
    <t>Totales Iguales</t>
  </si>
  <si>
    <t>Totales Generales</t>
  </si>
  <si>
    <t>Cobro factura emitida en diciembre de 2019 empresas relacionadas del artículo 14 letra A</t>
  </si>
  <si>
    <t>Otros ingresos tributables</t>
  </si>
  <si>
    <t>pagados</t>
  </si>
  <si>
    <t>IMPUESTO UNICO DEL 40%</t>
  </si>
  <si>
    <t>3.- Deducción por beneficio establecido en el artículo 14 letra E de la LIR</t>
  </si>
  <si>
    <t>Determinación del incentivo a la reinversión</t>
  </si>
  <si>
    <t>RLI PREVIA</t>
  </si>
  <si>
    <t>RETIROS</t>
  </si>
  <si>
    <t>GTOS RECHAZADOS ART 21 Inc 2º</t>
  </si>
  <si>
    <t xml:space="preserve">BASE </t>
  </si>
  <si>
    <t>Facturas Por Pagar Corrientes</t>
  </si>
  <si>
    <t>Utilidad (Perdida del Ejercicio)</t>
  </si>
  <si>
    <t>Utilidades Acumuladas</t>
  </si>
  <si>
    <t>Pérdida del Ejercicio</t>
  </si>
  <si>
    <t>Deudores Clientes</t>
  </si>
  <si>
    <t>Pagos Provisionales Mensuales Obligatorios</t>
  </si>
  <si>
    <t>IVA Debito Fiscal</t>
  </si>
  <si>
    <t>Ventas Afectas</t>
  </si>
  <si>
    <t xml:space="preserve">Balance General </t>
  </si>
  <si>
    <t>Venta no relacionados</t>
  </si>
  <si>
    <t>Intereses Leasing</t>
  </si>
  <si>
    <t xml:space="preserve">Capital Social </t>
  </si>
  <si>
    <t>CALCULO DEL CREDITO DEL ARTÍCULO 33 BIS</t>
  </si>
  <si>
    <t>MONTO DE BIEN</t>
  </si>
  <si>
    <t>MONTO ACTUALIZADO</t>
  </si>
  <si>
    <t>DETERMINACION DE LA TASA</t>
  </si>
  <si>
    <t>Crédito artículo 33 bis</t>
  </si>
  <si>
    <t>MONTO NETO DEL BIEN</t>
  </si>
  <si>
    <t>REAJUSTE  1,4%</t>
  </si>
  <si>
    <t xml:space="preserve"> ventas menores a 25.000 uf promedio 3 últimos años anteriores al uso del crédito</t>
  </si>
  <si>
    <t>Comprendido entre el 01-01-2022 y el 31-12-2022</t>
  </si>
  <si>
    <t xml:space="preserve">La empresa se constituyó en enero del 2022 </t>
  </si>
  <si>
    <t>A contar del 1 de enero de 2022 la empresa quedó sujeta al régimen 14 D Nº 3 y la empresa lleva contabilidad completa</t>
  </si>
  <si>
    <t>Antecedentes al 01,01,2022</t>
  </si>
  <si>
    <t>Antecedentes al 31.12.2022</t>
  </si>
  <si>
    <t>Amortización Préstamo Bancario</t>
  </si>
  <si>
    <t>Compra de Mercadería</t>
  </si>
  <si>
    <t xml:space="preserve">El costo de venta es un 60% </t>
  </si>
  <si>
    <t>Mercaderías</t>
  </si>
  <si>
    <t>Préstamos Bancarios</t>
  </si>
  <si>
    <t>Intereses Bancarios</t>
  </si>
  <si>
    <t>Antecedentes al 31.12.2023</t>
  </si>
  <si>
    <t>neto</t>
  </si>
  <si>
    <t xml:space="preserve">El costo de venta es un 72% </t>
  </si>
  <si>
    <t>Reajuste PPMO</t>
  </si>
  <si>
    <t>saldo inicial</t>
  </si>
  <si>
    <t>del año</t>
  </si>
  <si>
    <t>Determinación de la RLI   Régimen Propyme   del artículo 14 D Nª 3 al 31 de diciembre del 2022</t>
  </si>
  <si>
    <t>Ventas netas año 2022 a entidades NO relacionadas</t>
  </si>
  <si>
    <t>Ventas netas año 2022 a entidades relacionadas sujetas al régimen pro pyme (art. 14 letra D) N° 3)</t>
  </si>
  <si>
    <t>Ventas netas año 2022 a entidades relacionadas sujetas al régimen de imputación parcial de créditos (art. 14 letra A))</t>
  </si>
  <si>
    <t>Determinación de la RLI   Régimen Propyme   del artículo 14 D Nª 3 al 31 de diciembre del 2023</t>
  </si>
  <si>
    <t>Ventas netas año 2023 a entidades NO relacionadas</t>
  </si>
  <si>
    <t>Ventas netas año 2023 a entidades relacionadas sujetas al régimen pro pyme (art. 14 letra D) N° 3)</t>
  </si>
  <si>
    <t>Cobro facturas emitidas en 2022b no relacionadas y/o 14 D3</t>
  </si>
  <si>
    <t>costo venta</t>
  </si>
  <si>
    <t>asumo considera toda la mercadería del año 2022 y parte del 2023</t>
  </si>
  <si>
    <t xml:space="preserve"> de estos, quedaron pendientes de pago al 31/12/2023 </t>
  </si>
  <si>
    <t xml:space="preserve">de estas facturas por pagar no se pagaron </t>
  </si>
  <si>
    <t>cobranza 2022</t>
  </si>
  <si>
    <t>cobranza 2023</t>
  </si>
  <si>
    <t xml:space="preserve"> se componen de </t>
  </si>
  <si>
    <t>del 2022</t>
  </si>
  <si>
    <t>del 2023</t>
  </si>
  <si>
    <t>compras del año</t>
  </si>
  <si>
    <t>pagos del año 2022</t>
  </si>
  <si>
    <t>pago del año 2023</t>
  </si>
  <si>
    <t xml:space="preserve"> se compone de </t>
  </si>
  <si>
    <t>del año 2022</t>
  </si>
  <si>
    <t>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</si>
</sst>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_(* #,##0.00_);_(* \(#,##0.00\);_(* &quot;-&quot;??_);_(@_)"/>
    <numFmt numFmtId="168" formatCode="#,##0;[Red]\(#,##0\)"/>
    <numFmt numFmtId="169" formatCode="_-* #,##0.00\ _€_-;\-* #,##0.00\ _€_-;_-* &quot;-&quot;??\ _€_-;_-@_-"/>
    <numFmt numFmtId="170" formatCode="_-* #,##0.00\ &quot;€&quot;_-;\-* #,##0.00\ &quot;€&quot;_-;_-* &quot;-&quot;??\ &quot;€&quot;_-;_-@_-"/>
    <numFmt numFmtId="171" formatCode="_-&quot;$&quot;\ * #,##0.00_-;\-&quot;$&quot;\ * #,##0.00_-;_-&quot;$&quot;\ 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u/>
      <sz val="11"/>
      <color indexed="60"/>
      <name val="Tw Cen MT Condensed Extra Bold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2" fillId="5" borderId="0" applyNumberFormat="0" applyBorder="0" applyAlignment="0" applyProtection="0"/>
    <xf numFmtId="0" fontId="9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4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4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9" fillId="0" borderId="0"/>
    <xf numFmtId="0" fontId="4" fillId="0" borderId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28" fillId="5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23" borderId="60" applyNumberFormat="0" applyAlignment="0" applyProtection="0"/>
    <xf numFmtId="0" fontId="31" fillId="23" borderId="60" applyNumberFormat="0" applyAlignment="0" applyProtection="0"/>
    <xf numFmtId="0" fontId="32" fillId="24" borderId="61" applyNumberFormat="0" applyAlignment="0" applyProtection="0"/>
    <xf numFmtId="0" fontId="33" fillId="24" borderId="61" applyNumberFormat="0" applyAlignment="0" applyProtection="0"/>
    <xf numFmtId="0" fontId="34" fillId="0" borderId="62" applyNumberFormat="0" applyFill="0" applyAlignment="0" applyProtection="0"/>
    <xf numFmtId="0" fontId="35" fillId="12" borderId="0" applyNumberFormat="0" applyBorder="0" applyAlignment="0" applyProtection="0"/>
    <xf numFmtId="0" fontId="36" fillId="0" borderId="63" applyNumberFormat="0" applyFill="0" applyAlignment="0" applyProtection="0"/>
    <xf numFmtId="0" fontId="37" fillId="0" borderId="64" applyNumberFormat="0" applyFill="0" applyAlignment="0" applyProtection="0"/>
    <xf numFmtId="0" fontId="38" fillId="0" borderId="65" applyNumberFormat="0" applyFill="0" applyAlignment="0" applyProtection="0"/>
    <xf numFmtId="0" fontId="39" fillId="0" borderId="0" applyNumberFormat="0" applyFill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8" borderId="0" applyNumberFormat="0" applyBorder="0" applyAlignment="0" applyProtection="0"/>
    <xf numFmtId="0" fontId="40" fillId="15" borderId="6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11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4" fillId="29" borderId="0" applyNumberFormat="0" applyBorder="0" applyAlignment="0" applyProtection="0"/>
    <xf numFmtId="0" fontId="4" fillId="0" borderId="0"/>
    <xf numFmtId="0" fontId="4" fillId="29" borderId="66" applyNumberFormat="0" applyFont="0" applyAlignment="0" applyProtection="0"/>
    <xf numFmtId="0" fontId="4" fillId="29" borderId="66" applyNumberFormat="0" applyFont="0" applyAlignment="0" applyProtection="0"/>
    <xf numFmtId="0" fontId="4" fillId="30" borderId="66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5" fillId="23" borderId="6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64" applyNumberFormat="0" applyFill="0" applyAlignment="0" applyProtection="0"/>
    <xf numFmtId="0" fontId="39" fillId="0" borderId="6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68" applyNumberFormat="0" applyFill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9" fillId="0" borderId="0"/>
    <xf numFmtId="171" fontId="1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</cellStyleXfs>
  <cellXfs count="295">
    <xf numFmtId="0" fontId="0" fillId="0" borderId="0" xfId="0"/>
    <xf numFmtId="3" fontId="0" fillId="0" borderId="0" xfId="0" applyNumberFormat="1"/>
    <xf numFmtId="0" fontId="7" fillId="0" borderId="0" xfId="0" applyFont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0" fontId="0" fillId="2" borderId="12" xfId="0" applyFont="1" applyFill="1" applyBorder="1"/>
    <xf numFmtId="168" fontId="15" fillId="0" borderId="0" xfId="0" applyNumberFormat="1" applyFont="1"/>
    <xf numFmtId="168" fontId="16" fillId="0" borderId="24" xfId="0" applyNumberFormat="1" applyFont="1" applyFill="1" applyBorder="1" applyAlignment="1">
      <alignment horizontal="center" vertical="center"/>
    </xf>
    <xf numFmtId="168" fontId="17" fillId="0" borderId="14" xfId="0" applyNumberFormat="1" applyFont="1" applyFill="1" applyBorder="1" applyAlignment="1">
      <alignment horizontal="center" vertical="center"/>
    </xf>
    <xf numFmtId="168" fontId="16" fillId="0" borderId="28" xfId="0" applyNumberFormat="1" applyFont="1" applyFill="1" applyBorder="1" applyAlignment="1">
      <alignment horizontal="center" vertical="center"/>
    </xf>
    <xf numFmtId="49" fontId="16" fillId="0" borderId="28" xfId="0" applyNumberFormat="1" applyFont="1" applyFill="1" applyBorder="1" applyAlignment="1">
      <alignment horizontal="center" vertical="center"/>
    </xf>
    <xf numFmtId="168" fontId="17" fillId="0" borderId="20" xfId="0" applyNumberFormat="1" applyFont="1" applyFill="1" applyBorder="1" applyAlignment="1">
      <alignment horizontal="center" vertical="center"/>
    </xf>
    <xf numFmtId="168" fontId="17" fillId="0" borderId="29" xfId="0" applyNumberFormat="1" applyFont="1" applyFill="1" applyBorder="1" applyAlignment="1">
      <alignment horizontal="center" vertical="center"/>
    </xf>
    <xf numFmtId="168" fontId="17" fillId="0" borderId="30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168" fontId="17" fillId="7" borderId="56" xfId="0" applyNumberFormat="1" applyFont="1" applyFill="1" applyBorder="1" applyAlignment="1">
      <alignment horizontal="center" vertical="center"/>
    </xf>
    <xf numFmtId="168" fontId="18" fillId="0" borderId="27" xfId="0" applyNumberFormat="1" applyFont="1" applyFill="1" applyBorder="1" applyAlignment="1">
      <alignment vertical="center"/>
    </xf>
    <xf numFmtId="168" fontId="17" fillId="7" borderId="33" xfId="0" applyNumberFormat="1" applyFont="1" applyFill="1" applyBorder="1" applyAlignment="1">
      <alignment horizontal="center" vertical="center"/>
    </xf>
    <xf numFmtId="168" fontId="22" fillId="0" borderId="0" xfId="0" applyNumberFormat="1" applyFont="1"/>
    <xf numFmtId="168" fontId="17" fillId="7" borderId="14" xfId="0" applyNumberFormat="1" applyFont="1" applyFill="1" applyBorder="1" applyAlignment="1">
      <alignment horizontal="center" vertical="center"/>
    </xf>
    <xf numFmtId="168" fontId="23" fillId="0" borderId="0" xfId="0" applyNumberFormat="1" applyFont="1"/>
    <xf numFmtId="168" fontId="17" fillId="0" borderId="56" xfId="0" applyNumberFormat="1" applyFont="1" applyFill="1" applyBorder="1" applyAlignment="1">
      <alignment horizontal="center" vertical="center"/>
    </xf>
    <xf numFmtId="168" fontId="16" fillId="7" borderId="37" xfId="0" applyNumberFormat="1" applyFont="1" applyFill="1" applyBorder="1" applyAlignment="1">
      <alignment horizontal="center" vertical="center"/>
    </xf>
    <xf numFmtId="168" fontId="17" fillId="0" borderId="9" xfId="0" applyNumberFormat="1" applyFont="1" applyFill="1" applyBorder="1" applyAlignment="1">
      <alignment horizontal="center" vertical="center"/>
    </xf>
    <xf numFmtId="168" fontId="17" fillId="0" borderId="47" xfId="0" applyNumberFormat="1" applyFont="1" applyFill="1" applyBorder="1" applyAlignment="1">
      <alignment horizontal="center" vertical="center"/>
    </xf>
    <xf numFmtId="168" fontId="17" fillId="0" borderId="26" xfId="0" applyNumberFormat="1" applyFon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21" fillId="0" borderId="0" xfId="0" applyNumberFormat="1" applyFont="1"/>
    <xf numFmtId="168" fontId="16" fillId="6" borderId="44" xfId="3" applyNumberFormat="1" applyFont="1" applyFill="1" applyBorder="1" applyAlignment="1">
      <alignment horizontal="center" vertical="center" wrapText="1"/>
    </xf>
    <xf numFmtId="168" fontId="16" fillId="6" borderId="35" xfId="3" applyNumberFormat="1" applyFont="1" applyFill="1" applyBorder="1" applyAlignment="1">
      <alignment horizontal="center" vertical="center" wrapText="1"/>
    </xf>
    <xf numFmtId="168" fontId="16" fillId="6" borderId="34" xfId="3" applyNumberFormat="1" applyFont="1" applyFill="1" applyBorder="1" applyAlignment="1">
      <alignment horizontal="center" vertical="center" wrapText="1"/>
    </xf>
    <xf numFmtId="168" fontId="16" fillId="6" borderId="37" xfId="3" applyNumberFormat="1" applyFont="1" applyFill="1" applyBorder="1" applyAlignment="1">
      <alignment horizontal="center" vertical="center" wrapText="1"/>
    </xf>
    <xf numFmtId="168" fontId="18" fillId="0" borderId="51" xfId="0" applyNumberFormat="1" applyFont="1" applyFill="1" applyBorder="1" applyAlignment="1">
      <alignment vertical="center"/>
    </xf>
    <xf numFmtId="168" fontId="16" fillId="0" borderId="57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57" xfId="0" applyNumberFormat="1" applyFont="1" applyFill="1" applyBorder="1" applyAlignment="1">
      <alignment horizontal="center" vertical="center"/>
    </xf>
    <xf numFmtId="168" fontId="17" fillId="0" borderId="42" xfId="0" applyNumberFormat="1" applyFont="1" applyFill="1" applyBorder="1" applyAlignment="1">
      <alignment horizontal="center" vertical="center"/>
    </xf>
    <xf numFmtId="168" fontId="16" fillId="0" borderId="43" xfId="0" applyNumberFormat="1" applyFont="1" applyFill="1" applyBorder="1" applyAlignment="1">
      <alignment horizontal="center" vertical="center"/>
    </xf>
    <xf numFmtId="0" fontId="24" fillId="0" borderId="0" xfId="0" applyFont="1"/>
    <xf numFmtId="0" fontId="26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168" fontId="17" fillId="0" borderId="23" xfId="0" applyNumberFormat="1" applyFont="1" applyFill="1" applyBorder="1" applyAlignment="1">
      <alignment horizontal="center" vertical="center"/>
    </xf>
    <xf numFmtId="0" fontId="24" fillId="0" borderId="0" xfId="0" applyFont="1" applyBorder="1"/>
    <xf numFmtId="168" fontId="17" fillId="0" borderId="23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168" fontId="20" fillId="0" borderId="38" xfId="0" applyNumberFormat="1" applyFont="1" applyFill="1" applyBorder="1" applyAlignment="1">
      <alignment horizontal="left" vertical="center"/>
    </xf>
    <xf numFmtId="0" fontId="24" fillId="0" borderId="40" xfId="0" applyFont="1" applyBorder="1" applyAlignment="1">
      <alignment horizontal="left" indent="4"/>
    </xf>
    <xf numFmtId="0" fontId="24" fillId="0" borderId="46" xfId="0" applyFont="1" applyBorder="1" applyAlignment="1">
      <alignment horizontal="left" indent="4"/>
    </xf>
    <xf numFmtId="168" fontId="20" fillId="0" borderId="38" xfId="0" applyNumberFormat="1" applyFont="1" applyFill="1" applyBorder="1" applyAlignment="1">
      <alignment horizontal="left" vertical="center" wrapText="1"/>
    </xf>
    <xf numFmtId="168" fontId="17" fillId="7" borderId="23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indent="5"/>
    </xf>
    <xf numFmtId="0" fontId="0" fillId="0" borderId="46" xfId="0" applyBorder="1" applyAlignment="1">
      <alignment horizontal="left" indent="5"/>
    </xf>
    <xf numFmtId="49" fontId="17" fillId="0" borderId="30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168" fontId="20" fillId="0" borderId="40" xfId="0" applyNumberFormat="1" applyFont="1" applyFill="1" applyBorder="1" applyAlignment="1">
      <alignment vertical="center"/>
    </xf>
    <xf numFmtId="168" fontId="20" fillId="0" borderId="41" xfId="0" applyNumberFormat="1" applyFont="1" applyFill="1" applyBorder="1" applyAlignment="1">
      <alignment horizontal="left" vertical="center" wrapText="1"/>
    </xf>
    <xf numFmtId="168" fontId="20" fillId="0" borderId="45" xfId="0" applyNumberFormat="1" applyFont="1" applyFill="1" applyBorder="1" applyAlignment="1">
      <alignment horizontal="left" vertical="center" wrapText="1"/>
    </xf>
    <xf numFmtId="168" fontId="20" fillId="0" borderId="46" xfId="0" applyNumberFormat="1" applyFont="1" applyFill="1" applyBorder="1" applyAlignment="1">
      <alignment horizontal="left" vertical="center" wrapText="1"/>
    </xf>
    <xf numFmtId="168" fontId="17" fillId="8" borderId="33" xfId="0" applyNumberFormat="1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168" fontId="20" fillId="0" borderId="40" xfId="0" applyNumberFormat="1" applyFont="1" applyFill="1" applyBorder="1" applyAlignment="1">
      <alignment horizontal="left" vertical="center" wrapText="1"/>
    </xf>
    <xf numFmtId="168" fontId="20" fillId="0" borderId="40" xfId="0" applyNumberFormat="1" applyFont="1" applyFill="1" applyBorder="1" applyAlignment="1">
      <alignment vertical="center" wrapText="1"/>
    </xf>
    <xf numFmtId="0" fontId="0" fillId="0" borderId="41" xfId="0" applyBorder="1" applyAlignment="1">
      <alignment horizontal="left" indent="5"/>
    </xf>
    <xf numFmtId="49" fontId="17" fillId="0" borderId="29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horizontal="left" vertical="center" wrapText="1"/>
    </xf>
    <xf numFmtId="168" fontId="17" fillId="8" borderId="37" xfId="0" applyNumberFormat="1" applyFont="1" applyFill="1" applyBorder="1" applyAlignment="1">
      <alignment horizontal="center" vertical="center"/>
    </xf>
    <xf numFmtId="168" fontId="16" fillId="7" borderId="6" xfId="0" applyNumberFormat="1" applyFont="1" applyFill="1" applyBorder="1" applyAlignment="1">
      <alignment horizontal="left" vertical="center" wrapText="1"/>
    </xf>
    <xf numFmtId="168" fontId="16" fillId="7" borderId="16" xfId="0" applyNumberFormat="1" applyFont="1" applyFill="1" applyBorder="1" applyAlignment="1">
      <alignment horizontal="left" vertical="center" wrapText="1"/>
    </xf>
    <xf numFmtId="0" fontId="24" fillId="0" borderId="18" xfId="0" applyFont="1" applyBorder="1"/>
    <xf numFmtId="0" fontId="8" fillId="4" borderId="6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center" vertical="center"/>
    </xf>
    <xf numFmtId="168" fontId="20" fillId="0" borderId="45" xfId="0" applyNumberFormat="1" applyFont="1" applyFill="1" applyBorder="1" applyAlignment="1">
      <alignment horizontal="left" vertical="center"/>
    </xf>
    <xf numFmtId="0" fontId="0" fillId="0" borderId="45" xfId="0" applyBorder="1" applyAlignment="1">
      <alignment horizontal="left" indent="5"/>
    </xf>
    <xf numFmtId="168" fontId="27" fillId="0" borderId="40" xfId="0" applyNumberFormat="1" applyFont="1" applyFill="1" applyBorder="1" applyAlignment="1">
      <alignment vertical="center" wrapText="1"/>
    </xf>
    <xf numFmtId="168" fontId="16" fillId="7" borderId="22" xfId="0" applyNumberFormat="1" applyFont="1" applyFill="1" applyBorder="1" applyAlignment="1">
      <alignment vertical="center" wrapText="1"/>
    </xf>
    <xf numFmtId="168" fontId="17" fillId="7" borderId="42" xfId="0" applyNumberFormat="1" applyFont="1" applyFill="1" applyBorder="1" applyAlignment="1">
      <alignment horizontal="center" vertical="center"/>
    </xf>
    <xf numFmtId="168" fontId="27" fillId="0" borderId="32" xfId="0" applyNumberFormat="1" applyFont="1" applyFill="1" applyBorder="1" applyAlignment="1">
      <alignment horizontal="left" vertical="center" wrapText="1"/>
    </xf>
    <xf numFmtId="168" fontId="17" fillId="0" borderId="3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8" borderId="52" xfId="0" applyFont="1" applyFill="1" applyBorder="1" applyAlignment="1">
      <alignment horizontal="center"/>
    </xf>
    <xf numFmtId="0" fontId="0" fillId="8" borderId="54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8" fontId="16" fillId="7" borderId="6" xfId="0" applyNumberFormat="1" applyFont="1" applyFill="1" applyBorder="1" applyAlignment="1">
      <alignment vertical="center" wrapText="1"/>
    </xf>
    <xf numFmtId="0" fontId="24" fillId="0" borderId="8" xfId="0" applyFont="1" applyBorder="1"/>
    <xf numFmtId="0" fontId="0" fillId="0" borderId="7" xfId="0" applyFont="1" applyBorder="1" applyAlignment="1">
      <alignment horizontal="center"/>
    </xf>
    <xf numFmtId="168" fontId="17" fillId="8" borderId="28" xfId="0" applyNumberFormat="1" applyFont="1" applyFill="1" applyBorder="1" applyAlignment="1">
      <alignment horizontal="center" vertical="center"/>
    </xf>
    <xf numFmtId="168" fontId="17" fillId="7" borderId="8" xfId="0" applyNumberFormat="1" applyFont="1" applyFill="1" applyBorder="1" applyAlignment="1">
      <alignment horizontal="center" vertical="center"/>
    </xf>
    <xf numFmtId="168" fontId="0" fillId="0" borderId="0" xfId="0" applyNumberFormat="1" applyFont="1"/>
    <xf numFmtId="3" fontId="0" fillId="0" borderId="0" xfId="0" applyNumberFormat="1" applyFont="1"/>
    <xf numFmtId="168" fontId="17" fillId="32" borderId="33" xfId="0" applyNumberFormat="1" applyFont="1" applyFill="1" applyBorder="1" applyAlignment="1">
      <alignment horizontal="center" vertical="center"/>
    </xf>
    <xf numFmtId="168" fontId="17" fillId="32" borderId="56" xfId="0" applyNumberFormat="1" applyFont="1" applyFill="1" applyBorder="1" applyAlignment="1">
      <alignment horizontal="center" vertical="center"/>
    </xf>
    <xf numFmtId="49" fontId="17" fillId="32" borderId="30" xfId="0" applyNumberFormat="1" applyFont="1" applyFill="1" applyBorder="1" applyAlignment="1">
      <alignment horizontal="center" vertical="center"/>
    </xf>
    <xf numFmtId="49" fontId="17" fillId="32" borderId="29" xfId="0" applyNumberFormat="1" applyFont="1" applyFill="1" applyBorder="1" applyAlignment="1">
      <alignment horizontal="center" vertical="center"/>
    </xf>
    <xf numFmtId="168" fontId="17" fillId="32" borderId="8" xfId="0" applyNumberFormat="1" applyFont="1" applyFill="1" applyBorder="1" applyAlignment="1">
      <alignment horizontal="center" vertical="center"/>
    </xf>
    <xf numFmtId="168" fontId="17" fillId="32" borderId="14" xfId="0" applyNumberFormat="1" applyFont="1" applyFill="1" applyBorder="1" applyAlignment="1">
      <alignment horizontal="center" vertical="center"/>
    </xf>
    <xf numFmtId="168" fontId="17" fillId="32" borderId="29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24" fillId="32" borderId="18" xfId="0" applyFont="1" applyFill="1" applyBorder="1" applyAlignment="1">
      <alignment horizontal="center"/>
    </xf>
    <xf numFmtId="0" fontId="24" fillId="32" borderId="8" xfId="0" applyFont="1" applyFill="1" applyBorder="1" applyAlignment="1">
      <alignment horizontal="center"/>
    </xf>
    <xf numFmtId="3" fontId="0" fillId="8" borderId="54" xfId="0" applyNumberFormat="1" applyFont="1" applyFill="1" applyBorder="1" applyAlignment="1">
      <alignment horizontal="center"/>
    </xf>
    <xf numFmtId="168" fontId="17" fillId="8" borderId="43" xfId="0" applyNumberFormat="1" applyFont="1" applyFill="1" applyBorder="1" applyAlignment="1">
      <alignment horizontal="center" vertical="center"/>
    </xf>
    <xf numFmtId="168" fontId="17" fillId="31" borderId="42" xfId="0" applyNumberFormat="1" applyFont="1" applyFill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3" fontId="51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17" fillId="0" borderId="3" xfId="0" applyNumberFormat="1" applyFont="1" applyFill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8" fontId="0" fillId="0" borderId="26" xfId="0" applyNumberFormat="1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Font="1" applyBorder="1" applyAlignment="1">
      <alignment horizontal="center"/>
    </xf>
    <xf numFmtId="168" fontId="17" fillId="8" borderId="69" xfId="0" applyNumberFormat="1" applyFont="1" applyFill="1" applyBorder="1" applyAlignment="1">
      <alignment horizontal="center" vertical="center"/>
    </xf>
    <xf numFmtId="3" fontId="0" fillId="8" borderId="58" xfId="0" applyNumberFormat="1" applyFont="1" applyFill="1" applyBorder="1" applyAlignment="1">
      <alignment horizontal="center"/>
    </xf>
    <xf numFmtId="0" fontId="0" fillId="8" borderId="71" xfId="0" applyFont="1" applyFill="1" applyBorder="1" applyAlignment="1">
      <alignment horizontal="center"/>
    </xf>
    <xf numFmtId="0" fontId="0" fillId="8" borderId="70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168" fontId="17" fillId="9" borderId="23" xfId="0" applyNumberFormat="1" applyFont="1" applyFill="1" applyBorder="1" applyAlignment="1">
      <alignment horizontal="center" vertical="center"/>
    </xf>
    <xf numFmtId="168" fontId="18" fillId="9" borderId="14" xfId="0" applyNumberFormat="1" applyFont="1" applyFill="1" applyBorder="1" applyAlignment="1">
      <alignment horizontal="center" vertical="center"/>
    </xf>
    <xf numFmtId="168" fontId="18" fillId="9" borderId="20" xfId="0" applyNumberFormat="1" applyFont="1" applyFill="1" applyBorder="1" applyAlignment="1">
      <alignment horizontal="center" vertical="center"/>
    </xf>
    <xf numFmtId="168" fontId="17" fillId="9" borderId="30" xfId="0" applyNumberFormat="1" applyFont="1" applyFill="1" applyBorder="1" applyAlignment="1">
      <alignment horizontal="center" vertical="center"/>
    </xf>
    <xf numFmtId="3" fontId="0" fillId="9" borderId="14" xfId="0" applyNumberForma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3" fontId="0" fillId="9" borderId="29" xfId="0" applyNumberForma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168" fontId="17" fillId="9" borderId="20" xfId="0" applyNumberFormat="1" applyFont="1" applyFill="1" applyBorder="1" applyAlignment="1">
      <alignment horizontal="center" vertical="center"/>
    </xf>
    <xf numFmtId="168" fontId="17" fillId="9" borderId="33" xfId="0" applyNumberFormat="1" applyFont="1" applyFill="1" applyBorder="1" applyAlignment="1">
      <alignment horizontal="center" vertical="center"/>
    </xf>
    <xf numFmtId="168" fontId="17" fillId="9" borderId="42" xfId="0" applyNumberFormat="1" applyFont="1" applyFill="1" applyBorder="1" applyAlignment="1">
      <alignment horizontal="center" vertical="center"/>
    </xf>
    <xf numFmtId="168" fontId="17" fillId="9" borderId="56" xfId="0" applyNumberFormat="1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/>
    </xf>
    <xf numFmtId="49" fontId="17" fillId="9" borderId="30" xfId="0" applyNumberFormat="1" applyFont="1" applyFill="1" applyBorder="1" applyAlignment="1">
      <alignment horizontal="center" vertical="center"/>
    </xf>
    <xf numFmtId="49" fontId="17" fillId="9" borderId="29" xfId="0" applyNumberFormat="1" applyFont="1" applyFill="1" applyBorder="1" applyAlignment="1">
      <alignment horizontal="center" vertical="center"/>
    </xf>
    <xf numFmtId="168" fontId="17" fillId="9" borderId="8" xfId="0" applyNumberFormat="1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/>
    </xf>
    <xf numFmtId="168" fontId="17" fillId="9" borderId="14" xfId="0" applyNumberFormat="1" applyFont="1" applyFill="1" applyBorder="1" applyAlignment="1">
      <alignment horizontal="center" vertical="center"/>
    </xf>
    <xf numFmtId="168" fontId="17" fillId="9" borderId="29" xfId="0" applyNumberFormat="1" applyFont="1" applyFill="1" applyBorder="1" applyAlignment="1">
      <alignment horizontal="center" vertical="center"/>
    </xf>
    <xf numFmtId="3" fontId="24" fillId="9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168" fontId="18" fillId="0" borderId="14" xfId="0" applyNumberFormat="1" applyFont="1" applyFill="1" applyBorder="1" applyAlignment="1">
      <alignment horizontal="center" vertical="center"/>
    </xf>
    <xf numFmtId="168" fontId="18" fillId="0" borderId="20" xfId="0" applyNumberFormat="1" applyFont="1" applyFill="1" applyBorder="1" applyAlignment="1">
      <alignment horizontal="center" vertical="center"/>
    </xf>
    <xf numFmtId="0" fontId="2" fillId="0" borderId="0" xfId="0" applyFont="1"/>
    <xf numFmtId="0" fontId="11" fillId="2" borderId="12" xfId="0" applyFont="1" applyFill="1" applyBorder="1"/>
    <xf numFmtId="0" fontId="11" fillId="2" borderId="0" xfId="0" applyFont="1" applyFill="1" applyBorder="1"/>
    <xf numFmtId="0" fontId="53" fillId="2" borderId="12" xfId="0" applyFont="1" applyFill="1" applyBorder="1"/>
    <xf numFmtId="0" fontId="53" fillId="2" borderId="0" xfId="0" applyFont="1" applyFill="1" applyBorder="1"/>
    <xf numFmtId="0" fontId="51" fillId="2" borderId="51" xfId="0" applyFont="1" applyFill="1" applyBorder="1" applyAlignment="1">
      <alignment horizontal="center"/>
    </xf>
    <xf numFmtId="0" fontId="51" fillId="33" borderId="29" xfId="0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3" fontId="5" fillId="4" borderId="51" xfId="0" applyNumberFormat="1" applyFont="1" applyFill="1" applyBorder="1" applyAlignment="1">
      <alignment horizontal="center"/>
    </xf>
    <xf numFmtId="3" fontId="5" fillId="33" borderId="39" xfId="0" applyNumberFormat="1" applyFont="1" applyFill="1" applyBorder="1" applyAlignment="1">
      <alignment horizontal="center"/>
    </xf>
    <xf numFmtId="3" fontId="5" fillId="4" borderId="15" xfId="0" applyNumberFormat="1" applyFont="1" applyFill="1" applyBorder="1" applyAlignment="1">
      <alignment horizontal="center"/>
    </xf>
    <xf numFmtId="0" fontId="51" fillId="33" borderId="39" xfId="0" applyFont="1" applyFill="1" applyBorder="1" applyAlignment="1">
      <alignment horizontal="center"/>
    </xf>
    <xf numFmtId="9" fontId="51" fillId="2" borderId="53" xfId="1" applyFont="1" applyFill="1" applyBorder="1" applyAlignment="1">
      <alignment horizontal="center"/>
    </xf>
    <xf numFmtId="9" fontId="51" fillId="33" borderId="30" xfId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center"/>
    </xf>
    <xf numFmtId="0" fontId="8" fillId="8" borderId="21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3" fontId="51" fillId="8" borderId="58" xfId="0" applyNumberFormat="1" applyFont="1" applyFill="1" applyBorder="1" applyAlignment="1">
      <alignment horizontal="center"/>
    </xf>
    <xf numFmtId="168" fontId="0" fillId="8" borderId="58" xfId="0" applyNumberFormat="1" applyFont="1" applyFill="1" applyBorder="1" applyAlignment="1">
      <alignment horizontal="center"/>
    </xf>
    <xf numFmtId="3" fontId="0" fillId="8" borderId="72" xfId="0" applyNumberFormat="1" applyFont="1" applyFill="1" applyBorder="1" applyAlignment="1">
      <alignment horizontal="center"/>
    </xf>
    <xf numFmtId="168" fontId="17" fillId="8" borderId="71" xfId="0" applyNumberFormat="1" applyFon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8" fontId="17" fillId="8" borderId="25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8" borderId="69" xfId="0" applyFont="1" applyFill="1" applyBorder="1" applyAlignment="1">
      <alignment horizontal="center"/>
    </xf>
    <xf numFmtId="168" fontId="17" fillId="8" borderId="59" xfId="0" applyNumberFormat="1" applyFont="1" applyFill="1" applyBorder="1" applyAlignment="1">
      <alignment horizontal="center" vertical="center"/>
    </xf>
    <xf numFmtId="3" fontId="0" fillId="8" borderId="71" xfId="0" applyNumberFormat="1" applyFont="1" applyFill="1" applyBorder="1" applyAlignment="1">
      <alignment horizontal="center"/>
    </xf>
    <xf numFmtId="3" fontId="51" fillId="0" borderId="26" xfId="0" applyNumberFormat="1" applyFont="1" applyBorder="1" applyAlignment="1">
      <alignment horizontal="center"/>
    </xf>
    <xf numFmtId="168" fontId="16" fillId="0" borderId="40" xfId="0" applyNumberFormat="1" applyFont="1" applyFill="1" applyBorder="1" applyAlignment="1">
      <alignment horizontal="left" vertical="center" wrapText="1"/>
    </xf>
    <xf numFmtId="168" fontId="17" fillId="8" borderId="21" xfId="0" applyNumberFormat="1" applyFont="1" applyFill="1" applyBorder="1" applyAlignment="1">
      <alignment horizontal="center" vertical="center"/>
    </xf>
    <xf numFmtId="168" fontId="17" fillId="31" borderId="21" xfId="0" applyNumberFormat="1" applyFont="1" applyFill="1" applyBorder="1" applyAlignment="1">
      <alignment horizontal="center" vertical="center"/>
    </xf>
    <xf numFmtId="168" fontId="17" fillId="32" borderId="34" xfId="0" applyNumberFormat="1" applyFont="1" applyFill="1" applyBorder="1" applyAlignment="1">
      <alignment horizontal="center" vertical="center"/>
    </xf>
    <xf numFmtId="168" fontId="17" fillId="32" borderId="47" xfId="0" applyNumberFormat="1" applyFont="1" applyFill="1" applyBorder="1" applyAlignment="1">
      <alignment horizontal="center" vertical="center"/>
    </xf>
    <xf numFmtId="49" fontId="17" fillId="32" borderId="3" xfId="0" applyNumberFormat="1" applyFont="1" applyFill="1" applyBorder="1" applyAlignment="1">
      <alignment horizontal="center" vertical="center"/>
    </xf>
    <xf numFmtId="49" fontId="17" fillId="32" borderId="1" xfId="0" applyNumberFormat="1" applyFont="1" applyFill="1" applyBorder="1" applyAlignment="1">
      <alignment horizontal="center" vertical="center"/>
    </xf>
    <xf numFmtId="168" fontId="17" fillId="32" borderId="26" xfId="0" applyNumberFormat="1" applyFont="1" applyFill="1" applyBorder="1" applyAlignment="1">
      <alignment horizontal="center" vertical="center"/>
    </xf>
    <xf numFmtId="168" fontId="17" fillId="32" borderId="1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68" fontId="17" fillId="8" borderId="58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3" fontId="24" fillId="3" borderId="14" xfId="0" applyNumberFormat="1" applyFont="1" applyFill="1" applyBorder="1"/>
    <xf numFmtId="14" fontId="0" fillId="0" borderId="0" xfId="0" applyNumberFormat="1"/>
    <xf numFmtId="0" fontId="0" fillId="0" borderId="0" xfId="0" applyFont="1" applyFill="1" applyBorder="1"/>
    <xf numFmtId="0" fontId="0" fillId="0" borderId="0" xfId="0" applyAlignment="1">
      <alignment horizontal="center"/>
    </xf>
    <xf numFmtId="3" fontId="4" fillId="0" borderId="14" xfId="0" applyNumberFormat="1" applyFont="1" applyFill="1" applyBorder="1"/>
    <xf numFmtId="41" fontId="54" fillId="0" borderId="14" xfId="0" applyNumberFormat="1" applyFont="1" applyFill="1" applyBorder="1"/>
    <xf numFmtId="0" fontId="0" fillId="0" borderId="0" xfId="0" applyFill="1"/>
    <xf numFmtId="3" fontId="0" fillId="0" borderId="0" xfId="0" applyNumberFormat="1" applyFill="1"/>
    <xf numFmtId="0" fontId="0" fillId="0" borderId="14" xfId="0" applyFill="1" applyBorder="1"/>
    <xf numFmtId="3" fontId="0" fillId="0" borderId="14" xfId="0" applyNumberFormat="1" applyFill="1" applyBorder="1"/>
    <xf numFmtId="0" fontId="0" fillId="0" borderId="0" xfId="0" applyAlignment="1">
      <alignment horizontal="center"/>
    </xf>
    <xf numFmtId="0" fontId="7" fillId="0" borderId="12" xfId="0" applyFont="1" applyBorder="1"/>
    <xf numFmtId="0" fontId="24" fillId="0" borderId="13" xfId="0" applyFont="1" applyBorder="1" applyAlignment="1">
      <alignment horizontal="center"/>
    </xf>
    <xf numFmtId="0" fontId="0" fillId="0" borderId="12" xfId="0" applyFont="1" applyFill="1" applyBorder="1"/>
    <xf numFmtId="3" fontId="0" fillId="0" borderId="28" xfId="0" applyNumberFormat="1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left"/>
    </xf>
    <xf numFmtId="10" fontId="24" fillId="0" borderId="28" xfId="1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0" fontId="0" fillId="0" borderId="16" xfId="0" applyFont="1" applyBorder="1"/>
    <xf numFmtId="0" fontId="24" fillId="0" borderId="17" xfId="0" applyFont="1" applyBorder="1" applyAlignment="1">
      <alignment horizontal="center"/>
    </xf>
    <xf numFmtId="0" fontId="0" fillId="0" borderId="0" xfId="0" applyFont="1" applyAlignment="1">
      <alignment horizontal="left"/>
    </xf>
    <xf numFmtId="3" fontId="0" fillId="8" borderId="7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Fill="1" applyAlignment="1">
      <alignment horizontal="center"/>
    </xf>
    <xf numFmtId="168" fontId="18" fillId="0" borderId="51" xfId="0" applyNumberFormat="1" applyFont="1" applyFill="1" applyBorder="1" applyAlignment="1">
      <alignment horizontal="left" vertical="center"/>
    </xf>
    <xf numFmtId="168" fontId="18" fillId="0" borderId="27" xfId="0" applyNumberFormat="1" applyFont="1" applyFill="1" applyBorder="1" applyAlignment="1">
      <alignment horizontal="left" vertical="center"/>
    </xf>
    <xf numFmtId="168" fontId="16" fillId="0" borderId="26" xfId="0" applyNumberFormat="1" applyFont="1" applyFill="1" applyBorder="1" applyAlignment="1">
      <alignment horizontal="right" vertical="center"/>
    </xf>
    <xf numFmtId="168" fontId="16" fillId="0" borderId="27" xfId="0" applyNumberFormat="1" applyFont="1" applyFill="1" applyBorder="1" applyAlignment="1">
      <alignment horizontal="right" vertical="center"/>
    </xf>
    <xf numFmtId="168" fontId="16" fillId="0" borderId="15" xfId="0" applyNumberFormat="1" applyFont="1" applyFill="1" applyBorder="1" applyAlignment="1">
      <alignment horizontal="right" vertical="center"/>
    </xf>
    <xf numFmtId="168" fontId="21" fillId="6" borderId="6" xfId="5" applyNumberFormat="1" applyFont="1" applyFill="1" applyBorder="1" applyAlignment="1">
      <alignment horizontal="center" vertical="center" wrapText="1"/>
    </xf>
    <xf numFmtId="168" fontId="21" fillId="6" borderId="8" xfId="5" applyNumberFormat="1" applyFont="1" applyFill="1" applyBorder="1" applyAlignment="1">
      <alignment horizontal="center" vertical="center" wrapText="1"/>
    </xf>
    <xf numFmtId="168" fontId="21" fillId="6" borderId="7" xfId="5" applyNumberFormat="1" applyFont="1" applyFill="1" applyBorder="1" applyAlignment="1">
      <alignment horizontal="center" vertical="center" wrapText="1"/>
    </xf>
    <xf numFmtId="168" fontId="21" fillId="6" borderId="16" xfId="5" applyNumberFormat="1" applyFont="1" applyFill="1" applyBorder="1" applyAlignment="1">
      <alignment horizontal="center" vertical="center" wrapText="1"/>
    </xf>
    <xf numFmtId="168" fontId="21" fillId="6" borderId="18" xfId="5" applyNumberFormat="1" applyFont="1" applyFill="1" applyBorder="1" applyAlignment="1">
      <alignment horizontal="center" vertical="center" wrapText="1"/>
    </xf>
    <xf numFmtId="168" fontId="21" fillId="6" borderId="17" xfId="5" applyNumberFormat="1" applyFont="1" applyFill="1" applyBorder="1" applyAlignment="1">
      <alignment horizontal="center" vertical="center" wrapText="1"/>
    </xf>
    <xf numFmtId="168" fontId="16" fillId="6" borderId="34" xfId="4" applyNumberFormat="1" applyFont="1" applyFill="1" applyBorder="1" applyAlignment="1">
      <alignment horizontal="center" vertical="center" wrapText="1"/>
    </xf>
    <xf numFmtId="168" fontId="16" fillId="6" borderId="35" xfId="4" applyNumberFormat="1" applyFont="1" applyFill="1" applyBorder="1" applyAlignment="1">
      <alignment horizontal="center" vertical="center" wrapText="1"/>
    </xf>
    <xf numFmtId="168" fontId="16" fillId="6" borderId="36" xfId="4" applyNumberFormat="1" applyFont="1" applyFill="1" applyBorder="1" applyAlignment="1">
      <alignment horizontal="center" vertical="center" wrapText="1"/>
    </xf>
    <xf numFmtId="168" fontId="18" fillId="0" borderId="50" xfId="0" applyNumberFormat="1" applyFont="1" applyFill="1" applyBorder="1" applyAlignment="1">
      <alignment horizontal="left" vertical="center"/>
    </xf>
    <xf numFmtId="168" fontId="18" fillId="0" borderId="10" xfId="0" applyNumberFormat="1" applyFont="1" applyFill="1" applyBorder="1" applyAlignment="1">
      <alignment horizontal="left" vertical="center"/>
    </xf>
    <xf numFmtId="168" fontId="16" fillId="0" borderId="9" xfId="0" applyNumberFormat="1" applyFont="1" applyFill="1" applyBorder="1" applyAlignment="1">
      <alignment horizontal="right" vertical="center"/>
    </xf>
    <xf numFmtId="168" fontId="16" fillId="0" borderId="10" xfId="0" applyNumberFormat="1" applyFont="1" applyFill="1" applyBorder="1" applyAlignment="1">
      <alignment horizontal="right" vertical="center"/>
    </xf>
    <xf numFmtId="168" fontId="16" fillId="0" borderId="11" xfId="0" applyNumberFormat="1" applyFont="1" applyFill="1" applyBorder="1" applyAlignment="1">
      <alignment horizontal="right" vertical="center"/>
    </xf>
    <xf numFmtId="168" fontId="18" fillId="0" borderId="51" xfId="0" applyNumberFormat="1" applyFont="1" applyFill="1" applyBorder="1" applyAlignment="1">
      <alignment horizontal="left" vertical="center" wrapText="1"/>
    </xf>
    <xf numFmtId="168" fontId="18" fillId="0" borderId="27" xfId="0" applyNumberFormat="1" applyFont="1" applyFill="1" applyBorder="1" applyAlignment="1">
      <alignment horizontal="left" vertical="center" wrapText="1"/>
    </xf>
    <xf numFmtId="168" fontId="18" fillId="0" borderId="16" xfId="0" applyNumberFormat="1" applyFont="1" applyFill="1" applyBorder="1" applyAlignment="1">
      <alignment horizontal="left" vertical="center" wrapText="1"/>
    </xf>
    <xf numFmtId="168" fontId="18" fillId="0" borderId="18" xfId="0" applyNumberFormat="1" applyFont="1" applyFill="1" applyBorder="1" applyAlignment="1">
      <alignment horizontal="left" vertical="center" wrapText="1"/>
    </xf>
    <xf numFmtId="168" fontId="16" fillId="0" borderId="47" xfId="0" applyNumberFormat="1" applyFont="1" applyFill="1" applyBorder="1" applyAlignment="1">
      <alignment horizontal="right" vertical="center"/>
    </xf>
    <xf numFmtId="168" fontId="16" fillId="0" borderId="18" xfId="0" applyNumberFormat="1" applyFont="1" applyFill="1" applyBorder="1" applyAlignment="1">
      <alignment horizontal="right" vertical="center"/>
    </xf>
    <xf numFmtId="168" fontId="16" fillId="0" borderId="48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horizontal="center" vertical="center" wrapText="1"/>
    </xf>
    <xf numFmtId="168" fontId="17" fillId="7" borderId="35" xfId="0" applyNumberFormat="1" applyFont="1" applyFill="1" applyBorder="1" applyAlignment="1">
      <alignment horizontal="center" vertical="center" wrapText="1"/>
    </xf>
    <xf numFmtId="168" fontId="17" fillId="7" borderId="36" xfId="0" applyNumberFormat="1" applyFont="1" applyFill="1" applyBorder="1" applyAlignment="1">
      <alignment horizontal="center" vertical="center" wrapText="1"/>
    </xf>
    <xf numFmtId="168" fontId="16" fillId="7" borderId="35" xfId="0" applyNumberFormat="1" applyFont="1" applyFill="1" applyBorder="1" applyAlignment="1">
      <alignment horizontal="right" vertical="center"/>
    </xf>
    <xf numFmtId="168" fontId="18" fillId="0" borderId="50" xfId="0" applyNumberFormat="1" applyFont="1" applyFill="1" applyBorder="1" applyAlignment="1">
      <alignment horizontal="left" vertical="center" wrapText="1"/>
    </xf>
    <xf numFmtId="168" fontId="18" fillId="0" borderId="10" xfId="0" applyNumberFormat="1" applyFont="1" applyFill="1" applyBorder="1" applyAlignment="1">
      <alignment horizontal="left" vertical="center" wrapText="1"/>
    </xf>
    <xf numFmtId="168" fontId="18" fillId="0" borderId="11" xfId="0" applyNumberFormat="1" applyFont="1" applyFill="1" applyBorder="1" applyAlignment="1">
      <alignment horizontal="left" vertical="center" wrapText="1"/>
    </xf>
    <xf numFmtId="168" fontId="18" fillId="0" borderId="15" xfId="0" applyNumberFormat="1" applyFont="1" applyFill="1" applyBorder="1" applyAlignment="1">
      <alignment horizontal="left" vertical="center" wrapText="1"/>
    </xf>
    <xf numFmtId="168" fontId="18" fillId="0" borderId="51" xfId="0" applyNumberFormat="1" applyFont="1" applyFill="1" applyBorder="1" applyAlignment="1">
      <alignment vertical="center" wrapText="1"/>
    </xf>
    <xf numFmtId="168" fontId="18" fillId="0" borderId="27" xfId="0" applyNumberFormat="1" applyFont="1" applyFill="1" applyBorder="1" applyAlignment="1">
      <alignment vertical="center" wrapText="1"/>
    </xf>
    <xf numFmtId="168" fontId="18" fillId="0" borderId="15" xfId="0" applyNumberFormat="1" applyFont="1" applyFill="1" applyBorder="1" applyAlignment="1">
      <alignment vertical="center" wrapText="1"/>
    </xf>
    <xf numFmtId="168" fontId="18" fillId="0" borderId="55" xfId="0" applyNumberFormat="1" applyFont="1" applyFill="1" applyBorder="1" applyAlignment="1">
      <alignment vertical="center" wrapText="1"/>
    </xf>
    <xf numFmtId="168" fontId="18" fillId="0" borderId="4" xfId="0" applyNumberFormat="1" applyFont="1" applyFill="1" applyBorder="1" applyAlignment="1">
      <alignment vertical="center" wrapText="1"/>
    </xf>
    <xf numFmtId="168" fontId="18" fillId="0" borderId="55" xfId="0" applyNumberFormat="1" applyFont="1" applyFill="1" applyBorder="1" applyAlignment="1">
      <alignment horizontal="left" vertical="center" wrapText="1"/>
    </xf>
    <xf numFmtId="168" fontId="18" fillId="0" borderId="4" xfId="0" applyNumberFormat="1" applyFont="1" applyFill="1" applyBorder="1" applyAlignment="1">
      <alignment horizontal="left" vertical="center" wrapText="1"/>
    </xf>
    <xf numFmtId="168" fontId="16" fillId="7" borderId="8" xfId="0" applyNumberFormat="1" applyFont="1" applyFill="1" applyBorder="1" applyAlignment="1">
      <alignment horizontal="right" vertical="center"/>
    </xf>
    <xf numFmtId="168" fontId="18" fillId="0" borderId="6" xfId="0" applyNumberFormat="1" applyFont="1" applyFill="1" applyBorder="1" applyAlignment="1">
      <alignment horizontal="left" vertical="center" wrapText="1"/>
    </xf>
    <xf numFmtId="168" fontId="18" fillId="0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horizontal="left" vertical="center" wrapText="1"/>
    </xf>
    <xf numFmtId="168" fontId="17" fillId="7" borderId="35" xfId="0" applyNumberFormat="1" applyFont="1" applyFill="1" applyBorder="1" applyAlignment="1">
      <alignment horizontal="left" vertical="center" wrapText="1"/>
    </xf>
    <xf numFmtId="168" fontId="17" fillId="7" borderId="36" xfId="0" applyNumberFormat="1" applyFont="1" applyFill="1" applyBorder="1" applyAlignment="1">
      <alignment horizontal="left" vertical="center" wrapText="1"/>
    </xf>
    <xf numFmtId="168" fontId="16" fillId="7" borderId="34" xfId="0" applyNumberFormat="1" applyFont="1" applyFill="1" applyBorder="1" applyAlignment="1">
      <alignment horizontal="right" vertical="center" wrapText="1"/>
    </xf>
    <xf numFmtId="0" fontId="16" fillId="7" borderId="35" xfId="0" applyFont="1" applyFill="1" applyBorder="1" applyAlignment="1">
      <alignment horizontal="right" vertical="center" wrapText="1"/>
    </xf>
    <xf numFmtId="0" fontId="16" fillId="7" borderId="36" xfId="0" applyFont="1" applyFill="1" applyBorder="1" applyAlignment="1">
      <alignment horizontal="right" vertical="center" wrapText="1"/>
    </xf>
    <xf numFmtId="168" fontId="18" fillId="0" borderId="5" xfId="0" applyNumberFormat="1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right" vertical="center"/>
    </xf>
    <xf numFmtId="168" fontId="18" fillId="0" borderId="48" xfId="0" applyNumberFormat="1" applyFont="1" applyFill="1" applyBorder="1" applyAlignment="1">
      <alignment horizontal="left" vertical="center" wrapText="1"/>
    </xf>
    <xf numFmtId="168" fontId="17" fillId="6" borderId="44" xfId="0" applyNumberFormat="1" applyFont="1" applyFill="1" applyBorder="1" applyAlignment="1">
      <alignment horizontal="center" vertical="center"/>
    </xf>
    <xf numFmtId="168" fontId="17" fillId="6" borderId="35" xfId="0" applyNumberFormat="1" applyFont="1" applyFill="1" applyBorder="1" applyAlignment="1">
      <alignment horizontal="center" vertical="center"/>
    </xf>
    <xf numFmtId="168" fontId="17" fillId="6" borderId="49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36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7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5"/>
    <cellStyle name="Incorrecto 2" xfId="104"/>
    <cellStyle name="Millares [0] 2" xfId="33"/>
    <cellStyle name="Millares [0] 3" xfId="124"/>
    <cellStyle name="Millares 10" xfId="134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3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17" xfId="135"/>
    <cellStyle name="Normal 2" xfId="6"/>
    <cellStyle name="Normal 2 2" xfId="2"/>
    <cellStyle name="Normal 2 2 2" xfId="18"/>
    <cellStyle name="Normal 2 2 2 2" xfId="19"/>
    <cellStyle name="Normal 2 2 2 3" xfId="128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29"/>
    <cellStyle name="Normal 2 4" xfId="24"/>
    <cellStyle name="Normal 2 4 2" xfId="25"/>
    <cellStyle name="Normal 2 5" xfId="126"/>
    <cellStyle name="Normal 2 6" xfId="130"/>
    <cellStyle name="Normal 2 7" xfId="131"/>
    <cellStyle name="Normal 2 8" xfId="26"/>
    <cellStyle name="Normal 3" xfId="27"/>
    <cellStyle name="Normal 3 2" xfId="7"/>
    <cellStyle name="Normal 3 2 2" xfId="132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3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C21" sqref="C21"/>
    </sheetView>
  </sheetViews>
  <sheetFormatPr baseColWidth="10" defaultRowHeight="15"/>
  <cols>
    <col min="1" max="1" width="11.42578125" style="172"/>
    <col min="2" max="2" width="6.28515625" customWidth="1"/>
    <col min="3" max="3" width="36.7109375" customWidth="1"/>
    <col min="4" max="4" width="7.140625" customWidth="1"/>
    <col min="7" max="7" width="14.5703125" customWidth="1"/>
    <col min="258" max="258" width="36.28515625" customWidth="1"/>
    <col min="514" max="514" width="36.28515625" customWidth="1"/>
    <col min="770" max="770" width="36.28515625" customWidth="1"/>
    <col min="1026" max="1026" width="36.28515625" customWidth="1"/>
    <col min="1282" max="1282" width="36.28515625" customWidth="1"/>
    <col min="1538" max="1538" width="36.28515625" customWidth="1"/>
    <col min="1794" max="1794" width="36.28515625" customWidth="1"/>
    <col min="2050" max="2050" width="36.28515625" customWidth="1"/>
    <col min="2306" max="2306" width="36.28515625" customWidth="1"/>
    <col min="2562" max="2562" width="36.28515625" customWidth="1"/>
    <col min="2818" max="2818" width="36.28515625" customWidth="1"/>
    <col min="3074" max="3074" width="36.28515625" customWidth="1"/>
    <col min="3330" max="3330" width="36.28515625" customWidth="1"/>
    <col min="3586" max="3586" width="36.28515625" customWidth="1"/>
    <col min="3842" max="3842" width="36.28515625" customWidth="1"/>
    <col min="4098" max="4098" width="36.28515625" customWidth="1"/>
    <col min="4354" max="4354" width="36.28515625" customWidth="1"/>
    <col min="4610" max="4610" width="36.28515625" customWidth="1"/>
    <col min="4866" max="4866" width="36.28515625" customWidth="1"/>
    <col min="5122" max="5122" width="36.28515625" customWidth="1"/>
    <col min="5378" max="5378" width="36.28515625" customWidth="1"/>
    <col min="5634" max="5634" width="36.28515625" customWidth="1"/>
    <col min="5890" max="5890" width="36.28515625" customWidth="1"/>
    <col min="6146" max="6146" width="36.28515625" customWidth="1"/>
    <col min="6402" max="6402" width="36.28515625" customWidth="1"/>
    <col min="6658" max="6658" width="36.28515625" customWidth="1"/>
    <col min="6914" max="6914" width="36.28515625" customWidth="1"/>
    <col min="7170" max="7170" width="36.28515625" customWidth="1"/>
    <col min="7426" max="7426" width="36.28515625" customWidth="1"/>
    <col min="7682" max="7682" width="36.28515625" customWidth="1"/>
    <col min="7938" max="7938" width="36.28515625" customWidth="1"/>
    <col min="8194" max="8194" width="36.28515625" customWidth="1"/>
    <col min="8450" max="8450" width="36.28515625" customWidth="1"/>
    <col min="8706" max="8706" width="36.28515625" customWidth="1"/>
    <col min="8962" max="8962" width="36.28515625" customWidth="1"/>
    <col min="9218" max="9218" width="36.28515625" customWidth="1"/>
    <col min="9474" max="9474" width="36.28515625" customWidth="1"/>
    <col min="9730" max="9730" width="36.28515625" customWidth="1"/>
    <col min="9986" max="9986" width="36.28515625" customWidth="1"/>
    <col min="10242" max="10242" width="36.28515625" customWidth="1"/>
    <col min="10498" max="10498" width="36.28515625" customWidth="1"/>
    <col min="10754" max="10754" width="36.28515625" customWidth="1"/>
    <col min="11010" max="11010" width="36.28515625" customWidth="1"/>
    <col min="11266" max="11266" width="36.28515625" customWidth="1"/>
    <col min="11522" max="11522" width="36.28515625" customWidth="1"/>
    <col min="11778" max="11778" width="36.28515625" customWidth="1"/>
    <col min="12034" max="12034" width="36.28515625" customWidth="1"/>
    <col min="12290" max="12290" width="36.28515625" customWidth="1"/>
    <col min="12546" max="12546" width="36.28515625" customWidth="1"/>
    <col min="12802" max="12802" width="36.28515625" customWidth="1"/>
    <col min="13058" max="13058" width="36.28515625" customWidth="1"/>
    <col min="13314" max="13314" width="36.28515625" customWidth="1"/>
    <col min="13570" max="13570" width="36.28515625" customWidth="1"/>
    <col min="13826" max="13826" width="36.28515625" customWidth="1"/>
    <col min="14082" max="14082" width="36.28515625" customWidth="1"/>
    <col min="14338" max="14338" width="36.28515625" customWidth="1"/>
    <col min="14594" max="14594" width="36.28515625" customWidth="1"/>
    <col min="14850" max="14850" width="36.28515625" customWidth="1"/>
    <col min="15106" max="15106" width="36.28515625" customWidth="1"/>
    <col min="15362" max="15362" width="36.28515625" customWidth="1"/>
    <col min="15618" max="15618" width="36.28515625" customWidth="1"/>
    <col min="15874" max="15874" width="36.28515625" customWidth="1"/>
    <col min="16130" max="16130" width="36.28515625" customWidth="1"/>
  </cols>
  <sheetData>
    <row r="2" spans="1:9" ht="15.75" thickBot="1">
      <c r="B2" s="2"/>
    </row>
    <row r="3" spans="1:9">
      <c r="B3" s="171" t="s">
        <v>144</v>
      </c>
      <c r="C3" s="202"/>
      <c r="D3" s="202"/>
      <c r="E3" s="202"/>
      <c r="F3" s="202"/>
      <c r="G3" s="202"/>
      <c r="H3" s="202"/>
      <c r="I3" s="170"/>
    </row>
    <row r="4" spans="1:9">
      <c r="B4" s="203" t="s">
        <v>145</v>
      </c>
      <c r="C4" s="204"/>
      <c r="D4" s="204"/>
      <c r="E4" s="204"/>
      <c r="F4" s="204"/>
      <c r="G4" s="204"/>
      <c r="H4" s="204"/>
      <c r="I4" s="205"/>
    </row>
    <row r="5" spans="1:9" ht="15.75" thickBot="1">
      <c r="B5" s="206"/>
      <c r="C5" s="207"/>
      <c r="D5" s="207"/>
      <c r="E5" s="207"/>
      <c r="F5" s="207"/>
      <c r="G5" s="207"/>
      <c r="H5" s="207"/>
      <c r="I5" s="208"/>
    </row>
    <row r="6" spans="1:9">
      <c r="B6" s="172"/>
      <c r="E6" s="172" t="s">
        <v>51</v>
      </c>
    </row>
    <row r="7" spans="1:9">
      <c r="B7" s="209">
        <v>1</v>
      </c>
      <c r="C7" s="210" t="s">
        <v>146</v>
      </c>
      <c r="D7" s="204"/>
      <c r="G7" s="212"/>
    </row>
    <row r="8" spans="1:9">
      <c r="A8" s="214"/>
      <c r="B8" s="209"/>
      <c r="C8" s="213" t="s">
        <v>134</v>
      </c>
      <c r="D8" s="204"/>
      <c r="E8" s="211">
        <v>2000000</v>
      </c>
      <c r="G8" s="212"/>
    </row>
    <row r="9" spans="1:9">
      <c r="B9" s="209">
        <v>2</v>
      </c>
      <c r="C9" s="210" t="s">
        <v>147</v>
      </c>
      <c r="D9" s="204"/>
      <c r="G9" s="212"/>
    </row>
    <row r="10" spans="1:9">
      <c r="A10" s="214"/>
      <c r="B10" s="209"/>
      <c r="C10" s="213" t="s">
        <v>148</v>
      </c>
      <c r="D10" s="204"/>
      <c r="E10" s="211">
        <v>5500000</v>
      </c>
      <c r="G10" s="212"/>
    </row>
    <row r="11" spans="1:9">
      <c r="A11" s="221"/>
      <c r="B11" s="209"/>
      <c r="C11" s="234" t="s">
        <v>153</v>
      </c>
      <c r="D11" s="204"/>
      <c r="E11" s="211">
        <f>+E10*20%</f>
        <v>1100000</v>
      </c>
      <c r="G11" s="212"/>
    </row>
    <row r="12" spans="1:9">
      <c r="B12" s="209"/>
      <c r="C12" s="213" t="s">
        <v>149</v>
      </c>
      <c r="D12" s="204"/>
      <c r="E12" s="211">
        <f>+'BALANCE AÑO 2022'!C8</f>
        <v>120000000</v>
      </c>
      <c r="F12" s="1" t="s">
        <v>155</v>
      </c>
      <c r="G12" s="212"/>
    </row>
    <row r="13" spans="1:9">
      <c r="B13" s="209"/>
      <c r="C13" s="213" t="s">
        <v>132</v>
      </c>
      <c r="D13" s="204"/>
      <c r="E13" s="211">
        <f>+'BALANCE AÑO 2022'!D17</f>
        <v>100000000</v>
      </c>
      <c r="F13" s="1" t="s">
        <v>155</v>
      </c>
      <c r="G13" s="212"/>
    </row>
    <row r="14" spans="1:9">
      <c r="C14" s="213" t="s">
        <v>150</v>
      </c>
      <c r="E14" s="1"/>
    </row>
    <row r="15" spans="1:9">
      <c r="B15" s="209">
        <v>3</v>
      </c>
      <c r="C15" s="210" t="s">
        <v>154</v>
      </c>
      <c r="D15" s="204"/>
    </row>
    <row r="16" spans="1:9">
      <c r="B16" s="209"/>
      <c r="C16" s="213" t="s">
        <v>148</v>
      </c>
      <c r="D16" s="204"/>
      <c r="E16" s="211">
        <v>8000000</v>
      </c>
    </row>
    <row r="17" spans="2:6">
      <c r="B17" s="209"/>
      <c r="C17" s="234" t="s">
        <v>153</v>
      </c>
      <c r="D17" s="204"/>
      <c r="E17" s="211">
        <f>+E16*20%</f>
        <v>1600000</v>
      </c>
    </row>
    <row r="18" spans="2:6">
      <c r="B18" s="209"/>
      <c r="C18" s="213" t="s">
        <v>149</v>
      </c>
      <c r="D18" s="204"/>
      <c r="E18" s="211">
        <v>67000000</v>
      </c>
      <c r="F18" t="s">
        <v>155</v>
      </c>
    </row>
    <row r="19" spans="2:6">
      <c r="B19" s="209"/>
      <c r="C19" s="213" t="s">
        <v>132</v>
      </c>
      <c r="D19" s="204"/>
      <c r="E19" s="211">
        <v>118000000</v>
      </c>
      <c r="F19" t="s">
        <v>155</v>
      </c>
    </row>
    <row r="20" spans="2:6">
      <c r="C20" s="213" t="s">
        <v>156</v>
      </c>
      <c r="E2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6"/>
  <sheetViews>
    <sheetView workbookViewId="0">
      <selection activeCell="P11" sqref="P11"/>
    </sheetView>
  </sheetViews>
  <sheetFormatPr baseColWidth="10" defaultRowHeight="15"/>
  <cols>
    <col min="2" max="2" width="40.42578125" bestFit="1" customWidth="1"/>
    <col min="3" max="4" width="12.7109375" bestFit="1" customWidth="1"/>
    <col min="7" max="7" width="11.85546875" bestFit="1" customWidth="1"/>
  </cols>
  <sheetData>
    <row r="1" spans="1:16">
      <c r="A1" s="217"/>
      <c r="B1" s="217"/>
      <c r="C1" s="217"/>
      <c r="D1" s="217"/>
      <c r="E1" s="217"/>
      <c r="F1" s="217"/>
      <c r="G1" s="217"/>
      <c r="H1" s="217"/>
      <c r="I1" s="217"/>
      <c r="J1" s="217"/>
    </row>
    <row r="2" spans="1:16">
      <c r="A2" s="235" t="s">
        <v>131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6">
      <c r="A3" s="235" t="s">
        <v>143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6">
      <c r="A4" s="217"/>
      <c r="B4" s="217"/>
      <c r="C4" s="217"/>
      <c r="D4" s="217"/>
      <c r="E4" s="217" t="s">
        <v>95</v>
      </c>
      <c r="F4" s="217"/>
      <c r="G4" s="217" t="s">
        <v>96</v>
      </c>
      <c r="H4" s="217"/>
      <c r="I4" s="217" t="s">
        <v>97</v>
      </c>
      <c r="J4" s="217"/>
    </row>
    <row r="5" spans="1:16">
      <c r="A5" s="217" t="s">
        <v>98</v>
      </c>
      <c r="B5" s="217" t="s">
        <v>99</v>
      </c>
      <c r="C5" s="217" t="s">
        <v>100</v>
      </c>
      <c r="D5" s="217" t="s">
        <v>101</v>
      </c>
      <c r="E5" s="217" t="s">
        <v>102</v>
      </c>
      <c r="F5" s="217" t="s">
        <v>103</v>
      </c>
      <c r="G5" s="217" t="s">
        <v>104</v>
      </c>
      <c r="H5" s="217" t="s">
        <v>105</v>
      </c>
      <c r="I5" s="217" t="s">
        <v>106</v>
      </c>
      <c r="J5" s="217" t="s">
        <v>107</v>
      </c>
    </row>
    <row r="6" spans="1:16">
      <c r="A6" s="219">
        <v>101001</v>
      </c>
      <c r="B6" s="219" t="s">
        <v>108</v>
      </c>
      <c r="C6" s="220">
        <f>2000000+55000000+58000000</f>
        <v>115000000</v>
      </c>
      <c r="D6" s="220">
        <f>+C12+C20+87000000+250000</f>
        <v>93850000</v>
      </c>
      <c r="E6" s="215">
        <f>+IF(C6-D6&gt;0,C6-D6,0)</f>
        <v>21150000</v>
      </c>
      <c r="F6" s="215">
        <f>IF((D6-C6)&gt;0,D6-C6,0)</f>
        <v>0</v>
      </c>
      <c r="G6" s="215">
        <f t="shared" ref="G6:H6" si="0">IF(E6&gt;0,E6,0)</f>
        <v>21150000</v>
      </c>
      <c r="H6" s="215">
        <f t="shared" si="0"/>
        <v>0</v>
      </c>
      <c r="I6" s="216">
        <v>0</v>
      </c>
      <c r="J6" s="216">
        <v>0</v>
      </c>
    </row>
    <row r="7" spans="1:16">
      <c r="A7" s="219">
        <v>104001</v>
      </c>
      <c r="B7" s="219" t="s">
        <v>127</v>
      </c>
      <c r="C7" s="220">
        <f>+D13+D17</f>
        <v>119000000</v>
      </c>
      <c r="D7" s="220">
        <v>58000000</v>
      </c>
      <c r="E7" s="215">
        <f t="shared" ref="E7:E17" si="1">+IF(C7-D7&gt;0,C7-D7,0)</f>
        <v>61000000</v>
      </c>
      <c r="F7" s="215">
        <f t="shared" ref="F7:F17" si="2">IF((D7-C7)&gt;0,D7-C7,0)</f>
        <v>0</v>
      </c>
      <c r="G7" s="215">
        <f t="shared" ref="G7:G16" si="3">IF(E7&gt;0,E7,0)</f>
        <v>61000000</v>
      </c>
      <c r="H7" s="215">
        <f t="shared" ref="H7:H16" si="4">IF(F7&gt;0,F7,0)</f>
        <v>0</v>
      </c>
      <c r="I7" s="216">
        <v>0</v>
      </c>
      <c r="J7" s="216">
        <v>0</v>
      </c>
      <c r="K7" t="s">
        <v>170</v>
      </c>
      <c r="P7" s="215">
        <v>15000000</v>
      </c>
    </row>
    <row r="8" spans="1:16">
      <c r="A8" s="219">
        <v>110005</v>
      </c>
      <c r="B8" s="219" t="s">
        <v>151</v>
      </c>
      <c r="C8" s="220">
        <v>120000000</v>
      </c>
      <c r="D8" s="220">
        <f>+D17*60%</f>
        <v>60000000</v>
      </c>
      <c r="E8" s="215">
        <f t="shared" si="1"/>
        <v>60000000</v>
      </c>
      <c r="F8" s="215">
        <f t="shared" si="2"/>
        <v>0</v>
      </c>
      <c r="G8" s="215">
        <f t="shared" si="3"/>
        <v>60000000</v>
      </c>
      <c r="H8" s="215">
        <f t="shared" si="4"/>
        <v>0</v>
      </c>
      <c r="I8" s="216">
        <v>0</v>
      </c>
      <c r="J8" s="216">
        <v>0</v>
      </c>
    </row>
    <row r="9" spans="1:16">
      <c r="A9" s="219">
        <v>113001</v>
      </c>
      <c r="B9" s="219" t="s">
        <v>128</v>
      </c>
      <c r="C9" s="220">
        <f>+D17*0.25%+12500</f>
        <v>262500</v>
      </c>
      <c r="D9" s="220"/>
      <c r="E9" s="215">
        <f t="shared" si="1"/>
        <v>262500</v>
      </c>
      <c r="F9" s="215">
        <f t="shared" si="2"/>
        <v>0</v>
      </c>
      <c r="G9" s="215">
        <f t="shared" si="3"/>
        <v>262500</v>
      </c>
      <c r="H9" s="215">
        <f t="shared" si="4"/>
        <v>0</v>
      </c>
      <c r="I9" s="216">
        <v>0</v>
      </c>
      <c r="J9" s="216">
        <v>0</v>
      </c>
    </row>
    <row r="10" spans="1:16">
      <c r="A10" s="219">
        <v>113002</v>
      </c>
      <c r="B10" s="219" t="s">
        <v>109</v>
      </c>
      <c r="C10" s="220">
        <f>+C8*19%</f>
        <v>22800000</v>
      </c>
      <c r="D10" s="220">
        <f>+C13</f>
        <v>19000000</v>
      </c>
      <c r="E10" s="215">
        <f t="shared" si="1"/>
        <v>3800000</v>
      </c>
      <c r="F10" s="215">
        <f t="shared" si="2"/>
        <v>0</v>
      </c>
      <c r="G10" s="215">
        <f t="shared" si="3"/>
        <v>3800000</v>
      </c>
      <c r="H10" s="215">
        <f t="shared" si="4"/>
        <v>0</v>
      </c>
      <c r="I10" s="216">
        <v>0</v>
      </c>
      <c r="J10" s="216">
        <v>0</v>
      </c>
    </row>
    <row r="11" spans="1:16">
      <c r="A11" s="219">
        <v>202001</v>
      </c>
      <c r="B11" s="219" t="s">
        <v>123</v>
      </c>
      <c r="C11" s="220">
        <v>87000000</v>
      </c>
      <c r="D11" s="220">
        <f>+C8+C10</f>
        <v>142800000</v>
      </c>
      <c r="E11" s="215">
        <f t="shared" si="1"/>
        <v>0</v>
      </c>
      <c r="F11" s="215">
        <f t="shared" si="2"/>
        <v>55800000</v>
      </c>
      <c r="G11" s="215">
        <f t="shared" si="3"/>
        <v>0</v>
      </c>
      <c r="H11" s="215">
        <f t="shared" si="4"/>
        <v>55800000</v>
      </c>
      <c r="I11" s="216">
        <v>0</v>
      </c>
      <c r="J11" s="216">
        <v>0</v>
      </c>
      <c r="K11" t="s">
        <v>171</v>
      </c>
      <c r="P11" s="215">
        <v>5000000</v>
      </c>
    </row>
    <row r="12" spans="1:16">
      <c r="A12" s="219">
        <v>202003</v>
      </c>
      <c r="B12" s="219" t="s">
        <v>152</v>
      </c>
      <c r="C12" s="220">
        <f>+'ANTECEDENTES  '!E10</f>
        <v>5500000</v>
      </c>
      <c r="D12" s="220">
        <v>55000000</v>
      </c>
      <c r="E12" s="215">
        <f t="shared" si="1"/>
        <v>0</v>
      </c>
      <c r="F12" s="215">
        <f t="shared" si="2"/>
        <v>49500000</v>
      </c>
      <c r="G12" s="215">
        <f t="shared" si="3"/>
        <v>0</v>
      </c>
      <c r="H12" s="215">
        <f t="shared" si="4"/>
        <v>49500000</v>
      </c>
      <c r="I12" s="216">
        <v>0</v>
      </c>
      <c r="J12" s="216">
        <v>0</v>
      </c>
    </row>
    <row r="13" spans="1:16">
      <c r="A13" s="219">
        <v>205001</v>
      </c>
      <c r="B13" s="219" t="s">
        <v>129</v>
      </c>
      <c r="C13" s="220">
        <v>19000000</v>
      </c>
      <c r="D13" s="220">
        <f>+D17*19%</f>
        <v>19000000</v>
      </c>
      <c r="E13" s="215">
        <f t="shared" si="1"/>
        <v>0</v>
      </c>
      <c r="F13" s="215">
        <f t="shared" si="2"/>
        <v>0</v>
      </c>
      <c r="G13" s="215">
        <f t="shared" si="3"/>
        <v>0</v>
      </c>
      <c r="H13" s="215">
        <f t="shared" si="4"/>
        <v>0</v>
      </c>
      <c r="I13" s="216">
        <v>0</v>
      </c>
      <c r="J13" s="216">
        <v>0</v>
      </c>
    </row>
    <row r="14" spans="1:16">
      <c r="A14" s="219">
        <v>301001</v>
      </c>
      <c r="B14" s="219" t="s">
        <v>110</v>
      </c>
      <c r="C14" s="220"/>
      <c r="D14" s="220">
        <v>2000000</v>
      </c>
      <c r="E14" s="215">
        <f t="shared" si="1"/>
        <v>0</v>
      </c>
      <c r="F14" s="215">
        <f t="shared" si="2"/>
        <v>2000000</v>
      </c>
      <c r="G14" s="215">
        <f t="shared" si="3"/>
        <v>0</v>
      </c>
      <c r="H14" s="215">
        <f t="shared" si="4"/>
        <v>2000000</v>
      </c>
      <c r="I14" s="216">
        <v>0</v>
      </c>
      <c r="J14" s="216">
        <v>0</v>
      </c>
    </row>
    <row r="15" spans="1:16">
      <c r="A15" s="219">
        <v>302002</v>
      </c>
      <c r="B15" s="219" t="s">
        <v>124</v>
      </c>
      <c r="C15" s="220"/>
      <c r="D15" s="220"/>
      <c r="E15" s="215">
        <f t="shared" si="1"/>
        <v>0</v>
      </c>
      <c r="F15" s="215">
        <f t="shared" si="2"/>
        <v>0</v>
      </c>
      <c r="G15" s="215">
        <f t="shared" si="3"/>
        <v>0</v>
      </c>
      <c r="H15" s="215">
        <f t="shared" si="4"/>
        <v>0</v>
      </c>
      <c r="I15" s="216">
        <v>0</v>
      </c>
      <c r="J15" s="216">
        <v>0</v>
      </c>
    </row>
    <row r="16" spans="1:16">
      <c r="A16" s="219">
        <v>302003</v>
      </c>
      <c r="B16" s="219" t="s">
        <v>125</v>
      </c>
      <c r="C16" s="220"/>
      <c r="D16" s="220"/>
      <c r="E16" s="215">
        <f t="shared" si="1"/>
        <v>0</v>
      </c>
      <c r="F16" s="215">
        <f t="shared" si="2"/>
        <v>0</v>
      </c>
      <c r="G16" s="215">
        <f t="shared" si="3"/>
        <v>0</v>
      </c>
      <c r="H16" s="215">
        <f t="shared" si="4"/>
        <v>0</v>
      </c>
      <c r="I16" s="216">
        <v>0</v>
      </c>
      <c r="J16" s="216">
        <v>0</v>
      </c>
    </row>
    <row r="17" spans="1:10">
      <c r="A17" s="219">
        <v>501001</v>
      </c>
      <c r="B17" s="219" t="s">
        <v>130</v>
      </c>
      <c r="C17" s="220"/>
      <c r="D17" s="220">
        <v>100000000</v>
      </c>
      <c r="E17" s="220">
        <f t="shared" si="1"/>
        <v>0</v>
      </c>
      <c r="F17" s="220">
        <f t="shared" si="2"/>
        <v>100000000</v>
      </c>
      <c r="G17" s="220"/>
      <c r="H17" s="220"/>
      <c r="I17" s="220">
        <f t="shared" ref="I17:J17" si="5">IF(E17&gt;0,E17,0)</f>
        <v>0</v>
      </c>
      <c r="J17" s="220">
        <f t="shared" si="5"/>
        <v>100000000</v>
      </c>
    </row>
    <row r="18" spans="1:10">
      <c r="A18" s="219">
        <v>502005</v>
      </c>
      <c r="B18" s="219" t="s">
        <v>157</v>
      </c>
      <c r="C18" s="220"/>
      <c r="D18" s="220">
        <f>250000*5%</f>
        <v>12500</v>
      </c>
      <c r="E18" s="220">
        <f t="shared" ref="E18" si="6">+IF(C18-D18&gt;0,C18-D18,0)</f>
        <v>0</v>
      </c>
      <c r="F18" s="220">
        <f t="shared" ref="F18" si="7">IF((D18-C18)&gt;0,D18-C18,0)</f>
        <v>12500</v>
      </c>
      <c r="G18" s="220"/>
      <c r="H18" s="220"/>
      <c r="I18" s="220">
        <f t="shared" ref="I18" si="8">IF(E18&gt;0,E18,0)</f>
        <v>0</v>
      </c>
      <c r="J18" s="220">
        <f t="shared" ref="J18" si="9">IF(F18&gt;0,F18,0)</f>
        <v>12500</v>
      </c>
    </row>
    <row r="19" spans="1:10">
      <c r="A19" s="219">
        <v>412006</v>
      </c>
      <c r="B19" s="219" t="s">
        <v>91</v>
      </c>
      <c r="C19" s="220">
        <f>+D8</f>
        <v>60000000</v>
      </c>
      <c r="D19" s="220"/>
      <c r="E19" s="220">
        <f t="shared" ref="E19" si="10">+IF(C19-D19&gt;0,C19-D19,0)</f>
        <v>60000000</v>
      </c>
      <c r="F19" s="220">
        <f t="shared" ref="F19" si="11">IF((D19-C19)&gt;0,D19-C19,0)</f>
        <v>0</v>
      </c>
      <c r="G19" s="220"/>
      <c r="H19" s="220"/>
      <c r="I19" s="220">
        <f t="shared" ref="I19" si="12">IF(E19&gt;0,E19,0)</f>
        <v>60000000</v>
      </c>
      <c r="J19" s="220">
        <f t="shared" ref="J19" si="13">IF(F19&gt;0,F19,0)</f>
        <v>0</v>
      </c>
    </row>
    <row r="20" spans="1:10">
      <c r="A20" s="219">
        <v>422003</v>
      </c>
      <c r="B20" s="219" t="s">
        <v>153</v>
      </c>
      <c r="C20" s="220">
        <f>+'ANTECEDENTES  '!E11</f>
        <v>1100000</v>
      </c>
      <c r="D20" s="220"/>
      <c r="E20" s="220">
        <f t="shared" ref="E20" si="14">+IF(C20-D20&gt;0,C20-D20,0)</f>
        <v>1100000</v>
      </c>
      <c r="F20" s="220">
        <f t="shared" ref="F20" si="15">IF((D20-C20)&gt;0,D20-C20,0)</f>
        <v>0</v>
      </c>
      <c r="G20" s="220"/>
      <c r="H20" s="220"/>
      <c r="I20" s="220">
        <f t="shared" ref="I20" si="16">IF(E20&gt;0,E20,0)</f>
        <v>1100000</v>
      </c>
      <c r="J20" s="220">
        <f t="shared" ref="J20" si="17">IF(F20&gt;0,F20,0)</f>
        <v>0</v>
      </c>
    </row>
    <row r="21" spans="1:10">
      <c r="A21" s="219"/>
      <c r="B21" s="219" t="s">
        <v>111</v>
      </c>
      <c r="C21" s="220">
        <f t="shared" ref="C21:J21" si="18">SUM(C6:C20)</f>
        <v>549662500</v>
      </c>
      <c r="D21" s="220">
        <f t="shared" si="18"/>
        <v>549662500</v>
      </c>
      <c r="E21" s="220">
        <f t="shared" si="18"/>
        <v>207312500</v>
      </c>
      <c r="F21" s="220">
        <f t="shared" si="18"/>
        <v>207312500</v>
      </c>
      <c r="G21" s="220">
        <f t="shared" si="18"/>
        <v>146212500</v>
      </c>
      <c r="H21" s="220">
        <f t="shared" si="18"/>
        <v>107300000</v>
      </c>
      <c r="I21" s="220">
        <f t="shared" si="18"/>
        <v>61100000</v>
      </c>
      <c r="J21" s="220">
        <f t="shared" si="18"/>
        <v>100012500</v>
      </c>
    </row>
    <row r="22" spans="1:10">
      <c r="A22" s="219"/>
      <c r="B22" s="219" t="s">
        <v>126</v>
      </c>
      <c r="C22" s="219"/>
      <c r="D22" s="219"/>
      <c r="E22" s="219"/>
      <c r="F22" s="219"/>
      <c r="G22" s="220"/>
      <c r="H22" s="220">
        <f>+G21-H21</f>
        <v>38912500</v>
      </c>
      <c r="I22" s="220">
        <f>+J21-I21</f>
        <v>38912500</v>
      </c>
      <c r="J22" s="220"/>
    </row>
    <row r="23" spans="1:10">
      <c r="A23" s="219"/>
      <c r="B23" s="219" t="s">
        <v>112</v>
      </c>
      <c r="C23" s="220">
        <f>+C21+C22</f>
        <v>549662500</v>
      </c>
      <c r="D23" s="220">
        <f t="shared" ref="D23:J23" si="19">+D21+D22</f>
        <v>549662500</v>
      </c>
      <c r="E23" s="220">
        <f t="shared" si="19"/>
        <v>207312500</v>
      </c>
      <c r="F23" s="220">
        <f t="shared" si="19"/>
        <v>207312500</v>
      </c>
      <c r="G23" s="220">
        <f t="shared" si="19"/>
        <v>146212500</v>
      </c>
      <c r="H23" s="220">
        <f t="shared" si="19"/>
        <v>146212500</v>
      </c>
      <c r="I23" s="220">
        <f t="shared" si="19"/>
        <v>100012500</v>
      </c>
      <c r="J23" s="220">
        <f t="shared" si="19"/>
        <v>100012500</v>
      </c>
    </row>
    <row r="24" spans="1:10">
      <c r="A24" s="217"/>
      <c r="B24" s="217"/>
      <c r="C24" s="217"/>
      <c r="D24" s="218"/>
      <c r="E24" s="217"/>
      <c r="F24" s="217"/>
      <c r="G24" s="217"/>
      <c r="H24" s="217"/>
      <c r="I24" s="217"/>
      <c r="J24" s="217"/>
    </row>
    <row r="25" spans="1:10">
      <c r="A25" s="217"/>
      <c r="B25" s="217"/>
      <c r="C25" s="217"/>
      <c r="D25" s="218"/>
      <c r="E25" s="217"/>
      <c r="F25" s="217"/>
      <c r="G25" s="217"/>
      <c r="H25" s="217"/>
      <c r="I25" s="217"/>
      <c r="J25" s="217"/>
    </row>
    <row r="26" spans="1:10">
      <c r="A26" s="217"/>
      <c r="B26" s="217"/>
      <c r="C26" s="217"/>
      <c r="D26" s="217"/>
      <c r="E26" s="217"/>
      <c r="F26" s="217"/>
      <c r="G26" s="217"/>
      <c r="H26" s="217"/>
      <c r="I26" s="217"/>
      <c r="J26" s="217"/>
    </row>
  </sheetData>
  <mergeCells count="2">
    <mergeCell ref="A2:J2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GridLines="0" topLeftCell="A19" zoomScale="96" zoomScaleNormal="96" workbookViewId="0">
      <selection activeCell="E33" sqref="E33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7.140625" style="152" bestFit="1" customWidth="1"/>
    <col min="5" max="5" width="17.140625" style="87" customWidth="1"/>
    <col min="6" max="6" width="17.140625" style="87" bestFit="1" customWidth="1"/>
    <col min="7" max="7" width="17.85546875" style="87" customWidth="1"/>
    <col min="8" max="8" width="11.42578125" style="3" hidden="1" customWidth="1"/>
    <col min="9" max="9" width="12.140625" style="3" bestFit="1" customWidth="1"/>
    <col min="10" max="209" width="11.42578125" style="3" customWidth="1"/>
    <col min="210" max="211" width="2.7109375" style="3" customWidth="1"/>
    <col min="212" max="215" width="14.5703125" style="3"/>
    <col min="216" max="216" width="2.7109375" style="3" customWidth="1"/>
    <col min="217" max="217" width="48.28515625" style="3" customWidth="1"/>
    <col min="218" max="218" width="34.28515625" style="3" customWidth="1"/>
    <col min="219" max="219" width="24.28515625" style="3" customWidth="1"/>
    <col min="220" max="220" width="16.5703125" style="3" customWidth="1"/>
    <col min="221" max="222" width="3.42578125" style="3" customWidth="1"/>
    <col min="223" max="223" width="11.42578125" style="3" customWidth="1"/>
    <col min="224" max="224" width="21.42578125" style="3" customWidth="1"/>
    <col min="225" max="465" width="11.42578125" style="3" customWidth="1"/>
    <col min="466" max="467" width="2.7109375" style="3" customWidth="1"/>
    <col min="468" max="471" width="14.5703125" style="3"/>
    <col min="472" max="472" width="2.7109375" style="3" customWidth="1"/>
    <col min="473" max="473" width="48.28515625" style="3" customWidth="1"/>
    <col min="474" max="474" width="34.28515625" style="3" customWidth="1"/>
    <col min="475" max="475" width="24.28515625" style="3" customWidth="1"/>
    <col min="476" max="476" width="16.5703125" style="3" customWidth="1"/>
    <col min="477" max="478" width="3.42578125" style="3" customWidth="1"/>
    <col min="479" max="479" width="11.42578125" style="3" customWidth="1"/>
    <col min="480" max="480" width="21.42578125" style="3" customWidth="1"/>
    <col min="481" max="721" width="11.42578125" style="3" customWidth="1"/>
    <col min="722" max="723" width="2.7109375" style="3" customWidth="1"/>
    <col min="724" max="727" width="14.5703125" style="3"/>
    <col min="728" max="728" width="2.7109375" style="3" customWidth="1"/>
    <col min="729" max="729" width="48.28515625" style="3" customWidth="1"/>
    <col min="730" max="730" width="34.28515625" style="3" customWidth="1"/>
    <col min="731" max="731" width="24.28515625" style="3" customWidth="1"/>
    <col min="732" max="732" width="16.5703125" style="3" customWidth="1"/>
    <col min="733" max="734" width="3.42578125" style="3" customWidth="1"/>
    <col min="735" max="735" width="11.42578125" style="3" customWidth="1"/>
    <col min="736" max="736" width="21.42578125" style="3" customWidth="1"/>
    <col min="737" max="977" width="11.42578125" style="3" customWidth="1"/>
    <col min="978" max="979" width="2.7109375" style="3" customWidth="1"/>
    <col min="980" max="983" width="14.5703125" style="3"/>
    <col min="984" max="984" width="2.7109375" style="3" customWidth="1"/>
    <col min="985" max="985" width="48.28515625" style="3" customWidth="1"/>
    <col min="986" max="986" width="34.28515625" style="3" customWidth="1"/>
    <col min="987" max="987" width="24.28515625" style="3" customWidth="1"/>
    <col min="988" max="988" width="16.5703125" style="3" customWidth="1"/>
    <col min="989" max="990" width="3.42578125" style="3" customWidth="1"/>
    <col min="991" max="991" width="11.42578125" style="3" customWidth="1"/>
    <col min="992" max="992" width="21.42578125" style="3" customWidth="1"/>
    <col min="993" max="1233" width="11.42578125" style="3" customWidth="1"/>
    <col min="1234" max="1235" width="2.7109375" style="3" customWidth="1"/>
    <col min="1236" max="1239" width="14.5703125" style="3"/>
    <col min="1240" max="1240" width="2.7109375" style="3" customWidth="1"/>
    <col min="1241" max="1241" width="48.28515625" style="3" customWidth="1"/>
    <col min="1242" max="1242" width="34.28515625" style="3" customWidth="1"/>
    <col min="1243" max="1243" width="24.28515625" style="3" customWidth="1"/>
    <col min="1244" max="1244" width="16.5703125" style="3" customWidth="1"/>
    <col min="1245" max="1246" width="3.42578125" style="3" customWidth="1"/>
    <col min="1247" max="1247" width="11.42578125" style="3" customWidth="1"/>
    <col min="1248" max="1248" width="21.42578125" style="3" customWidth="1"/>
    <col min="1249" max="1489" width="11.42578125" style="3" customWidth="1"/>
    <col min="1490" max="1491" width="2.7109375" style="3" customWidth="1"/>
    <col min="1492" max="1495" width="14.5703125" style="3"/>
    <col min="1496" max="1496" width="2.7109375" style="3" customWidth="1"/>
    <col min="1497" max="1497" width="48.28515625" style="3" customWidth="1"/>
    <col min="1498" max="1498" width="34.28515625" style="3" customWidth="1"/>
    <col min="1499" max="1499" width="24.28515625" style="3" customWidth="1"/>
    <col min="1500" max="1500" width="16.5703125" style="3" customWidth="1"/>
    <col min="1501" max="1502" width="3.42578125" style="3" customWidth="1"/>
    <col min="1503" max="1503" width="11.42578125" style="3" customWidth="1"/>
    <col min="1504" max="1504" width="21.42578125" style="3" customWidth="1"/>
    <col min="1505" max="1745" width="11.42578125" style="3" customWidth="1"/>
    <col min="1746" max="1747" width="2.7109375" style="3" customWidth="1"/>
    <col min="1748" max="1751" width="14.5703125" style="3"/>
    <col min="1752" max="1752" width="2.7109375" style="3" customWidth="1"/>
    <col min="1753" max="1753" width="48.28515625" style="3" customWidth="1"/>
    <col min="1754" max="1754" width="34.28515625" style="3" customWidth="1"/>
    <col min="1755" max="1755" width="24.28515625" style="3" customWidth="1"/>
    <col min="1756" max="1756" width="16.5703125" style="3" customWidth="1"/>
    <col min="1757" max="1758" width="3.42578125" style="3" customWidth="1"/>
    <col min="1759" max="1759" width="11.42578125" style="3" customWidth="1"/>
    <col min="1760" max="1760" width="21.42578125" style="3" customWidth="1"/>
    <col min="1761" max="2001" width="11.42578125" style="3" customWidth="1"/>
    <col min="2002" max="2003" width="2.7109375" style="3" customWidth="1"/>
    <col min="2004" max="2007" width="14.5703125" style="3"/>
    <col min="2008" max="2008" width="2.7109375" style="3" customWidth="1"/>
    <col min="2009" max="2009" width="48.28515625" style="3" customWidth="1"/>
    <col min="2010" max="2010" width="34.28515625" style="3" customWidth="1"/>
    <col min="2011" max="2011" width="24.28515625" style="3" customWidth="1"/>
    <col min="2012" max="2012" width="16.5703125" style="3" customWidth="1"/>
    <col min="2013" max="2014" width="3.42578125" style="3" customWidth="1"/>
    <col min="2015" max="2015" width="11.42578125" style="3" customWidth="1"/>
    <col min="2016" max="2016" width="21.42578125" style="3" customWidth="1"/>
    <col min="2017" max="2257" width="11.42578125" style="3" customWidth="1"/>
    <col min="2258" max="2259" width="2.7109375" style="3" customWidth="1"/>
    <col min="2260" max="2263" width="14.5703125" style="3"/>
    <col min="2264" max="2264" width="2.7109375" style="3" customWidth="1"/>
    <col min="2265" max="2265" width="48.28515625" style="3" customWidth="1"/>
    <col min="2266" max="2266" width="34.28515625" style="3" customWidth="1"/>
    <col min="2267" max="2267" width="24.28515625" style="3" customWidth="1"/>
    <col min="2268" max="2268" width="16.5703125" style="3" customWidth="1"/>
    <col min="2269" max="2270" width="3.42578125" style="3" customWidth="1"/>
    <col min="2271" max="2271" width="11.42578125" style="3" customWidth="1"/>
    <col min="2272" max="2272" width="21.42578125" style="3" customWidth="1"/>
    <col min="2273" max="2513" width="11.42578125" style="3" customWidth="1"/>
    <col min="2514" max="2515" width="2.7109375" style="3" customWidth="1"/>
    <col min="2516" max="2519" width="14.5703125" style="3"/>
    <col min="2520" max="2520" width="2.7109375" style="3" customWidth="1"/>
    <col min="2521" max="2521" width="48.28515625" style="3" customWidth="1"/>
    <col min="2522" max="2522" width="34.28515625" style="3" customWidth="1"/>
    <col min="2523" max="2523" width="24.28515625" style="3" customWidth="1"/>
    <col min="2524" max="2524" width="16.5703125" style="3" customWidth="1"/>
    <col min="2525" max="2526" width="3.42578125" style="3" customWidth="1"/>
    <col min="2527" max="2527" width="11.42578125" style="3" customWidth="1"/>
    <col min="2528" max="2528" width="21.42578125" style="3" customWidth="1"/>
    <col min="2529" max="2769" width="11.42578125" style="3" customWidth="1"/>
    <col min="2770" max="2771" width="2.7109375" style="3" customWidth="1"/>
    <col min="2772" max="2775" width="14.5703125" style="3"/>
    <col min="2776" max="2776" width="2.7109375" style="3" customWidth="1"/>
    <col min="2777" max="2777" width="48.28515625" style="3" customWidth="1"/>
    <col min="2778" max="2778" width="34.28515625" style="3" customWidth="1"/>
    <col min="2779" max="2779" width="24.28515625" style="3" customWidth="1"/>
    <col min="2780" max="2780" width="16.5703125" style="3" customWidth="1"/>
    <col min="2781" max="2782" width="3.42578125" style="3" customWidth="1"/>
    <col min="2783" max="2783" width="11.42578125" style="3" customWidth="1"/>
    <col min="2784" max="2784" width="21.42578125" style="3" customWidth="1"/>
    <col min="2785" max="3025" width="11.42578125" style="3" customWidth="1"/>
    <col min="3026" max="3027" width="2.7109375" style="3" customWidth="1"/>
    <col min="3028" max="3031" width="14.5703125" style="3"/>
    <col min="3032" max="3032" width="2.7109375" style="3" customWidth="1"/>
    <col min="3033" max="3033" width="48.28515625" style="3" customWidth="1"/>
    <col min="3034" max="3034" width="34.28515625" style="3" customWidth="1"/>
    <col min="3035" max="3035" width="24.28515625" style="3" customWidth="1"/>
    <col min="3036" max="3036" width="16.5703125" style="3" customWidth="1"/>
    <col min="3037" max="3038" width="3.42578125" style="3" customWidth="1"/>
    <col min="3039" max="3039" width="11.42578125" style="3" customWidth="1"/>
    <col min="3040" max="3040" width="21.42578125" style="3" customWidth="1"/>
    <col min="3041" max="3281" width="11.42578125" style="3" customWidth="1"/>
    <col min="3282" max="3283" width="2.7109375" style="3" customWidth="1"/>
    <col min="3284" max="3287" width="14.5703125" style="3"/>
    <col min="3288" max="3288" width="2.7109375" style="3" customWidth="1"/>
    <col min="3289" max="3289" width="48.28515625" style="3" customWidth="1"/>
    <col min="3290" max="3290" width="34.28515625" style="3" customWidth="1"/>
    <col min="3291" max="3291" width="24.28515625" style="3" customWidth="1"/>
    <col min="3292" max="3292" width="16.5703125" style="3" customWidth="1"/>
    <col min="3293" max="3294" width="3.42578125" style="3" customWidth="1"/>
    <col min="3295" max="3295" width="11.42578125" style="3" customWidth="1"/>
    <col min="3296" max="3296" width="21.42578125" style="3" customWidth="1"/>
    <col min="3297" max="3537" width="11.42578125" style="3" customWidth="1"/>
    <col min="3538" max="3539" width="2.7109375" style="3" customWidth="1"/>
    <col min="3540" max="3543" width="14.5703125" style="3"/>
    <col min="3544" max="3544" width="2.7109375" style="3" customWidth="1"/>
    <col min="3545" max="3545" width="48.28515625" style="3" customWidth="1"/>
    <col min="3546" max="3546" width="34.28515625" style="3" customWidth="1"/>
    <col min="3547" max="3547" width="24.28515625" style="3" customWidth="1"/>
    <col min="3548" max="3548" width="16.5703125" style="3" customWidth="1"/>
    <col min="3549" max="3550" width="3.42578125" style="3" customWidth="1"/>
    <col min="3551" max="3551" width="11.42578125" style="3" customWidth="1"/>
    <col min="3552" max="3552" width="21.42578125" style="3" customWidth="1"/>
    <col min="3553" max="3793" width="11.42578125" style="3" customWidth="1"/>
    <col min="3794" max="3795" width="2.7109375" style="3" customWidth="1"/>
    <col min="3796" max="3799" width="14.5703125" style="3"/>
    <col min="3800" max="3800" width="2.7109375" style="3" customWidth="1"/>
    <col min="3801" max="3801" width="48.28515625" style="3" customWidth="1"/>
    <col min="3802" max="3802" width="34.28515625" style="3" customWidth="1"/>
    <col min="3803" max="3803" width="24.28515625" style="3" customWidth="1"/>
    <col min="3804" max="3804" width="16.5703125" style="3" customWidth="1"/>
    <col min="3805" max="3806" width="3.42578125" style="3" customWidth="1"/>
    <col min="3807" max="3807" width="11.42578125" style="3" customWidth="1"/>
    <col min="3808" max="3808" width="21.42578125" style="3" customWidth="1"/>
    <col min="3809" max="4049" width="11.42578125" style="3" customWidth="1"/>
    <col min="4050" max="4051" width="2.7109375" style="3" customWidth="1"/>
    <col min="4052" max="4055" width="14.5703125" style="3"/>
    <col min="4056" max="4056" width="2.7109375" style="3" customWidth="1"/>
    <col min="4057" max="4057" width="48.28515625" style="3" customWidth="1"/>
    <col min="4058" max="4058" width="34.28515625" style="3" customWidth="1"/>
    <col min="4059" max="4059" width="24.28515625" style="3" customWidth="1"/>
    <col min="4060" max="4060" width="16.5703125" style="3" customWidth="1"/>
    <col min="4061" max="4062" width="3.42578125" style="3" customWidth="1"/>
    <col min="4063" max="4063" width="11.42578125" style="3" customWidth="1"/>
    <col min="4064" max="4064" width="21.42578125" style="3" customWidth="1"/>
    <col min="4065" max="4305" width="11.42578125" style="3" customWidth="1"/>
    <col min="4306" max="4307" width="2.7109375" style="3" customWidth="1"/>
    <col min="4308" max="4311" width="14.5703125" style="3"/>
    <col min="4312" max="4312" width="2.7109375" style="3" customWidth="1"/>
    <col min="4313" max="4313" width="48.28515625" style="3" customWidth="1"/>
    <col min="4314" max="4314" width="34.28515625" style="3" customWidth="1"/>
    <col min="4315" max="4315" width="24.28515625" style="3" customWidth="1"/>
    <col min="4316" max="4316" width="16.5703125" style="3" customWidth="1"/>
    <col min="4317" max="4318" width="3.42578125" style="3" customWidth="1"/>
    <col min="4319" max="4319" width="11.42578125" style="3" customWidth="1"/>
    <col min="4320" max="4320" width="21.42578125" style="3" customWidth="1"/>
    <col min="4321" max="4561" width="11.42578125" style="3" customWidth="1"/>
    <col min="4562" max="4563" width="2.7109375" style="3" customWidth="1"/>
    <col min="4564" max="4567" width="14.5703125" style="3"/>
    <col min="4568" max="4568" width="2.7109375" style="3" customWidth="1"/>
    <col min="4569" max="4569" width="48.28515625" style="3" customWidth="1"/>
    <col min="4570" max="4570" width="34.28515625" style="3" customWidth="1"/>
    <col min="4571" max="4571" width="24.28515625" style="3" customWidth="1"/>
    <col min="4572" max="4572" width="16.5703125" style="3" customWidth="1"/>
    <col min="4573" max="4574" width="3.42578125" style="3" customWidth="1"/>
    <col min="4575" max="4575" width="11.42578125" style="3" customWidth="1"/>
    <col min="4576" max="4576" width="21.42578125" style="3" customWidth="1"/>
    <col min="4577" max="4817" width="11.42578125" style="3" customWidth="1"/>
    <col min="4818" max="4819" width="2.7109375" style="3" customWidth="1"/>
    <col min="4820" max="4823" width="14.5703125" style="3"/>
    <col min="4824" max="4824" width="2.7109375" style="3" customWidth="1"/>
    <col min="4825" max="4825" width="48.28515625" style="3" customWidth="1"/>
    <col min="4826" max="4826" width="34.28515625" style="3" customWidth="1"/>
    <col min="4827" max="4827" width="24.28515625" style="3" customWidth="1"/>
    <col min="4828" max="4828" width="16.5703125" style="3" customWidth="1"/>
    <col min="4829" max="4830" width="3.42578125" style="3" customWidth="1"/>
    <col min="4831" max="4831" width="11.42578125" style="3" customWidth="1"/>
    <col min="4832" max="4832" width="21.42578125" style="3" customWidth="1"/>
    <col min="4833" max="5073" width="11.42578125" style="3" customWidth="1"/>
    <col min="5074" max="5075" width="2.7109375" style="3" customWidth="1"/>
    <col min="5076" max="5079" width="14.5703125" style="3"/>
    <col min="5080" max="5080" width="2.7109375" style="3" customWidth="1"/>
    <col min="5081" max="5081" width="48.28515625" style="3" customWidth="1"/>
    <col min="5082" max="5082" width="34.28515625" style="3" customWidth="1"/>
    <col min="5083" max="5083" width="24.28515625" style="3" customWidth="1"/>
    <col min="5084" max="5084" width="16.5703125" style="3" customWidth="1"/>
    <col min="5085" max="5086" width="3.42578125" style="3" customWidth="1"/>
    <col min="5087" max="5087" width="11.42578125" style="3" customWidth="1"/>
    <col min="5088" max="5088" width="21.42578125" style="3" customWidth="1"/>
    <col min="5089" max="5329" width="11.42578125" style="3" customWidth="1"/>
    <col min="5330" max="5331" width="2.7109375" style="3" customWidth="1"/>
    <col min="5332" max="5335" width="14.5703125" style="3"/>
    <col min="5336" max="5336" width="2.7109375" style="3" customWidth="1"/>
    <col min="5337" max="5337" width="48.28515625" style="3" customWidth="1"/>
    <col min="5338" max="5338" width="34.28515625" style="3" customWidth="1"/>
    <col min="5339" max="5339" width="24.28515625" style="3" customWidth="1"/>
    <col min="5340" max="5340" width="16.5703125" style="3" customWidth="1"/>
    <col min="5341" max="5342" width="3.42578125" style="3" customWidth="1"/>
    <col min="5343" max="5343" width="11.42578125" style="3" customWidth="1"/>
    <col min="5344" max="5344" width="21.42578125" style="3" customWidth="1"/>
    <col min="5345" max="5585" width="11.42578125" style="3" customWidth="1"/>
    <col min="5586" max="5587" width="2.7109375" style="3" customWidth="1"/>
    <col min="5588" max="5591" width="14.5703125" style="3"/>
    <col min="5592" max="5592" width="2.7109375" style="3" customWidth="1"/>
    <col min="5593" max="5593" width="48.28515625" style="3" customWidth="1"/>
    <col min="5594" max="5594" width="34.28515625" style="3" customWidth="1"/>
    <col min="5595" max="5595" width="24.28515625" style="3" customWidth="1"/>
    <col min="5596" max="5596" width="16.5703125" style="3" customWidth="1"/>
    <col min="5597" max="5598" width="3.42578125" style="3" customWidth="1"/>
    <col min="5599" max="5599" width="11.42578125" style="3" customWidth="1"/>
    <col min="5600" max="5600" width="21.42578125" style="3" customWidth="1"/>
    <col min="5601" max="5841" width="11.42578125" style="3" customWidth="1"/>
    <col min="5842" max="5843" width="2.7109375" style="3" customWidth="1"/>
    <col min="5844" max="5847" width="14.5703125" style="3"/>
    <col min="5848" max="5848" width="2.7109375" style="3" customWidth="1"/>
    <col min="5849" max="5849" width="48.28515625" style="3" customWidth="1"/>
    <col min="5850" max="5850" width="34.28515625" style="3" customWidth="1"/>
    <col min="5851" max="5851" width="24.28515625" style="3" customWidth="1"/>
    <col min="5852" max="5852" width="16.5703125" style="3" customWidth="1"/>
    <col min="5853" max="5854" width="3.42578125" style="3" customWidth="1"/>
    <col min="5855" max="5855" width="11.42578125" style="3" customWidth="1"/>
    <col min="5856" max="5856" width="21.42578125" style="3" customWidth="1"/>
    <col min="5857" max="6097" width="11.42578125" style="3" customWidth="1"/>
    <col min="6098" max="6099" width="2.7109375" style="3" customWidth="1"/>
    <col min="6100" max="6103" width="14.5703125" style="3"/>
    <col min="6104" max="6104" width="2.7109375" style="3" customWidth="1"/>
    <col min="6105" max="6105" width="48.28515625" style="3" customWidth="1"/>
    <col min="6106" max="6106" width="34.28515625" style="3" customWidth="1"/>
    <col min="6107" max="6107" width="24.28515625" style="3" customWidth="1"/>
    <col min="6108" max="6108" width="16.5703125" style="3" customWidth="1"/>
    <col min="6109" max="6110" width="3.42578125" style="3" customWidth="1"/>
    <col min="6111" max="6111" width="11.42578125" style="3" customWidth="1"/>
    <col min="6112" max="6112" width="21.42578125" style="3" customWidth="1"/>
    <col min="6113" max="6353" width="11.42578125" style="3" customWidth="1"/>
    <col min="6354" max="6355" width="2.7109375" style="3" customWidth="1"/>
    <col min="6356" max="6359" width="14.5703125" style="3"/>
    <col min="6360" max="6360" width="2.7109375" style="3" customWidth="1"/>
    <col min="6361" max="6361" width="48.28515625" style="3" customWidth="1"/>
    <col min="6362" max="6362" width="34.28515625" style="3" customWidth="1"/>
    <col min="6363" max="6363" width="24.28515625" style="3" customWidth="1"/>
    <col min="6364" max="6364" width="16.5703125" style="3" customWidth="1"/>
    <col min="6365" max="6366" width="3.42578125" style="3" customWidth="1"/>
    <col min="6367" max="6367" width="11.42578125" style="3" customWidth="1"/>
    <col min="6368" max="6368" width="21.42578125" style="3" customWidth="1"/>
    <col min="6369" max="6609" width="11.42578125" style="3" customWidth="1"/>
    <col min="6610" max="6611" width="2.7109375" style="3" customWidth="1"/>
    <col min="6612" max="6615" width="14.5703125" style="3"/>
    <col min="6616" max="6616" width="2.7109375" style="3" customWidth="1"/>
    <col min="6617" max="6617" width="48.28515625" style="3" customWidth="1"/>
    <col min="6618" max="6618" width="34.28515625" style="3" customWidth="1"/>
    <col min="6619" max="6619" width="24.28515625" style="3" customWidth="1"/>
    <col min="6620" max="6620" width="16.5703125" style="3" customWidth="1"/>
    <col min="6621" max="6622" width="3.42578125" style="3" customWidth="1"/>
    <col min="6623" max="6623" width="11.42578125" style="3" customWidth="1"/>
    <col min="6624" max="6624" width="21.42578125" style="3" customWidth="1"/>
    <col min="6625" max="6865" width="11.42578125" style="3" customWidth="1"/>
    <col min="6866" max="6867" width="2.7109375" style="3" customWidth="1"/>
    <col min="6868" max="6871" width="14.5703125" style="3"/>
    <col min="6872" max="6872" width="2.7109375" style="3" customWidth="1"/>
    <col min="6873" max="6873" width="48.28515625" style="3" customWidth="1"/>
    <col min="6874" max="6874" width="34.28515625" style="3" customWidth="1"/>
    <col min="6875" max="6875" width="24.28515625" style="3" customWidth="1"/>
    <col min="6876" max="6876" width="16.5703125" style="3" customWidth="1"/>
    <col min="6877" max="6878" width="3.42578125" style="3" customWidth="1"/>
    <col min="6879" max="6879" width="11.42578125" style="3" customWidth="1"/>
    <col min="6880" max="6880" width="21.42578125" style="3" customWidth="1"/>
    <col min="6881" max="7121" width="11.42578125" style="3" customWidth="1"/>
    <col min="7122" max="7123" width="2.7109375" style="3" customWidth="1"/>
    <col min="7124" max="7127" width="14.5703125" style="3"/>
    <col min="7128" max="7128" width="2.7109375" style="3" customWidth="1"/>
    <col min="7129" max="7129" width="48.28515625" style="3" customWidth="1"/>
    <col min="7130" max="7130" width="34.28515625" style="3" customWidth="1"/>
    <col min="7131" max="7131" width="24.28515625" style="3" customWidth="1"/>
    <col min="7132" max="7132" width="16.5703125" style="3" customWidth="1"/>
    <col min="7133" max="7134" width="3.42578125" style="3" customWidth="1"/>
    <col min="7135" max="7135" width="11.42578125" style="3" customWidth="1"/>
    <col min="7136" max="7136" width="21.42578125" style="3" customWidth="1"/>
    <col min="7137" max="7377" width="11.42578125" style="3" customWidth="1"/>
    <col min="7378" max="7379" width="2.7109375" style="3" customWidth="1"/>
    <col min="7380" max="7383" width="14.5703125" style="3"/>
    <col min="7384" max="7384" width="2.7109375" style="3" customWidth="1"/>
    <col min="7385" max="7385" width="48.28515625" style="3" customWidth="1"/>
    <col min="7386" max="7386" width="34.28515625" style="3" customWidth="1"/>
    <col min="7387" max="7387" width="24.28515625" style="3" customWidth="1"/>
    <col min="7388" max="7388" width="16.5703125" style="3" customWidth="1"/>
    <col min="7389" max="7390" width="3.42578125" style="3" customWidth="1"/>
    <col min="7391" max="7391" width="11.42578125" style="3" customWidth="1"/>
    <col min="7392" max="7392" width="21.42578125" style="3" customWidth="1"/>
    <col min="7393" max="7633" width="11.42578125" style="3" customWidth="1"/>
    <col min="7634" max="7635" width="2.7109375" style="3" customWidth="1"/>
    <col min="7636" max="7639" width="14.5703125" style="3"/>
    <col min="7640" max="7640" width="2.7109375" style="3" customWidth="1"/>
    <col min="7641" max="7641" width="48.28515625" style="3" customWidth="1"/>
    <col min="7642" max="7642" width="34.28515625" style="3" customWidth="1"/>
    <col min="7643" max="7643" width="24.28515625" style="3" customWidth="1"/>
    <col min="7644" max="7644" width="16.5703125" style="3" customWidth="1"/>
    <col min="7645" max="7646" width="3.42578125" style="3" customWidth="1"/>
    <col min="7647" max="7647" width="11.42578125" style="3" customWidth="1"/>
    <col min="7648" max="7648" width="21.42578125" style="3" customWidth="1"/>
    <col min="7649" max="7889" width="11.42578125" style="3" customWidth="1"/>
    <col min="7890" max="7891" width="2.7109375" style="3" customWidth="1"/>
    <col min="7892" max="7895" width="14.5703125" style="3"/>
    <col min="7896" max="7896" width="2.7109375" style="3" customWidth="1"/>
    <col min="7897" max="7897" width="48.28515625" style="3" customWidth="1"/>
    <col min="7898" max="7898" width="34.28515625" style="3" customWidth="1"/>
    <col min="7899" max="7899" width="24.28515625" style="3" customWidth="1"/>
    <col min="7900" max="7900" width="16.5703125" style="3" customWidth="1"/>
    <col min="7901" max="7902" width="3.42578125" style="3" customWidth="1"/>
    <col min="7903" max="7903" width="11.42578125" style="3" customWidth="1"/>
    <col min="7904" max="7904" width="21.42578125" style="3" customWidth="1"/>
    <col min="7905" max="8145" width="11.42578125" style="3" customWidth="1"/>
    <col min="8146" max="8147" width="2.7109375" style="3" customWidth="1"/>
    <col min="8148" max="8151" width="14.5703125" style="3"/>
    <col min="8152" max="8152" width="2.7109375" style="3" customWidth="1"/>
    <col min="8153" max="8153" width="48.28515625" style="3" customWidth="1"/>
    <col min="8154" max="8154" width="34.28515625" style="3" customWidth="1"/>
    <col min="8155" max="8155" width="24.28515625" style="3" customWidth="1"/>
    <col min="8156" max="8156" width="16.5703125" style="3" customWidth="1"/>
    <col min="8157" max="8158" width="3.42578125" style="3" customWidth="1"/>
    <col min="8159" max="8159" width="11.42578125" style="3" customWidth="1"/>
    <col min="8160" max="8160" width="21.42578125" style="3" customWidth="1"/>
    <col min="8161" max="8401" width="11.42578125" style="3" customWidth="1"/>
    <col min="8402" max="8403" width="2.7109375" style="3" customWidth="1"/>
    <col min="8404" max="8407" width="14.5703125" style="3"/>
    <col min="8408" max="8408" width="2.7109375" style="3" customWidth="1"/>
    <col min="8409" max="8409" width="48.28515625" style="3" customWidth="1"/>
    <col min="8410" max="8410" width="34.28515625" style="3" customWidth="1"/>
    <col min="8411" max="8411" width="24.28515625" style="3" customWidth="1"/>
    <col min="8412" max="8412" width="16.5703125" style="3" customWidth="1"/>
    <col min="8413" max="8414" width="3.42578125" style="3" customWidth="1"/>
    <col min="8415" max="8415" width="11.42578125" style="3" customWidth="1"/>
    <col min="8416" max="8416" width="21.42578125" style="3" customWidth="1"/>
    <col min="8417" max="8657" width="11.42578125" style="3" customWidth="1"/>
    <col min="8658" max="8659" width="2.7109375" style="3" customWidth="1"/>
    <col min="8660" max="8663" width="14.5703125" style="3"/>
    <col min="8664" max="8664" width="2.7109375" style="3" customWidth="1"/>
    <col min="8665" max="8665" width="48.28515625" style="3" customWidth="1"/>
    <col min="8666" max="8666" width="34.28515625" style="3" customWidth="1"/>
    <col min="8667" max="8667" width="24.28515625" style="3" customWidth="1"/>
    <col min="8668" max="8668" width="16.5703125" style="3" customWidth="1"/>
    <col min="8669" max="8670" width="3.42578125" style="3" customWidth="1"/>
    <col min="8671" max="8671" width="11.42578125" style="3" customWidth="1"/>
    <col min="8672" max="8672" width="21.42578125" style="3" customWidth="1"/>
    <col min="8673" max="8913" width="11.42578125" style="3" customWidth="1"/>
    <col min="8914" max="8915" width="2.7109375" style="3" customWidth="1"/>
    <col min="8916" max="8919" width="14.5703125" style="3"/>
    <col min="8920" max="8920" width="2.7109375" style="3" customWidth="1"/>
    <col min="8921" max="8921" width="48.28515625" style="3" customWidth="1"/>
    <col min="8922" max="8922" width="34.28515625" style="3" customWidth="1"/>
    <col min="8923" max="8923" width="24.28515625" style="3" customWidth="1"/>
    <col min="8924" max="8924" width="16.5703125" style="3" customWidth="1"/>
    <col min="8925" max="8926" width="3.42578125" style="3" customWidth="1"/>
    <col min="8927" max="8927" width="11.42578125" style="3" customWidth="1"/>
    <col min="8928" max="8928" width="21.42578125" style="3" customWidth="1"/>
    <col min="8929" max="9169" width="11.42578125" style="3" customWidth="1"/>
    <col min="9170" max="9171" width="2.7109375" style="3" customWidth="1"/>
    <col min="9172" max="9175" width="14.5703125" style="3"/>
    <col min="9176" max="9176" width="2.7109375" style="3" customWidth="1"/>
    <col min="9177" max="9177" width="48.28515625" style="3" customWidth="1"/>
    <col min="9178" max="9178" width="34.28515625" style="3" customWidth="1"/>
    <col min="9179" max="9179" width="24.28515625" style="3" customWidth="1"/>
    <col min="9180" max="9180" width="16.5703125" style="3" customWidth="1"/>
    <col min="9181" max="9182" width="3.42578125" style="3" customWidth="1"/>
    <col min="9183" max="9183" width="11.42578125" style="3" customWidth="1"/>
    <col min="9184" max="9184" width="21.42578125" style="3" customWidth="1"/>
    <col min="9185" max="9425" width="11.42578125" style="3" customWidth="1"/>
    <col min="9426" max="9427" width="2.7109375" style="3" customWidth="1"/>
    <col min="9428" max="9431" width="14.5703125" style="3"/>
    <col min="9432" max="9432" width="2.7109375" style="3" customWidth="1"/>
    <col min="9433" max="9433" width="48.28515625" style="3" customWidth="1"/>
    <col min="9434" max="9434" width="34.28515625" style="3" customWidth="1"/>
    <col min="9435" max="9435" width="24.28515625" style="3" customWidth="1"/>
    <col min="9436" max="9436" width="16.5703125" style="3" customWidth="1"/>
    <col min="9437" max="9438" width="3.42578125" style="3" customWidth="1"/>
    <col min="9439" max="9439" width="11.42578125" style="3" customWidth="1"/>
    <col min="9440" max="9440" width="21.42578125" style="3" customWidth="1"/>
    <col min="9441" max="9681" width="11.42578125" style="3" customWidth="1"/>
    <col min="9682" max="9683" width="2.7109375" style="3" customWidth="1"/>
    <col min="9684" max="9687" width="14.5703125" style="3"/>
    <col min="9688" max="9688" width="2.7109375" style="3" customWidth="1"/>
    <col min="9689" max="9689" width="48.28515625" style="3" customWidth="1"/>
    <col min="9690" max="9690" width="34.28515625" style="3" customWidth="1"/>
    <col min="9691" max="9691" width="24.28515625" style="3" customWidth="1"/>
    <col min="9692" max="9692" width="16.5703125" style="3" customWidth="1"/>
    <col min="9693" max="9694" width="3.42578125" style="3" customWidth="1"/>
    <col min="9695" max="9695" width="11.42578125" style="3" customWidth="1"/>
    <col min="9696" max="9696" width="21.42578125" style="3" customWidth="1"/>
    <col min="9697" max="9937" width="11.42578125" style="3" customWidth="1"/>
    <col min="9938" max="9939" width="2.7109375" style="3" customWidth="1"/>
    <col min="9940" max="9943" width="14.5703125" style="3"/>
    <col min="9944" max="9944" width="2.7109375" style="3" customWidth="1"/>
    <col min="9945" max="9945" width="48.28515625" style="3" customWidth="1"/>
    <col min="9946" max="9946" width="34.28515625" style="3" customWidth="1"/>
    <col min="9947" max="9947" width="24.28515625" style="3" customWidth="1"/>
    <col min="9948" max="9948" width="16.5703125" style="3" customWidth="1"/>
    <col min="9949" max="9950" width="3.42578125" style="3" customWidth="1"/>
    <col min="9951" max="9951" width="11.42578125" style="3" customWidth="1"/>
    <col min="9952" max="9952" width="21.42578125" style="3" customWidth="1"/>
    <col min="9953" max="10193" width="11.42578125" style="3" customWidth="1"/>
    <col min="10194" max="10195" width="2.7109375" style="3" customWidth="1"/>
    <col min="10196" max="10199" width="14.5703125" style="3"/>
    <col min="10200" max="10200" width="2.7109375" style="3" customWidth="1"/>
    <col min="10201" max="10201" width="48.28515625" style="3" customWidth="1"/>
    <col min="10202" max="10202" width="34.28515625" style="3" customWidth="1"/>
    <col min="10203" max="10203" width="24.28515625" style="3" customWidth="1"/>
    <col min="10204" max="10204" width="16.5703125" style="3" customWidth="1"/>
    <col min="10205" max="10206" width="3.42578125" style="3" customWidth="1"/>
    <col min="10207" max="10207" width="11.42578125" style="3" customWidth="1"/>
    <col min="10208" max="10208" width="21.42578125" style="3" customWidth="1"/>
    <col min="10209" max="10449" width="11.42578125" style="3" customWidth="1"/>
    <col min="10450" max="10451" width="2.7109375" style="3" customWidth="1"/>
    <col min="10452" max="10455" width="14.5703125" style="3"/>
    <col min="10456" max="10456" width="2.7109375" style="3" customWidth="1"/>
    <col min="10457" max="10457" width="48.28515625" style="3" customWidth="1"/>
    <col min="10458" max="10458" width="34.28515625" style="3" customWidth="1"/>
    <col min="10459" max="10459" width="24.28515625" style="3" customWidth="1"/>
    <col min="10460" max="10460" width="16.5703125" style="3" customWidth="1"/>
    <col min="10461" max="10462" width="3.42578125" style="3" customWidth="1"/>
    <col min="10463" max="10463" width="11.42578125" style="3" customWidth="1"/>
    <col min="10464" max="10464" width="21.42578125" style="3" customWidth="1"/>
    <col min="10465" max="10705" width="11.42578125" style="3" customWidth="1"/>
    <col min="10706" max="10707" width="2.7109375" style="3" customWidth="1"/>
    <col min="10708" max="10711" width="14.5703125" style="3"/>
    <col min="10712" max="10712" width="2.7109375" style="3" customWidth="1"/>
    <col min="10713" max="10713" width="48.28515625" style="3" customWidth="1"/>
    <col min="10714" max="10714" width="34.28515625" style="3" customWidth="1"/>
    <col min="10715" max="10715" width="24.28515625" style="3" customWidth="1"/>
    <col min="10716" max="10716" width="16.5703125" style="3" customWidth="1"/>
    <col min="10717" max="10718" width="3.42578125" style="3" customWidth="1"/>
    <col min="10719" max="10719" width="11.42578125" style="3" customWidth="1"/>
    <col min="10720" max="10720" width="21.42578125" style="3" customWidth="1"/>
    <col min="10721" max="10961" width="11.42578125" style="3" customWidth="1"/>
    <col min="10962" max="10963" width="2.7109375" style="3" customWidth="1"/>
    <col min="10964" max="10967" width="14.5703125" style="3"/>
    <col min="10968" max="10968" width="2.7109375" style="3" customWidth="1"/>
    <col min="10969" max="10969" width="48.28515625" style="3" customWidth="1"/>
    <col min="10970" max="10970" width="34.28515625" style="3" customWidth="1"/>
    <col min="10971" max="10971" width="24.28515625" style="3" customWidth="1"/>
    <col min="10972" max="10972" width="16.5703125" style="3" customWidth="1"/>
    <col min="10973" max="10974" width="3.42578125" style="3" customWidth="1"/>
    <col min="10975" max="10975" width="11.42578125" style="3" customWidth="1"/>
    <col min="10976" max="10976" width="21.42578125" style="3" customWidth="1"/>
    <col min="10977" max="11217" width="11.42578125" style="3" customWidth="1"/>
    <col min="11218" max="11219" width="2.7109375" style="3" customWidth="1"/>
    <col min="11220" max="11223" width="14.5703125" style="3"/>
    <col min="11224" max="11224" width="2.7109375" style="3" customWidth="1"/>
    <col min="11225" max="11225" width="48.28515625" style="3" customWidth="1"/>
    <col min="11226" max="11226" width="34.28515625" style="3" customWidth="1"/>
    <col min="11227" max="11227" width="24.28515625" style="3" customWidth="1"/>
    <col min="11228" max="11228" width="16.5703125" style="3" customWidth="1"/>
    <col min="11229" max="11230" width="3.42578125" style="3" customWidth="1"/>
    <col min="11231" max="11231" width="11.42578125" style="3" customWidth="1"/>
    <col min="11232" max="11232" width="21.42578125" style="3" customWidth="1"/>
    <col min="11233" max="11473" width="11.42578125" style="3" customWidth="1"/>
    <col min="11474" max="11475" width="2.7109375" style="3" customWidth="1"/>
    <col min="11476" max="11479" width="14.5703125" style="3"/>
    <col min="11480" max="11480" width="2.7109375" style="3" customWidth="1"/>
    <col min="11481" max="11481" width="48.28515625" style="3" customWidth="1"/>
    <col min="11482" max="11482" width="34.28515625" style="3" customWidth="1"/>
    <col min="11483" max="11483" width="24.28515625" style="3" customWidth="1"/>
    <col min="11484" max="11484" width="16.5703125" style="3" customWidth="1"/>
    <col min="11485" max="11486" width="3.42578125" style="3" customWidth="1"/>
    <col min="11487" max="11487" width="11.42578125" style="3" customWidth="1"/>
    <col min="11488" max="11488" width="21.42578125" style="3" customWidth="1"/>
    <col min="11489" max="11729" width="11.42578125" style="3" customWidth="1"/>
    <col min="11730" max="11731" width="2.7109375" style="3" customWidth="1"/>
    <col min="11732" max="11735" width="14.5703125" style="3"/>
    <col min="11736" max="11736" width="2.7109375" style="3" customWidth="1"/>
    <col min="11737" max="11737" width="48.28515625" style="3" customWidth="1"/>
    <col min="11738" max="11738" width="34.28515625" style="3" customWidth="1"/>
    <col min="11739" max="11739" width="24.28515625" style="3" customWidth="1"/>
    <col min="11740" max="11740" width="16.5703125" style="3" customWidth="1"/>
    <col min="11741" max="11742" width="3.42578125" style="3" customWidth="1"/>
    <col min="11743" max="11743" width="11.42578125" style="3" customWidth="1"/>
    <col min="11744" max="11744" width="21.42578125" style="3" customWidth="1"/>
    <col min="11745" max="11985" width="11.42578125" style="3" customWidth="1"/>
    <col min="11986" max="11987" width="2.7109375" style="3" customWidth="1"/>
    <col min="11988" max="11991" width="14.5703125" style="3"/>
    <col min="11992" max="11992" width="2.7109375" style="3" customWidth="1"/>
    <col min="11993" max="11993" width="48.28515625" style="3" customWidth="1"/>
    <col min="11994" max="11994" width="34.28515625" style="3" customWidth="1"/>
    <col min="11995" max="11995" width="24.28515625" style="3" customWidth="1"/>
    <col min="11996" max="11996" width="16.5703125" style="3" customWidth="1"/>
    <col min="11997" max="11998" width="3.42578125" style="3" customWidth="1"/>
    <col min="11999" max="11999" width="11.42578125" style="3" customWidth="1"/>
    <col min="12000" max="12000" width="21.42578125" style="3" customWidth="1"/>
    <col min="12001" max="12241" width="11.42578125" style="3" customWidth="1"/>
    <col min="12242" max="12243" width="2.7109375" style="3" customWidth="1"/>
    <col min="12244" max="12247" width="14.5703125" style="3"/>
    <col min="12248" max="12248" width="2.7109375" style="3" customWidth="1"/>
    <col min="12249" max="12249" width="48.28515625" style="3" customWidth="1"/>
    <col min="12250" max="12250" width="34.28515625" style="3" customWidth="1"/>
    <col min="12251" max="12251" width="24.28515625" style="3" customWidth="1"/>
    <col min="12252" max="12252" width="16.5703125" style="3" customWidth="1"/>
    <col min="12253" max="12254" width="3.42578125" style="3" customWidth="1"/>
    <col min="12255" max="12255" width="11.42578125" style="3" customWidth="1"/>
    <col min="12256" max="12256" width="21.42578125" style="3" customWidth="1"/>
    <col min="12257" max="12497" width="11.42578125" style="3" customWidth="1"/>
    <col min="12498" max="12499" width="2.7109375" style="3" customWidth="1"/>
    <col min="12500" max="12503" width="14.5703125" style="3"/>
    <col min="12504" max="12504" width="2.7109375" style="3" customWidth="1"/>
    <col min="12505" max="12505" width="48.28515625" style="3" customWidth="1"/>
    <col min="12506" max="12506" width="34.28515625" style="3" customWidth="1"/>
    <col min="12507" max="12507" width="24.28515625" style="3" customWidth="1"/>
    <col min="12508" max="12508" width="16.5703125" style="3" customWidth="1"/>
    <col min="12509" max="12510" width="3.42578125" style="3" customWidth="1"/>
    <col min="12511" max="12511" width="11.42578125" style="3" customWidth="1"/>
    <col min="12512" max="12512" width="21.42578125" style="3" customWidth="1"/>
    <col min="12513" max="12753" width="11.42578125" style="3" customWidth="1"/>
    <col min="12754" max="12755" width="2.7109375" style="3" customWidth="1"/>
    <col min="12756" max="12759" width="14.5703125" style="3"/>
    <col min="12760" max="12760" width="2.7109375" style="3" customWidth="1"/>
    <col min="12761" max="12761" width="48.28515625" style="3" customWidth="1"/>
    <col min="12762" max="12762" width="34.28515625" style="3" customWidth="1"/>
    <col min="12763" max="12763" width="24.28515625" style="3" customWidth="1"/>
    <col min="12764" max="12764" width="16.5703125" style="3" customWidth="1"/>
    <col min="12765" max="12766" width="3.42578125" style="3" customWidth="1"/>
    <col min="12767" max="12767" width="11.42578125" style="3" customWidth="1"/>
    <col min="12768" max="12768" width="21.42578125" style="3" customWidth="1"/>
    <col min="12769" max="13009" width="11.42578125" style="3" customWidth="1"/>
    <col min="13010" max="13011" width="2.7109375" style="3" customWidth="1"/>
    <col min="13012" max="13015" width="14.5703125" style="3"/>
    <col min="13016" max="13016" width="2.7109375" style="3" customWidth="1"/>
    <col min="13017" max="13017" width="48.28515625" style="3" customWidth="1"/>
    <col min="13018" max="13018" width="34.28515625" style="3" customWidth="1"/>
    <col min="13019" max="13019" width="24.28515625" style="3" customWidth="1"/>
    <col min="13020" max="13020" width="16.5703125" style="3" customWidth="1"/>
    <col min="13021" max="13022" width="3.42578125" style="3" customWidth="1"/>
    <col min="13023" max="13023" width="11.42578125" style="3" customWidth="1"/>
    <col min="13024" max="13024" width="21.42578125" style="3" customWidth="1"/>
    <col min="13025" max="13265" width="11.42578125" style="3" customWidth="1"/>
    <col min="13266" max="13267" width="2.7109375" style="3" customWidth="1"/>
    <col min="13268" max="13271" width="14.5703125" style="3"/>
    <col min="13272" max="13272" width="2.7109375" style="3" customWidth="1"/>
    <col min="13273" max="13273" width="48.28515625" style="3" customWidth="1"/>
    <col min="13274" max="13274" width="34.28515625" style="3" customWidth="1"/>
    <col min="13275" max="13275" width="24.28515625" style="3" customWidth="1"/>
    <col min="13276" max="13276" width="16.5703125" style="3" customWidth="1"/>
    <col min="13277" max="13278" width="3.42578125" style="3" customWidth="1"/>
    <col min="13279" max="13279" width="11.42578125" style="3" customWidth="1"/>
    <col min="13280" max="13280" width="21.42578125" style="3" customWidth="1"/>
    <col min="13281" max="13521" width="11.42578125" style="3" customWidth="1"/>
    <col min="13522" max="13523" width="2.7109375" style="3" customWidth="1"/>
    <col min="13524" max="13527" width="14.5703125" style="3"/>
    <col min="13528" max="13528" width="2.7109375" style="3" customWidth="1"/>
    <col min="13529" max="13529" width="48.28515625" style="3" customWidth="1"/>
    <col min="13530" max="13530" width="34.28515625" style="3" customWidth="1"/>
    <col min="13531" max="13531" width="24.28515625" style="3" customWidth="1"/>
    <col min="13532" max="13532" width="16.5703125" style="3" customWidth="1"/>
    <col min="13533" max="13534" width="3.42578125" style="3" customWidth="1"/>
    <col min="13535" max="13535" width="11.42578125" style="3" customWidth="1"/>
    <col min="13536" max="13536" width="21.42578125" style="3" customWidth="1"/>
    <col min="13537" max="13777" width="11.42578125" style="3" customWidth="1"/>
    <col min="13778" max="13779" width="2.7109375" style="3" customWidth="1"/>
    <col min="13780" max="13783" width="14.5703125" style="3"/>
    <col min="13784" max="13784" width="2.7109375" style="3" customWidth="1"/>
    <col min="13785" max="13785" width="48.28515625" style="3" customWidth="1"/>
    <col min="13786" max="13786" width="34.28515625" style="3" customWidth="1"/>
    <col min="13787" max="13787" width="24.28515625" style="3" customWidth="1"/>
    <col min="13788" max="13788" width="16.5703125" style="3" customWidth="1"/>
    <col min="13789" max="13790" width="3.42578125" style="3" customWidth="1"/>
    <col min="13791" max="13791" width="11.42578125" style="3" customWidth="1"/>
    <col min="13792" max="13792" width="21.42578125" style="3" customWidth="1"/>
    <col min="13793" max="14033" width="11.42578125" style="3" customWidth="1"/>
    <col min="14034" max="14035" width="2.7109375" style="3" customWidth="1"/>
    <col min="14036" max="14039" width="14.5703125" style="3"/>
    <col min="14040" max="14040" width="2.7109375" style="3" customWidth="1"/>
    <col min="14041" max="14041" width="48.28515625" style="3" customWidth="1"/>
    <col min="14042" max="14042" width="34.28515625" style="3" customWidth="1"/>
    <col min="14043" max="14043" width="24.28515625" style="3" customWidth="1"/>
    <col min="14044" max="14044" width="16.5703125" style="3" customWidth="1"/>
    <col min="14045" max="14046" width="3.42578125" style="3" customWidth="1"/>
    <col min="14047" max="14047" width="11.42578125" style="3" customWidth="1"/>
    <col min="14048" max="14048" width="21.42578125" style="3" customWidth="1"/>
    <col min="14049" max="14289" width="11.42578125" style="3" customWidth="1"/>
    <col min="14290" max="14291" width="2.7109375" style="3" customWidth="1"/>
    <col min="14292" max="14295" width="14.5703125" style="3"/>
    <col min="14296" max="14296" width="2.7109375" style="3" customWidth="1"/>
    <col min="14297" max="14297" width="48.28515625" style="3" customWidth="1"/>
    <col min="14298" max="14298" width="34.28515625" style="3" customWidth="1"/>
    <col min="14299" max="14299" width="24.28515625" style="3" customWidth="1"/>
    <col min="14300" max="14300" width="16.5703125" style="3" customWidth="1"/>
    <col min="14301" max="14302" width="3.42578125" style="3" customWidth="1"/>
    <col min="14303" max="14303" width="11.42578125" style="3" customWidth="1"/>
    <col min="14304" max="14304" width="21.42578125" style="3" customWidth="1"/>
    <col min="14305" max="14545" width="11.42578125" style="3" customWidth="1"/>
    <col min="14546" max="14547" width="2.7109375" style="3" customWidth="1"/>
    <col min="14548" max="14551" width="14.5703125" style="3"/>
    <col min="14552" max="14552" width="2.7109375" style="3" customWidth="1"/>
    <col min="14553" max="14553" width="48.28515625" style="3" customWidth="1"/>
    <col min="14554" max="14554" width="34.28515625" style="3" customWidth="1"/>
    <col min="14555" max="14555" width="24.28515625" style="3" customWidth="1"/>
    <col min="14556" max="14556" width="16.5703125" style="3" customWidth="1"/>
    <col min="14557" max="14558" width="3.42578125" style="3" customWidth="1"/>
    <col min="14559" max="14559" width="11.42578125" style="3" customWidth="1"/>
    <col min="14560" max="14560" width="21.42578125" style="3" customWidth="1"/>
    <col min="14561" max="14801" width="11.42578125" style="3" customWidth="1"/>
    <col min="14802" max="14803" width="2.7109375" style="3" customWidth="1"/>
    <col min="14804" max="14807" width="14.5703125" style="3"/>
    <col min="14808" max="14808" width="2.7109375" style="3" customWidth="1"/>
    <col min="14809" max="14809" width="48.28515625" style="3" customWidth="1"/>
    <col min="14810" max="14810" width="34.28515625" style="3" customWidth="1"/>
    <col min="14811" max="14811" width="24.28515625" style="3" customWidth="1"/>
    <col min="14812" max="14812" width="16.5703125" style="3" customWidth="1"/>
    <col min="14813" max="14814" width="3.42578125" style="3" customWidth="1"/>
    <col min="14815" max="14815" width="11.42578125" style="3" customWidth="1"/>
    <col min="14816" max="14816" width="21.42578125" style="3" customWidth="1"/>
    <col min="14817" max="15057" width="11.42578125" style="3" customWidth="1"/>
    <col min="15058" max="15059" width="2.7109375" style="3" customWidth="1"/>
    <col min="15060" max="15063" width="14.5703125" style="3"/>
    <col min="15064" max="15064" width="2.7109375" style="3" customWidth="1"/>
    <col min="15065" max="15065" width="48.28515625" style="3" customWidth="1"/>
    <col min="15066" max="15066" width="34.28515625" style="3" customWidth="1"/>
    <col min="15067" max="15067" width="24.28515625" style="3" customWidth="1"/>
    <col min="15068" max="15068" width="16.5703125" style="3" customWidth="1"/>
    <col min="15069" max="15070" width="3.42578125" style="3" customWidth="1"/>
    <col min="15071" max="15071" width="11.42578125" style="3" customWidth="1"/>
    <col min="15072" max="15072" width="21.42578125" style="3" customWidth="1"/>
    <col min="15073" max="15313" width="11.42578125" style="3" customWidth="1"/>
    <col min="15314" max="15315" width="2.7109375" style="3" customWidth="1"/>
    <col min="15316" max="15319" width="14.5703125" style="3"/>
    <col min="15320" max="15320" width="2.7109375" style="3" customWidth="1"/>
    <col min="15321" max="15321" width="48.28515625" style="3" customWidth="1"/>
    <col min="15322" max="15322" width="34.28515625" style="3" customWidth="1"/>
    <col min="15323" max="15323" width="24.28515625" style="3" customWidth="1"/>
    <col min="15324" max="15324" width="16.5703125" style="3" customWidth="1"/>
    <col min="15325" max="15326" width="3.42578125" style="3" customWidth="1"/>
    <col min="15327" max="15327" width="11.42578125" style="3" customWidth="1"/>
    <col min="15328" max="15328" width="21.42578125" style="3" customWidth="1"/>
    <col min="15329" max="15569" width="11.42578125" style="3" customWidth="1"/>
    <col min="15570" max="15571" width="2.7109375" style="3" customWidth="1"/>
    <col min="15572" max="15575" width="14.5703125" style="3"/>
    <col min="15576" max="15576" width="2.7109375" style="3" customWidth="1"/>
    <col min="15577" max="15577" width="48.28515625" style="3" customWidth="1"/>
    <col min="15578" max="15578" width="34.28515625" style="3" customWidth="1"/>
    <col min="15579" max="15579" width="24.28515625" style="3" customWidth="1"/>
    <col min="15580" max="15580" width="16.5703125" style="3" customWidth="1"/>
    <col min="15581" max="15582" width="3.42578125" style="3" customWidth="1"/>
    <col min="15583" max="15583" width="11.42578125" style="3" customWidth="1"/>
    <col min="15584" max="15584" width="21.42578125" style="3" customWidth="1"/>
    <col min="15585" max="15825" width="11.42578125" style="3" customWidth="1"/>
    <col min="15826" max="15827" width="2.7109375" style="3" customWidth="1"/>
    <col min="15828" max="15831" width="14.5703125" style="3"/>
    <col min="15832" max="15832" width="2.7109375" style="3" customWidth="1"/>
    <col min="15833" max="15833" width="48.28515625" style="3" customWidth="1"/>
    <col min="15834" max="15834" width="34.28515625" style="3" customWidth="1"/>
    <col min="15835" max="15835" width="24.28515625" style="3" customWidth="1"/>
    <col min="15836" max="15836" width="16.5703125" style="3" customWidth="1"/>
    <col min="15837" max="15838" width="3.42578125" style="3" customWidth="1"/>
    <col min="15839" max="15839" width="11.42578125" style="3" customWidth="1"/>
    <col min="15840" max="15840" width="21.42578125" style="3" customWidth="1"/>
    <col min="15841" max="16081" width="11.42578125" style="3" customWidth="1"/>
    <col min="16082" max="16083" width="2.7109375" style="3" customWidth="1"/>
    <col min="16084" max="16087" width="14.5703125" style="3"/>
    <col min="16088" max="16088" width="2.7109375" style="3" customWidth="1"/>
    <col min="16089" max="16089" width="48.28515625" style="3" customWidth="1"/>
    <col min="16090" max="16090" width="34.28515625" style="3" customWidth="1"/>
    <col min="16091" max="16091" width="24.28515625" style="3" customWidth="1"/>
    <col min="16092" max="16092" width="16.5703125" style="3" customWidth="1"/>
    <col min="16093" max="16094" width="3.42578125" style="3" customWidth="1"/>
    <col min="16095" max="16095" width="11.42578125" style="3" customWidth="1"/>
    <col min="16096" max="16096" width="21.42578125" style="3" customWidth="1"/>
    <col min="16097" max="16337" width="11.42578125" style="3" customWidth="1"/>
    <col min="16338" max="16339" width="2.7109375" style="3" customWidth="1"/>
    <col min="16340" max="16384" width="14.5703125" style="3"/>
  </cols>
  <sheetData>
    <row r="1" spans="1:9" ht="15.75" thickBot="1">
      <c r="A1" s="4"/>
    </row>
    <row r="2" spans="1:9" ht="22.5" customHeight="1">
      <c r="A2" s="6"/>
      <c r="B2" s="74" t="s">
        <v>160</v>
      </c>
      <c r="C2" s="75"/>
      <c r="D2" s="76" t="s">
        <v>51</v>
      </c>
      <c r="E2" s="76" t="s">
        <v>51</v>
      </c>
      <c r="F2" s="76" t="s">
        <v>51</v>
      </c>
      <c r="G2" s="173" t="s">
        <v>51</v>
      </c>
    </row>
    <row r="3" spans="1:9" ht="22.5" customHeight="1">
      <c r="A3" s="6"/>
      <c r="B3" s="78"/>
      <c r="C3" s="43"/>
      <c r="D3" s="44" t="s">
        <v>80</v>
      </c>
      <c r="E3" s="44" t="s">
        <v>88</v>
      </c>
      <c r="F3" s="44" t="s">
        <v>90</v>
      </c>
      <c r="G3" s="174" t="s">
        <v>52</v>
      </c>
    </row>
    <row r="4" spans="1:9" ht="22.5" customHeight="1" thickBot="1">
      <c r="A4" s="6"/>
      <c r="B4" s="78"/>
      <c r="C4" s="43"/>
      <c r="D4" s="44" t="s">
        <v>81</v>
      </c>
      <c r="E4" s="44" t="s">
        <v>87</v>
      </c>
      <c r="F4" s="44" t="s">
        <v>89</v>
      </c>
      <c r="G4" s="174"/>
    </row>
    <row r="5" spans="1:9">
      <c r="A5" s="6"/>
      <c r="B5" s="49" t="s">
        <v>53</v>
      </c>
      <c r="C5" s="117" t="s">
        <v>1</v>
      </c>
      <c r="D5" s="117">
        <f>SUM(D6:D8)</f>
        <v>100000000</v>
      </c>
      <c r="E5" s="117">
        <f>SUM(E6:E8)</f>
        <v>51260504.201680675</v>
      </c>
      <c r="F5" s="24">
        <f>SUM(F6:F8)</f>
        <v>0</v>
      </c>
      <c r="G5" s="125">
        <f>SUM(G6:G8)</f>
        <v>48739495.798319325</v>
      </c>
    </row>
    <row r="6" spans="1:9">
      <c r="A6" s="6"/>
      <c r="B6" s="50" t="s">
        <v>161</v>
      </c>
      <c r="C6" s="9" t="s">
        <v>0</v>
      </c>
      <c r="D6" s="153">
        <f>+'BALANCE AÑO 2022'!J17</f>
        <v>100000000</v>
      </c>
      <c r="E6" s="29">
        <f>+'BALANCE AÑO 2022'!G7/1.19</f>
        <v>51260504.201680675</v>
      </c>
      <c r="F6" s="119"/>
      <c r="G6" s="175">
        <f>+D6-E6+F6</f>
        <v>48739495.798319325</v>
      </c>
      <c r="I6"/>
    </row>
    <row r="7" spans="1:9">
      <c r="A7" s="6"/>
      <c r="B7" s="50" t="s">
        <v>162</v>
      </c>
      <c r="C7" s="9" t="s">
        <v>0</v>
      </c>
      <c r="D7" s="153"/>
      <c r="E7" s="29"/>
      <c r="F7" s="119"/>
      <c r="G7" s="126">
        <f>+F7</f>
        <v>0</v>
      </c>
    </row>
    <row r="8" spans="1:9" ht="15.75" thickBot="1">
      <c r="A8" s="6"/>
      <c r="B8" s="51"/>
      <c r="C8" s="12" t="s">
        <v>0</v>
      </c>
      <c r="D8" s="154"/>
      <c r="E8" s="105"/>
      <c r="F8" s="124"/>
      <c r="G8" s="128"/>
    </row>
    <row r="9" spans="1:9">
      <c r="A9" s="6"/>
      <c r="B9" s="80" t="s">
        <v>14</v>
      </c>
      <c r="C9" s="14" t="s">
        <v>0</v>
      </c>
      <c r="D9" s="14"/>
      <c r="E9" s="106"/>
      <c r="F9" s="121"/>
      <c r="G9" s="176">
        <f>+F9</f>
        <v>0</v>
      </c>
    </row>
    <row r="10" spans="1:9">
      <c r="A10" s="6"/>
      <c r="B10" s="59" t="s">
        <v>15</v>
      </c>
      <c r="C10" s="9" t="s">
        <v>0</v>
      </c>
      <c r="D10" s="153"/>
      <c r="E10" s="107"/>
      <c r="F10" s="122">
        <f>+D10</f>
        <v>0</v>
      </c>
      <c r="G10" s="176">
        <f>+F10</f>
        <v>0</v>
      </c>
    </row>
    <row r="11" spans="1:9" ht="15" customHeight="1" thickBot="1">
      <c r="A11" s="6"/>
      <c r="B11" s="60" t="s">
        <v>16</v>
      </c>
      <c r="C11" s="13" t="s">
        <v>0</v>
      </c>
      <c r="D11" s="13"/>
      <c r="E11" s="108"/>
      <c r="F11" s="119"/>
      <c r="G11" s="177">
        <f>+F11</f>
        <v>0</v>
      </c>
    </row>
    <row r="12" spans="1:9" ht="15" customHeight="1">
      <c r="A12" s="6"/>
      <c r="B12" s="52" t="s">
        <v>17</v>
      </c>
      <c r="C12" s="117" t="s">
        <v>1</v>
      </c>
      <c r="D12" s="117">
        <f>SUM(D13:D14)</f>
        <v>0</v>
      </c>
      <c r="E12" s="117">
        <f t="shared" ref="E12:G12" si="0">SUM(E13:E14)</f>
        <v>0</v>
      </c>
      <c r="F12" s="24">
        <f t="shared" si="0"/>
        <v>0</v>
      </c>
      <c r="G12" s="125">
        <f t="shared" si="0"/>
        <v>0</v>
      </c>
    </row>
    <row r="13" spans="1:9" ht="15" customHeight="1">
      <c r="A13" s="6"/>
      <c r="B13" s="50" t="s">
        <v>163</v>
      </c>
      <c r="C13" s="9" t="s">
        <v>0</v>
      </c>
      <c r="D13" s="153"/>
      <c r="E13" s="29"/>
      <c r="F13" s="119"/>
      <c r="G13" s="176">
        <f>+D13</f>
        <v>0</v>
      </c>
    </row>
    <row r="14" spans="1:9" ht="15" customHeight="1" thickBot="1">
      <c r="A14" s="6"/>
      <c r="B14" s="51" t="s">
        <v>113</v>
      </c>
      <c r="C14" s="12" t="s">
        <v>0</v>
      </c>
      <c r="D14" s="154"/>
      <c r="E14" s="105"/>
      <c r="F14" s="120"/>
      <c r="G14" s="128"/>
    </row>
    <row r="15" spans="1:9">
      <c r="A15" s="6"/>
      <c r="B15" s="49" t="s">
        <v>2</v>
      </c>
      <c r="C15" s="53" t="s">
        <v>1</v>
      </c>
      <c r="D15" s="117">
        <f>SUM(D16:D26)</f>
        <v>12500</v>
      </c>
      <c r="E15" s="117">
        <f t="shared" ref="E15:F15" si="1">SUM(E16:E26)</f>
        <v>0</v>
      </c>
      <c r="F15" s="24">
        <f t="shared" si="1"/>
        <v>0</v>
      </c>
      <c r="G15" s="125">
        <f>SUM(G16:G26)</f>
        <v>12500</v>
      </c>
    </row>
    <row r="16" spans="1:9">
      <c r="A16" s="6"/>
      <c r="B16" s="81" t="s">
        <v>54</v>
      </c>
      <c r="C16" s="9" t="s">
        <v>0</v>
      </c>
      <c r="D16" s="27"/>
      <c r="E16" s="14"/>
      <c r="F16" s="118"/>
      <c r="G16" s="178"/>
    </row>
    <row r="17" spans="1:8">
      <c r="A17" s="6"/>
      <c r="B17" s="81" t="s">
        <v>114</v>
      </c>
      <c r="C17" s="9" t="s">
        <v>0</v>
      </c>
      <c r="D17" s="27"/>
      <c r="E17" s="14"/>
      <c r="F17" s="118"/>
      <c r="G17" s="178">
        <f>+D17+E17+F17</f>
        <v>0</v>
      </c>
    </row>
    <row r="18" spans="1:8">
      <c r="A18" s="6"/>
      <c r="B18" s="54" t="s">
        <v>82</v>
      </c>
      <c r="C18" s="9" t="s">
        <v>0</v>
      </c>
      <c r="D18" s="27"/>
      <c r="E18" s="27"/>
      <c r="F18" s="179"/>
      <c r="G18" s="178">
        <f t="shared" ref="G18:G26" si="2">+D18+E18+F18</f>
        <v>0</v>
      </c>
    </row>
    <row r="19" spans="1:8">
      <c r="A19" s="6"/>
      <c r="B19" s="67" t="s">
        <v>55</v>
      </c>
      <c r="C19" s="9" t="s">
        <v>0</v>
      </c>
      <c r="D19" s="27">
        <f>+'BALANCE AÑO 2022'!J18</f>
        <v>12500</v>
      </c>
      <c r="E19" s="27"/>
      <c r="F19" s="179"/>
      <c r="G19" s="178">
        <f t="shared" si="2"/>
        <v>12500</v>
      </c>
    </row>
    <row r="20" spans="1:8" ht="15" customHeight="1">
      <c r="A20" s="6"/>
      <c r="B20" s="54" t="s">
        <v>69</v>
      </c>
      <c r="C20" s="9" t="s">
        <v>0</v>
      </c>
      <c r="D20" s="27"/>
      <c r="E20" s="27"/>
      <c r="F20" s="179"/>
      <c r="G20" s="178">
        <f t="shared" si="2"/>
        <v>0</v>
      </c>
    </row>
    <row r="21" spans="1:8" ht="15" customHeight="1">
      <c r="A21" s="6"/>
      <c r="B21" s="54" t="s">
        <v>70</v>
      </c>
      <c r="C21" s="9" t="s">
        <v>0</v>
      </c>
      <c r="D21" s="27"/>
      <c r="E21" s="27"/>
      <c r="F21" s="179"/>
      <c r="G21" s="178">
        <f t="shared" si="2"/>
        <v>0</v>
      </c>
    </row>
    <row r="22" spans="1:8" ht="15" customHeight="1">
      <c r="A22" s="6"/>
      <c r="B22" s="54" t="s">
        <v>71</v>
      </c>
      <c r="C22" s="9" t="s">
        <v>0</v>
      </c>
      <c r="D22" s="27"/>
      <c r="E22" s="27"/>
      <c r="F22" s="179"/>
      <c r="G22" s="178">
        <f t="shared" si="2"/>
        <v>0</v>
      </c>
    </row>
    <row r="23" spans="1:8" ht="15" customHeight="1">
      <c r="A23" s="6"/>
      <c r="B23" s="54" t="s">
        <v>56</v>
      </c>
      <c r="C23" s="9" t="s">
        <v>0</v>
      </c>
      <c r="D23" s="58"/>
      <c r="E23" s="58"/>
      <c r="F23" s="179"/>
      <c r="G23" s="178">
        <f t="shared" si="2"/>
        <v>0</v>
      </c>
    </row>
    <row r="24" spans="1:8" ht="15" customHeight="1">
      <c r="A24" s="6"/>
      <c r="B24" s="54" t="s">
        <v>73</v>
      </c>
      <c r="C24" s="9" t="s">
        <v>0</v>
      </c>
      <c r="D24" s="28"/>
      <c r="E24" s="28"/>
      <c r="F24" s="179"/>
      <c r="G24" s="178">
        <f t="shared" si="2"/>
        <v>0</v>
      </c>
    </row>
    <row r="25" spans="1:8" ht="15" customHeight="1">
      <c r="A25" s="6"/>
      <c r="B25" s="54" t="s">
        <v>74</v>
      </c>
      <c r="C25" s="9" t="s">
        <v>0</v>
      </c>
      <c r="D25" s="28"/>
      <c r="E25" s="28"/>
      <c r="F25" s="179"/>
      <c r="G25" s="178">
        <f t="shared" si="2"/>
        <v>0</v>
      </c>
    </row>
    <row r="26" spans="1:8" ht="15" customHeight="1" thickBot="1">
      <c r="A26" s="6"/>
      <c r="B26" s="67" t="s">
        <v>75</v>
      </c>
      <c r="C26" s="13" t="s">
        <v>0</v>
      </c>
      <c r="D26" s="180"/>
      <c r="E26" s="181"/>
      <c r="F26" s="182"/>
      <c r="G26" s="183">
        <f t="shared" si="2"/>
        <v>0</v>
      </c>
    </row>
    <row r="27" spans="1:8" ht="15" customHeight="1">
      <c r="A27" s="6"/>
      <c r="B27" s="52" t="s">
        <v>18</v>
      </c>
      <c r="C27" s="117" t="s">
        <v>0</v>
      </c>
      <c r="D27" s="117"/>
      <c r="E27" s="184"/>
      <c r="F27" s="185"/>
      <c r="G27" s="186"/>
    </row>
    <row r="28" spans="1:8" ht="15.75" customHeight="1" thickBot="1">
      <c r="A28" s="6"/>
      <c r="B28" s="62" t="s">
        <v>19</v>
      </c>
      <c r="C28" s="12" t="s">
        <v>0</v>
      </c>
      <c r="D28" s="12"/>
      <c r="E28" s="105"/>
      <c r="F28" s="120"/>
      <c r="G28" s="233">
        <f>+F28</f>
        <v>0</v>
      </c>
    </row>
    <row r="29" spans="1:8" ht="15.75" thickBot="1">
      <c r="A29" s="6"/>
      <c r="B29" s="57" t="s">
        <v>20</v>
      </c>
      <c r="C29" s="18" t="s">
        <v>1</v>
      </c>
      <c r="D29" s="18">
        <f>+D5+D9+D10+D11+D12+D15+D27+D28</f>
        <v>100012500</v>
      </c>
      <c r="E29" s="98"/>
      <c r="F29" s="98"/>
      <c r="G29" s="187">
        <f>+G5+G9+G10+G11+G12+G15+G27+G28</f>
        <v>48751995.798319325</v>
      </c>
    </row>
    <row r="30" spans="1:8" ht="15" customHeight="1">
      <c r="A30" s="6"/>
      <c r="B30" s="52" t="s">
        <v>57</v>
      </c>
      <c r="C30" s="64" t="s">
        <v>10</v>
      </c>
      <c r="D30" s="27"/>
      <c r="E30" s="27"/>
      <c r="F30" s="179"/>
      <c r="G30" s="188">
        <f>+D30+E30+F30</f>
        <v>0</v>
      </c>
      <c r="H30" t="s">
        <v>115</v>
      </c>
    </row>
    <row r="31" spans="1:8" ht="15" customHeight="1">
      <c r="A31" s="6"/>
      <c r="B31" s="65" t="s">
        <v>59</v>
      </c>
      <c r="C31" s="48" t="s">
        <v>10</v>
      </c>
      <c r="D31" s="27"/>
      <c r="E31" s="27"/>
      <c r="F31" s="179"/>
      <c r="G31" s="188">
        <f>+D31-E31+F31</f>
        <v>0</v>
      </c>
      <c r="H31" t="s">
        <v>115</v>
      </c>
    </row>
    <row r="32" spans="1:8" ht="15" customHeight="1">
      <c r="A32" s="6"/>
      <c r="B32" s="65" t="s">
        <v>24</v>
      </c>
      <c r="C32" s="48" t="s">
        <v>10</v>
      </c>
      <c r="D32" s="27"/>
      <c r="E32" s="27"/>
      <c r="F32" s="179"/>
      <c r="G32" s="188">
        <f t="shared" ref="G32:G53" si="3">+D32-E32+F32</f>
        <v>0</v>
      </c>
    </row>
    <row r="33" spans="1:8" ht="15" customHeight="1">
      <c r="A33" s="6"/>
      <c r="B33" s="65" t="s">
        <v>60</v>
      </c>
      <c r="C33" s="48" t="s">
        <v>10</v>
      </c>
      <c r="D33" s="27"/>
      <c r="E33" s="27">
        <f>+'BALANCE AÑO 2022'!H11/1.19</f>
        <v>46890756.302521013</v>
      </c>
      <c r="F33" s="189">
        <f>+'BALANCE AÑO 2022'!C8</f>
        <v>120000000</v>
      </c>
      <c r="G33" s="188">
        <f t="shared" si="3"/>
        <v>73109243.69747898</v>
      </c>
      <c r="H33" t="s">
        <v>115</v>
      </c>
    </row>
    <row r="34" spans="1:8" ht="15" customHeight="1">
      <c r="A34" s="6"/>
      <c r="B34" s="65" t="s">
        <v>61</v>
      </c>
      <c r="C34" s="48" t="s">
        <v>10</v>
      </c>
      <c r="D34" s="27"/>
      <c r="E34" s="27"/>
      <c r="F34" s="179"/>
      <c r="G34" s="188">
        <f t="shared" si="3"/>
        <v>0</v>
      </c>
      <c r="H34" t="s">
        <v>115</v>
      </c>
    </row>
    <row r="35" spans="1:8">
      <c r="A35" s="6"/>
      <c r="B35" s="65" t="s">
        <v>62</v>
      </c>
      <c r="C35" s="48" t="s">
        <v>10</v>
      </c>
      <c r="D35" s="27"/>
      <c r="E35" s="27"/>
      <c r="F35" s="179"/>
      <c r="G35" s="188">
        <f t="shared" si="3"/>
        <v>0</v>
      </c>
      <c r="H35" t="s">
        <v>115</v>
      </c>
    </row>
    <row r="36" spans="1:8">
      <c r="A36" s="6"/>
      <c r="B36" s="65" t="s">
        <v>58</v>
      </c>
      <c r="C36" s="48" t="s">
        <v>10</v>
      </c>
      <c r="D36" s="27"/>
      <c r="E36" s="27"/>
      <c r="F36" s="179"/>
      <c r="G36" s="188">
        <f t="shared" si="3"/>
        <v>0</v>
      </c>
      <c r="H36" t="s">
        <v>115</v>
      </c>
    </row>
    <row r="37" spans="1:8">
      <c r="A37" s="6"/>
      <c r="B37" s="65" t="s">
        <v>64</v>
      </c>
      <c r="C37" s="48" t="s">
        <v>10</v>
      </c>
      <c r="D37" s="27"/>
      <c r="E37" s="27"/>
      <c r="F37" s="179"/>
      <c r="G37" s="188">
        <f t="shared" si="3"/>
        <v>0</v>
      </c>
      <c r="H37" t="s">
        <v>115</v>
      </c>
    </row>
    <row r="38" spans="1:8">
      <c r="A38" s="6"/>
      <c r="B38" s="65" t="s">
        <v>65</v>
      </c>
      <c r="C38" s="48" t="s">
        <v>10</v>
      </c>
      <c r="D38" s="27"/>
      <c r="E38" s="27"/>
      <c r="F38" s="179"/>
      <c r="G38" s="188">
        <f t="shared" si="3"/>
        <v>0</v>
      </c>
      <c r="H38" t="s">
        <v>115</v>
      </c>
    </row>
    <row r="39" spans="1:8">
      <c r="A39" s="6"/>
      <c r="B39" s="65" t="s">
        <v>66</v>
      </c>
      <c r="C39" s="48" t="s">
        <v>10</v>
      </c>
      <c r="D39" s="28"/>
      <c r="E39" s="27"/>
      <c r="F39" s="179"/>
      <c r="G39" s="188">
        <f t="shared" si="3"/>
        <v>0</v>
      </c>
      <c r="H39" t="s">
        <v>115</v>
      </c>
    </row>
    <row r="40" spans="1:8">
      <c r="A40" s="6"/>
      <c r="B40" s="66" t="s">
        <v>63</v>
      </c>
      <c r="C40" s="48" t="s">
        <v>10</v>
      </c>
      <c r="D40" s="28"/>
      <c r="E40" s="27"/>
      <c r="F40" s="179"/>
      <c r="G40" s="188">
        <f t="shared" si="3"/>
        <v>0</v>
      </c>
      <c r="H40" t="s">
        <v>115</v>
      </c>
    </row>
    <row r="41" spans="1:8" ht="15" customHeight="1">
      <c r="A41" s="6"/>
      <c r="B41" s="66" t="s">
        <v>34</v>
      </c>
      <c r="C41" s="48" t="s">
        <v>10</v>
      </c>
      <c r="D41" s="27"/>
      <c r="E41" s="27"/>
      <c r="F41" s="179"/>
      <c r="G41" s="188">
        <f t="shared" si="3"/>
        <v>0</v>
      </c>
    </row>
    <row r="42" spans="1:8" ht="15" customHeight="1">
      <c r="A42" s="6"/>
      <c r="B42" s="66" t="s">
        <v>35</v>
      </c>
      <c r="C42" s="48" t="s">
        <v>10</v>
      </c>
      <c r="D42" s="27">
        <f>+'BALANCE AÑO 2022'!I20</f>
        <v>1100000</v>
      </c>
      <c r="E42" s="27"/>
      <c r="F42" s="179"/>
      <c r="G42" s="188">
        <f t="shared" si="3"/>
        <v>1100000</v>
      </c>
      <c r="H42" s="3" t="s">
        <v>115</v>
      </c>
    </row>
    <row r="43" spans="1:8" ht="15" customHeight="1">
      <c r="A43" s="6"/>
      <c r="B43" s="66" t="s">
        <v>36</v>
      </c>
      <c r="C43" s="48" t="s">
        <v>10</v>
      </c>
      <c r="D43" s="27"/>
      <c r="E43" s="27"/>
      <c r="F43" s="179"/>
      <c r="G43" s="188">
        <f t="shared" si="3"/>
        <v>0</v>
      </c>
    </row>
    <row r="44" spans="1:8">
      <c r="A44" s="6"/>
      <c r="B44" s="82" t="s">
        <v>67</v>
      </c>
      <c r="C44" s="48" t="s">
        <v>10</v>
      </c>
      <c r="D44" s="27"/>
      <c r="E44" s="27"/>
      <c r="F44" s="179"/>
      <c r="G44" s="188">
        <f t="shared" si="3"/>
        <v>0</v>
      </c>
      <c r="H44" s="3" t="str">
        <f>+H42</f>
        <v>pagados</v>
      </c>
    </row>
    <row r="45" spans="1:8">
      <c r="A45" s="6"/>
      <c r="B45" s="82" t="s">
        <v>68</v>
      </c>
      <c r="C45" s="48" t="s">
        <v>10</v>
      </c>
      <c r="D45" s="27"/>
      <c r="E45" s="27"/>
      <c r="F45" s="179"/>
      <c r="G45" s="188">
        <f t="shared" si="3"/>
        <v>0</v>
      </c>
      <c r="H45" s="3" t="str">
        <f>+H44</f>
        <v>pagados</v>
      </c>
    </row>
    <row r="46" spans="1:8" ht="15" customHeight="1">
      <c r="A46" s="6"/>
      <c r="B46" s="82" t="s">
        <v>76</v>
      </c>
      <c r="C46" s="48" t="s">
        <v>10</v>
      </c>
      <c r="D46" s="27"/>
      <c r="E46" s="27"/>
      <c r="F46" s="179"/>
      <c r="G46" s="188">
        <f t="shared" si="3"/>
        <v>0</v>
      </c>
      <c r="H46" s="3" t="str">
        <f>+H45</f>
        <v>pagados</v>
      </c>
    </row>
    <row r="47" spans="1:8" ht="15" customHeight="1">
      <c r="A47" s="6"/>
      <c r="B47" s="82" t="s">
        <v>77</v>
      </c>
      <c r="C47" s="48" t="s">
        <v>10</v>
      </c>
      <c r="D47" s="27"/>
      <c r="E47" s="27"/>
      <c r="F47" s="179"/>
      <c r="G47" s="188">
        <f t="shared" si="3"/>
        <v>0</v>
      </c>
    </row>
    <row r="48" spans="1:8" ht="15" customHeight="1">
      <c r="A48" s="6"/>
      <c r="B48" s="66" t="s">
        <v>39</v>
      </c>
      <c r="C48" s="48" t="s">
        <v>10</v>
      </c>
      <c r="D48" s="27"/>
      <c r="E48" s="27"/>
      <c r="F48" s="179"/>
      <c r="G48" s="188">
        <f t="shared" si="3"/>
        <v>0</v>
      </c>
    </row>
    <row r="49" spans="1:9">
      <c r="A49" s="6"/>
      <c r="B49" s="66" t="s">
        <v>83</v>
      </c>
      <c r="C49" s="48" t="s">
        <v>10</v>
      </c>
      <c r="D49" s="27"/>
      <c r="E49" s="27"/>
      <c r="F49" s="179"/>
      <c r="G49" s="188">
        <f>+D49-E49+F49</f>
        <v>0</v>
      </c>
      <c r="I49" s="155"/>
    </row>
    <row r="50" spans="1:9" ht="15" customHeight="1">
      <c r="A50" s="6"/>
      <c r="B50" s="66" t="s">
        <v>41</v>
      </c>
      <c r="C50" s="48" t="s">
        <v>10</v>
      </c>
      <c r="D50" s="27"/>
      <c r="E50" s="27"/>
      <c r="F50" s="179"/>
      <c r="G50" s="188">
        <f t="shared" si="3"/>
        <v>0</v>
      </c>
    </row>
    <row r="51" spans="1:9">
      <c r="A51" s="6"/>
      <c r="B51" s="66" t="s">
        <v>42</v>
      </c>
      <c r="C51" s="48" t="s">
        <v>10</v>
      </c>
      <c r="D51" s="27"/>
      <c r="E51" s="27"/>
      <c r="F51" s="179"/>
      <c r="G51" s="188">
        <f t="shared" si="3"/>
        <v>0</v>
      </c>
    </row>
    <row r="52" spans="1:9" ht="16.5" customHeight="1">
      <c r="A52" s="6"/>
      <c r="B52" s="65" t="s">
        <v>43</v>
      </c>
      <c r="C52" s="48" t="s">
        <v>10</v>
      </c>
      <c r="D52" s="27"/>
      <c r="E52" s="27"/>
      <c r="F52" s="179"/>
      <c r="G52" s="188">
        <f t="shared" si="3"/>
        <v>0</v>
      </c>
    </row>
    <row r="53" spans="1:9">
      <c r="A53" s="6"/>
      <c r="B53" s="65" t="s">
        <v>3</v>
      </c>
      <c r="C53" s="48" t="s">
        <v>10</v>
      </c>
      <c r="D53" s="27"/>
      <c r="E53" s="27"/>
      <c r="F53" s="179"/>
      <c r="G53" s="188">
        <f t="shared" si="3"/>
        <v>0</v>
      </c>
    </row>
    <row r="54" spans="1:9">
      <c r="A54" s="6"/>
      <c r="B54" s="190" t="s">
        <v>84</v>
      </c>
      <c r="C54" s="20"/>
      <c r="D54" s="27"/>
      <c r="E54" s="27"/>
      <c r="F54" s="179"/>
      <c r="G54" s="188"/>
    </row>
    <row r="55" spans="1:9" ht="15" customHeight="1">
      <c r="A55" s="6"/>
      <c r="B55" s="54" t="s">
        <v>85</v>
      </c>
      <c r="C55" s="48" t="s">
        <v>10</v>
      </c>
      <c r="D55" s="27"/>
      <c r="E55" s="27"/>
      <c r="F55" s="179"/>
      <c r="G55" s="188"/>
    </row>
    <row r="56" spans="1:9" ht="15" customHeight="1">
      <c r="A56" s="6"/>
      <c r="B56" s="54" t="s">
        <v>91</v>
      </c>
      <c r="C56" s="48" t="s">
        <v>10</v>
      </c>
      <c r="D56" s="27">
        <f>+'BALANCE AÑO 2022'!I19</f>
        <v>60000000</v>
      </c>
      <c r="E56" s="27"/>
      <c r="F56" s="179"/>
      <c r="G56" s="188"/>
    </row>
    <row r="57" spans="1:9" ht="15" customHeight="1">
      <c r="A57" s="6"/>
      <c r="B57" s="54" t="s">
        <v>133</v>
      </c>
      <c r="C57" s="48" t="s">
        <v>10</v>
      </c>
      <c r="D57" s="27"/>
      <c r="E57" s="27"/>
      <c r="F57" s="179"/>
      <c r="G57" s="188"/>
    </row>
    <row r="58" spans="1:9" ht="15" customHeight="1">
      <c r="A58" s="6"/>
      <c r="B58" s="54" t="s">
        <v>72</v>
      </c>
      <c r="C58" s="48" t="s">
        <v>10</v>
      </c>
      <c r="D58" s="27"/>
      <c r="E58" s="27"/>
      <c r="F58" s="179"/>
      <c r="G58" s="188"/>
    </row>
    <row r="59" spans="1:9" ht="15" customHeight="1">
      <c r="A59" s="6"/>
      <c r="B59" s="54" t="s">
        <v>72</v>
      </c>
      <c r="C59" s="48" t="s">
        <v>10</v>
      </c>
      <c r="D59" s="27"/>
      <c r="E59" s="27"/>
      <c r="F59" s="179"/>
      <c r="G59" s="188"/>
    </row>
    <row r="60" spans="1:9" ht="15" customHeight="1" thickBot="1">
      <c r="A60" s="6"/>
      <c r="B60" s="67" t="s">
        <v>72</v>
      </c>
      <c r="C60" s="68" t="s">
        <v>10</v>
      </c>
      <c r="D60" s="27"/>
      <c r="E60" s="27"/>
      <c r="F60" s="179"/>
      <c r="G60" s="188"/>
    </row>
    <row r="61" spans="1:9" ht="15.75" thickBot="1">
      <c r="A61" s="6"/>
      <c r="B61" s="83" t="s">
        <v>44</v>
      </c>
      <c r="C61" s="84" t="s">
        <v>1</v>
      </c>
      <c r="D61" s="84">
        <f>SUM(D30:D60)</f>
        <v>61100000</v>
      </c>
      <c r="E61" s="98"/>
      <c r="F61" s="98"/>
      <c r="G61" s="191">
        <f>SUM(G30:G60)</f>
        <v>74209243.69747898</v>
      </c>
      <c r="I61" s="96"/>
    </row>
    <row r="62" spans="1:9" ht="15.75" thickBot="1">
      <c r="A62" s="6"/>
      <c r="B62" s="83" t="s">
        <v>86</v>
      </c>
      <c r="C62" s="84" t="s">
        <v>1</v>
      </c>
      <c r="D62" s="84">
        <f>+D29-D61</f>
        <v>38912500</v>
      </c>
      <c r="E62" s="98"/>
      <c r="F62" s="98"/>
      <c r="G62" s="192"/>
      <c r="I62" s="96"/>
    </row>
    <row r="63" spans="1:9" ht="15.75" customHeight="1" thickBot="1">
      <c r="A63" s="6"/>
      <c r="B63" s="85" t="s">
        <v>45</v>
      </c>
      <c r="C63" s="86" t="s">
        <v>0</v>
      </c>
      <c r="D63" s="98"/>
      <c r="E63" s="98"/>
      <c r="F63" s="193"/>
      <c r="G63" s="191">
        <f>+G46+G47</f>
        <v>0</v>
      </c>
      <c r="I63" s="97"/>
    </row>
    <row r="64" spans="1:9" ht="15.75" customHeight="1" thickBot="1">
      <c r="A64" s="6"/>
      <c r="B64" s="72" t="s">
        <v>48</v>
      </c>
      <c r="C64" s="16" t="s">
        <v>1</v>
      </c>
      <c r="D64" s="99"/>
      <c r="E64" s="99"/>
      <c r="F64" s="194"/>
      <c r="G64" s="191">
        <f>+G29-G61+G63</f>
        <v>-25457247.899159655</v>
      </c>
      <c r="I64" s="96"/>
    </row>
    <row r="65" spans="1:7" ht="15.75" customHeight="1" thickBot="1">
      <c r="A65" s="6"/>
      <c r="B65" s="72" t="s">
        <v>49</v>
      </c>
      <c r="C65" s="73"/>
      <c r="D65" s="110"/>
      <c r="E65" s="110"/>
      <c r="F65" s="110"/>
      <c r="G65" s="191"/>
    </row>
    <row r="66" spans="1:7" ht="15.75" thickBot="1">
      <c r="A66" s="6"/>
      <c r="B66" s="61" t="s">
        <v>9</v>
      </c>
      <c r="C66" s="56" t="s">
        <v>10</v>
      </c>
      <c r="D66" s="100"/>
      <c r="E66" s="100"/>
      <c r="F66" s="195"/>
      <c r="G66" s="191">
        <f>+D86</f>
        <v>0</v>
      </c>
    </row>
    <row r="67" spans="1:7" ht="15.75" customHeight="1" thickBot="1">
      <c r="A67" s="6"/>
      <c r="B67" s="60" t="s">
        <v>4</v>
      </c>
      <c r="C67" s="68" t="s">
        <v>10</v>
      </c>
      <c r="D67" s="101"/>
      <c r="E67" s="101"/>
      <c r="F67" s="196"/>
      <c r="G67" s="191"/>
    </row>
    <row r="68" spans="1:7" ht="15.75" customHeight="1" thickBot="1">
      <c r="A68" s="6"/>
      <c r="B68" s="69" t="s">
        <v>47</v>
      </c>
      <c r="C68" s="18" t="s">
        <v>1</v>
      </c>
      <c r="D68" s="98"/>
      <c r="E68" s="98"/>
      <c r="F68" s="193"/>
      <c r="G68" s="191">
        <f>+G64-G66-G67</f>
        <v>-25457247.899159655</v>
      </c>
    </row>
    <row r="69" spans="1:7" ht="15.75" customHeight="1" thickBot="1">
      <c r="A69" s="5"/>
      <c r="B69" s="71"/>
      <c r="C69" s="95"/>
      <c r="D69" s="102"/>
      <c r="E69" s="102"/>
      <c r="F69" s="102"/>
      <c r="G69" s="191"/>
    </row>
    <row r="70" spans="1:7" ht="15.75" thickBot="1">
      <c r="B70" s="91" t="s">
        <v>50</v>
      </c>
      <c r="C70" s="92"/>
      <c r="D70" s="111"/>
      <c r="E70" s="111"/>
      <c r="F70" s="111"/>
      <c r="G70" s="191"/>
    </row>
    <row r="71" spans="1:7" ht="15.75" thickBot="1">
      <c r="B71" s="65" t="s">
        <v>6</v>
      </c>
      <c r="C71" s="9" t="s">
        <v>0</v>
      </c>
      <c r="D71" s="103"/>
      <c r="E71" s="103"/>
      <c r="F71" s="197"/>
      <c r="G71" s="191"/>
    </row>
    <row r="72" spans="1:7" ht="15.75" thickBot="1">
      <c r="B72" s="60" t="s">
        <v>7</v>
      </c>
      <c r="C72" s="13" t="s">
        <v>0</v>
      </c>
      <c r="D72" s="104"/>
      <c r="E72" s="104"/>
      <c r="F72" s="198"/>
      <c r="G72" s="191"/>
    </row>
    <row r="73" spans="1:7" ht="15.75" thickBot="1">
      <c r="B73" s="69" t="s">
        <v>8</v>
      </c>
      <c r="C73" s="18" t="s">
        <v>1</v>
      </c>
      <c r="D73" s="98"/>
      <c r="E73" s="98"/>
      <c r="F73" s="193"/>
      <c r="G73" s="191"/>
    </row>
    <row r="74" spans="1:7" ht="15.75" thickBot="1">
      <c r="B74" s="4"/>
      <c r="C74" s="46"/>
      <c r="D74" s="98"/>
      <c r="E74" s="98"/>
      <c r="F74" s="193"/>
      <c r="G74" s="199"/>
    </row>
    <row r="75" spans="1:7" ht="15.75" thickBot="1">
      <c r="B75" s="91" t="s">
        <v>116</v>
      </c>
      <c r="C75" s="92"/>
      <c r="D75" s="98"/>
      <c r="E75" s="98"/>
      <c r="F75" s="193"/>
      <c r="G75" s="200"/>
    </row>
    <row r="76" spans="1:7" ht="15.75" thickBot="1">
      <c r="B76" s="82" t="s">
        <v>67</v>
      </c>
      <c r="C76" s="9" t="s">
        <v>0</v>
      </c>
      <c r="D76" s="98"/>
      <c r="E76" s="98"/>
      <c r="F76" s="193"/>
      <c r="G76" s="201">
        <f>+G44</f>
        <v>0</v>
      </c>
    </row>
    <row r="77" spans="1:7" ht="15.75" thickBot="1">
      <c r="B77" s="69" t="s">
        <v>79</v>
      </c>
      <c r="C77" s="18" t="s">
        <v>1</v>
      </c>
      <c r="D77" s="98"/>
      <c r="E77" s="98"/>
      <c r="F77" s="193"/>
      <c r="G77" s="187">
        <f t="shared" ref="G77" si="4">+G76</f>
        <v>0</v>
      </c>
    </row>
    <row r="80" spans="1:7" ht="15.75">
      <c r="B80" s="156" t="s">
        <v>117</v>
      </c>
      <c r="C80" s="157"/>
      <c r="D80" s="5"/>
      <c r="G80" s="115"/>
    </row>
    <row r="81" spans="2:7" ht="15.75">
      <c r="B81" s="158" t="s">
        <v>118</v>
      </c>
      <c r="C81" s="159"/>
      <c r="D81" s="5"/>
    </row>
    <row r="82" spans="2:7">
      <c r="B82" s="160" t="s">
        <v>119</v>
      </c>
      <c r="C82" s="161"/>
      <c r="D82" s="162"/>
      <c r="G82" s="115"/>
    </row>
    <row r="83" spans="2:7">
      <c r="B83" s="163" t="s">
        <v>120</v>
      </c>
      <c r="C83" s="164"/>
      <c r="D83" s="165"/>
    </row>
    <row r="84" spans="2:7">
      <c r="B84" s="163" t="s">
        <v>121</v>
      </c>
      <c r="C84" s="164"/>
      <c r="D84" s="165"/>
    </row>
    <row r="85" spans="2:7">
      <c r="B85" s="160" t="s">
        <v>122</v>
      </c>
      <c r="C85" s="166"/>
      <c r="D85" s="162">
        <f>+D82-D83-D84</f>
        <v>0</v>
      </c>
    </row>
    <row r="86" spans="2:7">
      <c r="B86" s="167">
        <v>0.5</v>
      </c>
      <c r="C86" s="168"/>
      <c r="D86" s="169">
        <f>+D85*B86</f>
        <v>0</v>
      </c>
    </row>
    <row r="87" spans="2:7">
      <c r="D87" s="169"/>
    </row>
    <row r="88" spans="2:7">
      <c r="B88" s="222" t="s">
        <v>135</v>
      </c>
      <c r="C88" s="46"/>
      <c r="D88" s="223"/>
    </row>
    <row r="89" spans="2:7">
      <c r="B89" s="224" t="s">
        <v>136</v>
      </c>
      <c r="C89" s="46"/>
      <c r="D89" s="225" t="e">
        <f>+'ANTECEDENTES  '!#REF!</f>
        <v>#REF!</v>
      </c>
    </row>
    <row r="90" spans="2:7">
      <c r="B90" s="224" t="s">
        <v>141</v>
      </c>
      <c r="C90" s="46"/>
      <c r="D90" s="225" t="e">
        <f>+D89*1.4%</f>
        <v>#REF!</v>
      </c>
    </row>
    <row r="91" spans="2:7">
      <c r="B91" s="224" t="s">
        <v>137</v>
      </c>
      <c r="C91" s="46"/>
      <c r="D91" s="225" t="e">
        <f>+D89+D90</f>
        <v>#REF!</v>
      </c>
    </row>
    <row r="92" spans="2:7">
      <c r="B92" s="226" t="s">
        <v>138</v>
      </c>
      <c r="C92" s="46"/>
      <c r="D92" s="223"/>
    </row>
    <row r="93" spans="2:7">
      <c r="B93" s="227"/>
      <c r="C93" s="46"/>
      <c r="D93" s="228">
        <v>0.06</v>
      </c>
      <c r="E93" s="232" t="s">
        <v>142</v>
      </c>
    </row>
    <row r="94" spans="2:7">
      <c r="B94" s="222" t="s">
        <v>139</v>
      </c>
      <c r="C94" s="46"/>
      <c r="D94" s="229" t="e">
        <f>+D91*D93</f>
        <v>#REF!</v>
      </c>
    </row>
    <row r="95" spans="2:7">
      <c r="B95" s="224" t="s">
        <v>140</v>
      </c>
      <c r="C95" s="46"/>
      <c r="D95" s="225" t="e">
        <f>+D91-D94</f>
        <v>#REF!</v>
      </c>
    </row>
    <row r="96" spans="2:7" ht="15.75" thickBot="1">
      <c r="B96" s="230"/>
      <c r="C96" s="73"/>
      <c r="D96" s="231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31" zoomScaleNormal="100" workbookViewId="0">
      <selection activeCell="L28" sqref="L28:P28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241" t="s">
        <v>11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3"/>
      <c r="S2" s="21"/>
    </row>
    <row r="3" spans="3:22" s="31" customFormat="1" ht="23.45" customHeight="1" thickBot="1"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247" t="s">
        <v>12</v>
      </c>
      <c r="M4" s="248"/>
      <c r="N4" s="248"/>
      <c r="O4" s="248"/>
      <c r="P4" s="249"/>
      <c r="Q4" s="35"/>
    </row>
    <row r="5" spans="3:22" ht="27" customHeight="1">
      <c r="C5" s="250" t="s">
        <v>13</v>
      </c>
      <c r="D5" s="251"/>
      <c r="E5" s="251"/>
      <c r="F5" s="251"/>
      <c r="G5" s="251"/>
      <c r="H5" s="251"/>
      <c r="I5" s="251"/>
      <c r="J5" s="251"/>
      <c r="K5" s="24">
        <v>1400</v>
      </c>
      <c r="L5" s="252">
        <f>+'BASE IMPONIBLE AT 2023'!G6</f>
        <v>48739495.798319325</v>
      </c>
      <c r="M5" s="253"/>
      <c r="N5" s="253"/>
      <c r="O5" s="253"/>
      <c r="P5" s="254"/>
      <c r="Q5" s="8" t="s">
        <v>0</v>
      </c>
    </row>
    <row r="6" spans="3:22" ht="27" customHeight="1">
      <c r="C6" s="236" t="s">
        <v>14</v>
      </c>
      <c r="D6" s="237"/>
      <c r="E6" s="237"/>
      <c r="F6" s="237"/>
      <c r="G6" s="237"/>
      <c r="H6" s="237"/>
      <c r="I6" s="237"/>
      <c r="J6" s="237"/>
      <c r="K6" s="26">
        <v>1401</v>
      </c>
      <c r="L6" s="238">
        <f>+'BASE IMPONIBLE AT2024'!H9</f>
        <v>0</v>
      </c>
      <c r="M6" s="239"/>
      <c r="N6" s="239"/>
      <c r="O6" s="239"/>
      <c r="P6" s="240"/>
      <c r="Q6" s="10" t="s">
        <v>0</v>
      </c>
    </row>
    <row r="7" spans="3:22" ht="27" customHeight="1">
      <c r="C7" s="36" t="s">
        <v>15</v>
      </c>
      <c r="D7" s="17"/>
      <c r="E7" s="17"/>
      <c r="F7" s="17"/>
      <c r="G7" s="17"/>
      <c r="H7" s="17"/>
      <c r="I7" s="17"/>
      <c r="J7" s="17"/>
      <c r="K7" s="26">
        <v>1402</v>
      </c>
      <c r="L7" s="238">
        <f>+'BASE IMPONIBLE AT2024'!H10</f>
        <v>0</v>
      </c>
      <c r="M7" s="239"/>
      <c r="N7" s="239"/>
      <c r="O7" s="239"/>
      <c r="P7" s="240"/>
      <c r="Q7" s="10" t="s">
        <v>0</v>
      </c>
    </row>
    <row r="8" spans="3:22" ht="27" customHeight="1">
      <c r="C8" s="255" t="s">
        <v>16</v>
      </c>
      <c r="D8" s="256"/>
      <c r="E8" s="256"/>
      <c r="F8" s="256"/>
      <c r="G8" s="256"/>
      <c r="H8" s="256"/>
      <c r="I8" s="256"/>
      <c r="J8" s="256"/>
      <c r="K8" s="26">
        <v>1403</v>
      </c>
      <c r="L8" s="238">
        <f>+'BASE IMPONIBLE AT2024'!H11</f>
        <v>0</v>
      </c>
      <c r="M8" s="239"/>
      <c r="N8" s="239"/>
      <c r="O8" s="239"/>
      <c r="P8" s="240"/>
      <c r="Q8" s="10" t="s">
        <v>0</v>
      </c>
    </row>
    <row r="9" spans="3:22" ht="27" customHeight="1">
      <c r="C9" s="255" t="s">
        <v>17</v>
      </c>
      <c r="D9" s="256"/>
      <c r="E9" s="256"/>
      <c r="F9" s="256"/>
      <c r="G9" s="256"/>
      <c r="H9" s="256"/>
      <c r="I9" s="256"/>
      <c r="J9" s="256"/>
      <c r="K9" s="26">
        <v>1587</v>
      </c>
      <c r="L9" s="238">
        <f>+'BASE IMPONIBLE AT 2023'!G12</f>
        <v>0</v>
      </c>
      <c r="M9" s="239"/>
      <c r="N9" s="239"/>
      <c r="O9" s="239"/>
      <c r="P9" s="240"/>
      <c r="Q9" s="10" t="s">
        <v>0</v>
      </c>
    </row>
    <row r="10" spans="3:22" ht="27" customHeight="1">
      <c r="C10" s="236" t="s">
        <v>2</v>
      </c>
      <c r="D10" s="237"/>
      <c r="E10" s="237"/>
      <c r="F10" s="237"/>
      <c r="G10" s="237"/>
      <c r="H10" s="237"/>
      <c r="I10" s="237"/>
      <c r="J10" s="237"/>
      <c r="K10" s="26">
        <v>1588</v>
      </c>
      <c r="L10" s="238">
        <f>+'BASE IMPONIBLE AT 2023'!G15</f>
        <v>12500</v>
      </c>
      <c r="M10" s="239"/>
      <c r="N10" s="239"/>
      <c r="O10" s="239"/>
      <c r="P10" s="240"/>
      <c r="Q10" s="10" t="s">
        <v>0</v>
      </c>
    </row>
    <row r="11" spans="3:22" ht="54.6" customHeight="1">
      <c r="C11" s="255" t="s">
        <v>18</v>
      </c>
      <c r="D11" s="256"/>
      <c r="E11" s="256"/>
      <c r="F11" s="256"/>
      <c r="G11" s="256"/>
      <c r="H11" s="256"/>
      <c r="I11" s="256"/>
      <c r="J11" s="256"/>
      <c r="K11" s="26">
        <v>1404</v>
      </c>
      <c r="L11" s="238">
        <f>+'BASE IMPONIBLE AT2024'!H27</f>
        <v>0</v>
      </c>
      <c r="M11" s="239"/>
      <c r="N11" s="239"/>
      <c r="O11" s="239"/>
      <c r="P11" s="240"/>
      <c r="Q11" s="10" t="s">
        <v>0</v>
      </c>
    </row>
    <row r="12" spans="3:22" ht="27" customHeight="1" thickBot="1">
      <c r="C12" s="257" t="s">
        <v>19</v>
      </c>
      <c r="D12" s="258"/>
      <c r="E12" s="258"/>
      <c r="F12" s="258"/>
      <c r="G12" s="258"/>
      <c r="H12" s="258"/>
      <c r="I12" s="258"/>
      <c r="J12" s="258"/>
      <c r="K12" s="25">
        <v>1405</v>
      </c>
      <c r="L12" s="259">
        <f>+'BASE IMPONIBLE AT 2023'!G28</f>
        <v>0</v>
      </c>
      <c r="M12" s="260"/>
      <c r="N12" s="260"/>
      <c r="O12" s="260"/>
      <c r="P12" s="261"/>
      <c r="Q12" s="37" t="s">
        <v>0</v>
      </c>
    </row>
    <row r="13" spans="3:22" ht="27" customHeight="1" thickBot="1">
      <c r="C13" s="262" t="s">
        <v>20</v>
      </c>
      <c r="D13" s="263"/>
      <c r="E13" s="263"/>
      <c r="F13" s="263"/>
      <c r="G13" s="263"/>
      <c r="H13" s="263"/>
      <c r="I13" s="263"/>
      <c r="J13" s="264"/>
      <c r="K13" s="18">
        <v>1410</v>
      </c>
      <c r="L13" s="265">
        <f>SUM(L5:P12)</f>
        <v>48751995.798319325</v>
      </c>
      <c r="M13" s="265"/>
      <c r="N13" s="265"/>
      <c r="O13" s="265"/>
      <c r="P13" s="265"/>
      <c r="Q13" s="23" t="s">
        <v>1</v>
      </c>
    </row>
    <row r="14" spans="3:22" ht="27" customHeight="1" thickBot="1">
      <c r="C14" s="266" t="s">
        <v>21</v>
      </c>
      <c r="D14" s="267"/>
      <c r="E14" s="267"/>
      <c r="F14" s="267"/>
      <c r="G14" s="267"/>
      <c r="H14" s="267"/>
      <c r="I14" s="267"/>
      <c r="J14" s="268"/>
      <c r="K14" s="117">
        <v>1406</v>
      </c>
      <c r="L14" s="253">
        <f>+'BASE IMPONIBLE AT 2023'!G30</f>
        <v>0</v>
      </c>
      <c r="M14" s="253"/>
      <c r="N14" s="253"/>
      <c r="O14" s="253"/>
      <c r="P14" s="253"/>
      <c r="Q14" s="38" t="s">
        <v>10</v>
      </c>
      <c r="S14" s="19" t="s">
        <v>22</v>
      </c>
      <c r="T14" s="19"/>
      <c r="U14" s="19"/>
      <c r="V14" s="19"/>
    </row>
    <row r="15" spans="3:22" ht="27" customHeight="1" thickBot="1">
      <c r="C15" s="255" t="s">
        <v>23</v>
      </c>
      <c r="D15" s="256"/>
      <c r="E15" s="256"/>
      <c r="F15" s="256"/>
      <c r="G15" s="256"/>
      <c r="H15" s="256"/>
      <c r="I15" s="256"/>
      <c r="J15" s="269"/>
      <c r="K15" s="9">
        <v>1407</v>
      </c>
      <c r="L15" s="253">
        <f>+'BASE IMPONIBLE AT 2023'!G31</f>
        <v>0</v>
      </c>
      <c r="M15" s="253"/>
      <c r="N15" s="253"/>
      <c r="O15" s="253"/>
      <c r="P15" s="253"/>
      <c r="Q15" s="11" t="s">
        <v>10</v>
      </c>
      <c r="S15" s="19" t="s">
        <v>22</v>
      </c>
    </row>
    <row r="16" spans="3:22" ht="27" customHeight="1" thickBot="1">
      <c r="C16" s="255" t="s">
        <v>24</v>
      </c>
      <c r="D16" s="256"/>
      <c r="E16" s="256"/>
      <c r="F16" s="256"/>
      <c r="G16" s="256"/>
      <c r="H16" s="256"/>
      <c r="I16" s="256"/>
      <c r="J16" s="269"/>
      <c r="K16" s="9">
        <v>1408</v>
      </c>
      <c r="L16" s="253">
        <f>+'BASE IMPONIBLE AT 2023'!G32</f>
        <v>0</v>
      </c>
      <c r="M16" s="253"/>
      <c r="N16" s="253"/>
      <c r="O16" s="253"/>
      <c r="P16" s="253"/>
      <c r="Q16" s="11" t="s">
        <v>10</v>
      </c>
      <c r="S16" s="19" t="s">
        <v>22</v>
      </c>
    </row>
    <row r="17" spans="3:17" ht="27" customHeight="1" thickBot="1">
      <c r="C17" s="255" t="s">
        <v>25</v>
      </c>
      <c r="D17" s="256"/>
      <c r="E17" s="256"/>
      <c r="F17" s="256"/>
      <c r="G17" s="256"/>
      <c r="H17" s="256"/>
      <c r="I17" s="256"/>
      <c r="J17" s="269"/>
      <c r="K17" s="9">
        <v>1409</v>
      </c>
      <c r="L17" s="253">
        <f>+'BASE IMPONIBLE AT 2023'!G33</f>
        <v>73109243.69747898</v>
      </c>
      <c r="M17" s="253"/>
      <c r="N17" s="253"/>
      <c r="O17" s="253"/>
      <c r="P17" s="253"/>
      <c r="Q17" s="11" t="s">
        <v>10</v>
      </c>
    </row>
    <row r="18" spans="3:17" ht="27" customHeight="1" thickBot="1">
      <c r="C18" s="255" t="s">
        <v>26</v>
      </c>
      <c r="D18" s="256"/>
      <c r="E18" s="256"/>
      <c r="F18" s="256"/>
      <c r="G18" s="256"/>
      <c r="H18" s="256"/>
      <c r="I18" s="256"/>
      <c r="J18" s="269"/>
      <c r="K18" s="9">
        <v>1429</v>
      </c>
      <c r="L18" s="253">
        <f>+'BASE IMPONIBLE AT 2023'!G34</f>
        <v>0</v>
      </c>
      <c r="M18" s="253"/>
      <c r="N18" s="253"/>
      <c r="O18" s="253"/>
      <c r="P18" s="253"/>
      <c r="Q18" s="11" t="s">
        <v>10</v>
      </c>
    </row>
    <row r="19" spans="3:17" ht="27" customHeight="1" thickBot="1">
      <c r="C19" s="255" t="s">
        <v>27</v>
      </c>
      <c r="D19" s="256"/>
      <c r="E19" s="256"/>
      <c r="F19" s="256"/>
      <c r="G19" s="256"/>
      <c r="H19" s="256"/>
      <c r="I19" s="256"/>
      <c r="J19" s="269"/>
      <c r="K19" s="9">
        <v>1411</v>
      </c>
      <c r="L19" s="253">
        <f>+'BASE IMPONIBLE AT 2023'!G35</f>
        <v>0</v>
      </c>
      <c r="M19" s="253"/>
      <c r="N19" s="253"/>
      <c r="O19" s="253"/>
      <c r="P19" s="253"/>
      <c r="Q19" s="11" t="s">
        <v>10</v>
      </c>
    </row>
    <row r="20" spans="3:17" ht="27" customHeight="1" thickBot="1">
      <c r="C20" s="255" t="s">
        <v>28</v>
      </c>
      <c r="D20" s="256"/>
      <c r="E20" s="256"/>
      <c r="F20" s="256"/>
      <c r="G20" s="256"/>
      <c r="H20" s="256"/>
      <c r="I20" s="256"/>
      <c r="J20" s="269"/>
      <c r="K20" s="9">
        <v>1412</v>
      </c>
      <c r="L20" s="253">
        <f>+'BASE IMPONIBLE AT 2023'!G36</f>
        <v>0</v>
      </c>
      <c r="M20" s="253"/>
      <c r="N20" s="253"/>
      <c r="O20" s="253"/>
      <c r="P20" s="253"/>
      <c r="Q20" s="11" t="s">
        <v>10</v>
      </c>
    </row>
    <row r="21" spans="3:17" ht="27" customHeight="1" thickBot="1">
      <c r="C21" s="255" t="s">
        <v>29</v>
      </c>
      <c r="D21" s="256"/>
      <c r="E21" s="256"/>
      <c r="F21" s="256"/>
      <c r="G21" s="256"/>
      <c r="H21" s="256"/>
      <c r="I21" s="256"/>
      <c r="J21" s="269"/>
      <c r="K21" s="9">
        <v>1413</v>
      </c>
      <c r="L21" s="253">
        <f>+'BASE IMPONIBLE AT 2023'!G37</f>
        <v>0</v>
      </c>
      <c r="M21" s="253"/>
      <c r="N21" s="253"/>
      <c r="O21" s="253"/>
      <c r="P21" s="253"/>
      <c r="Q21" s="11" t="s">
        <v>10</v>
      </c>
    </row>
    <row r="22" spans="3:17" ht="27" customHeight="1" thickBot="1">
      <c r="C22" s="255" t="s">
        <v>30</v>
      </c>
      <c r="D22" s="256"/>
      <c r="E22" s="256"/>
      <c r="F22" s="256"/>
      <c r="G22" s="256"/>
      <c r="H22" s="256"/>
      <c r="I22" s="256"/>
      <c r="J22" s="269"/>
      <c r="K22" s="9">
        <v>1414</v>
      </c>
      <c r="L22" s="253">
        <f>+'BASE IMPONIBLE AT 2023'!G38</f>
        <v>0</v>
      </c>
      <c r="M22" s="253"/>
      <c r="N22" s="253"/>
      <c r="O22" s="253"/>
      <c r="P22" s="253"/>
      <c r="Q22" s="11" t="s">
        <v>10</v>
      </c>
    </row>
    <row r="23" spans="3:17" ht="27" customHeight="1" thickBot="1">
      <c r="C23" s="255" t="s">
        <v>31</v>
      </c>
      <c r="D23" s="256"/>
      <c r="E23" s="256"/>
      <c r="F23" s="256"/>
      <c r="G23" s="256"/>
      <c r="H23" s="256"/>
      <c r="I23" s="256"/>
      <c r="J23" s="269"/>
      <c r="K23" s="9">
        <v>1415</v>
      </c>
      <c r="L23" s="253">
        <f>+'BASE IMPONIBLE AT 2023'!G39</f>
        <v>0</v>
      </c>
      <c r="M23" s="253"/>
      <c r="N23" s="253"/>
      <c r="O23" s="253"/>
      <c r="P23" s="253"/>
      <c r="Q23" s="11" t="s">
        <v>10</v>
      </c>
    </row>
    <row r="24" spans="3:17" ht="27" customHeight="1" thickBot="1">
      <c r="C24" s="270" t="s">
        <v>32</v>
      </c>
      <c r="D24" s="271"/>
      <c r="E24" s="271"/>
      <c r="F24" s="271"/>
      <c r="G24" s="271"/>
      <c r="H24" s="271"/>
      <c r="I24" s="271"/>
      <c r="J24" s="272"/>
      <c r="K24" s="9">
        <v>1416</v>
      </c>
      <c r="L24" s="253">
        <f>+'BASE IMPONIBLE AT 2023'!G40</f>
        <v>0</v>
      </c>
      <c r="M24" s="253"/>
      <c r="N24" s="253"/>
      <c r="O24" s="253"/>
      <c r="P24" s="253"/>
      <c r="Q24" s="11" t="s">
        <v>10</v>
      </c>
    </row>
    <row r="25" spans="3:17" ht="27" customHeight="1" thickBot="1">
      <c r="C25" s="270" t="s">
        <v>33</v>
      </c>
      <c r="D25" s="271"/>
      <c r="E25" s="271"/>
      <c r="F25" s="271"/>
      <c r="G25" s="271"/>
      <c r="H25" s="271"/>
      <c r="I25" s="271"/>
      <c r="J25" s="272"/>
      <c r="K25" s="9">
        <v>1417</v>
      </c>
      <c r="L25" s="253">
        <f>+'BASE IMPONIBLE AT 2023'!G41</f>
        <v>0</v>
      </c>
      <c r="M25" s="253"/>
      <c r="N25" s="253"/>
      <c r="O25" s="253"/>
      <c r="P25" s="253"/>
      <c r="Q25" s="11" t="s">
        <v>10</v>
      </c>
    </row>
    <row r="26" spans="3:17" ht="27" customHeight="1" thickBot="1">
      <c r="C26" s="270" t="s">
        <v>34</v>
      </c>
      <c r="D26" s="271"/>
      <c r="E26" s="271"/>
      <c r="F26" s="271"/>
      <c r="G26" s="271"/>
      <c r="H26" s="271"/>
      <c r="I26" s="271"/>
      <c r="J26" s="272"/>
      <c r="K26" s="9">
        <v>1418</v>
      </c>
      <c r="L26" s="253"/>
      <c r="M26" s="253"/>
      <c r="N26" s="253"/>
      <c r="O26" s="253"/>
      <c r="P26" s="253"/>
      <c r="Q26" s="11" t="s">
        <v>10</v>
      </c>
    </row>
    <row r="27" spans="3:17" ht="27" customHeight="1" thickBot="1">
      <c r="C27" s="270" t="s">
        <v>35</v>
      </c>
      <c r="D27" s="271"/>
      <c r="E27" s="271"/>
      <c r="F27" s="271"/>
      <c r="G27" s="271"/>
      <c r="H27" s="271"/>
      <c r="I27" s="271"/>
      <c r="J27" s="272"/>
      <c r="K27" s="9">
        <v>1419</v>
      </c>
      <c r="L27" s="253">
        <f>+'BASE IMPONIBLE AT 2023'!G42</f>
        <v>1100000</v>
      </c>
      <c r="M27" s="253"/>
      <c r="N27" s="253"/>
      <c r="O27" s="253"/>
      <c r="P27" s="253"/>
      <c r="Q27" s="11" t="s">
        <v>10</v>
      </c>
    </row>
    <row r="28" spans="3:17" ht="27" customHeight="1" thickBot="1">
      <c r="C28" s="270" t="s">
        <v>36</v>
      </c>
      <c r="D28" s="271"/>
      <c r="E28" s="271"/>
      <c r="F28" s="271"/>
      <c r="G28" s="271"/>
      <c r="H28" s="271"/>
      <c r="I28" s="271"/>
      <c r="J28" s="272"/>
      <c r="K28" s="9">
        <v>1420</v>
      </c>
      <c r="L28" s="253">
        <f>+'BASE IMPONIBLE AT 2023'!G44</f>
        <v>0</v>
      </c>
      <c r="M28" s="253"/>
      <c r="N28" s="253"/>
      <c r="O28" s="253"/>
      <c r="P28" s="253"/>
      <c r="Q28" s="11" t="s">
        <v>10</v>
      </c>
    </row>
    <row r="29" spans="3:17" ht="27" customHeight="1" thickBot="1">
      <c r="C29" s="270" t="s">
        <v>37</v>
      </c>
      <c r="D29" s="271"/>
      <c r="E29" s="271"/>
      <c r="F29" s="271"/>
      <c r="G29" s="271"/>
      <c r="H29" s="271"/>
      <c r="I29" s="271"/>
      <c r="J29" s="272"/>
      <c r="K29" s="9">
        <v>1421</v>
      </c>
      <c r="L29" s="253">
        <f>+'BASE IMPONIBLE AT 2023'!G45</f>
        <v>0</v>
      </c>
      <c r="M29" s="253"/>
      <c r="N29" s="253"/>
      <c r="O29" s="253"/>
      <c r="P29" s="253"/>
      <c r="Q29" s="11" t="s">
        <v>10</v>
      </c>
    </row>
    <row r="30" spans="3:17" ht="27" customHeight="1" thickBot="1">
      <c r="C30" s="270" t="s">
        <v>38</v>
      </c>
      <c r="D30" s="271"/>
      <c r="E30" s="271"/>
      <c r="F30" s="271"/>
      <c r="G30" s="271"/>
      <c r="H30" s="271"/>
      <c r="I30" s="271"/>
      <c r="J30" s="272"/>
      <c r="K30" s="9">
        <v>1422</v>
      </c>
      <c r="L30" s="253">
        <f>+'BASE IMPONIBLE AT 2023'!G47</f>
        <v>0</v>
      </c>
      <c r="M30" s="253"/>
      <c r="N30" s="253"/>
      <c r="O30" s="253"/>
      <c r="P30" s="253"/>
      <c r="Q30" s="11" t="s">
        <v>10</v>
      </c>
    </row>
    <row r="31" spans="3:17" ht="27" customHeight="1" thickBot="1">
      <c r="C31" s="270" t="s">
        <v>39</v>
      </c>
      <c r="D31" s="271"/>
      <c r="E31" s="271"/>
      <c r="F31" s="271"/>
      <c r="G31" s="271"/>
      <c r="H31" s="271"/>
      <c r="I31" s="271"/>
      <c r="J31" s="272"/>
      <c r="K31" s="9">
        <v>1423</v>
      </c>
      <c r="L31" s="253"/>
      <c r="M31" s="253"/>
      <c r="N31" s="253"/>
      <c r="O31" s="253"/>
      <c r="P31" s="253"/>
      <c r="Q31" s="11" t="s">
        <v>10</v>
      </c>
    </row>
    <row r="32" spans="3:17" ht="27" customHeight="1" thickBot="1">
      <c r="C32" s="270" t="s">
        <v>40</v>
      </c>
      <c r="D32" s="271"/>
      <c r="E32" s="271"/>
      <c r="F32" s="271"/>
      <c r="G32" s="271"/>
      <c r="H32" s="271"/>
      <c r="I32" s="271"/>
      <c r="J32" s="272"/>
      <c r="K32" s="9">
        <v>1424</v>
      </c>
      <c r="L32" s="253">
        <f>+'BASE IMPONIBLE AT 2023'!G49</f>
        <v>0</v>
      </c>
      <c r="M32" s="253"/>
      <c r="N32" s="253"/>
      <c r="O32" s="253"/>
      <c r="P32" s="253"/>
      <c r="Q32" s="11" t="s">
        <v>10</v>
      </c>
    </row>
    <row r="33" spans="3:17" ht="35.450000000000003" customHeight="1" thickBot="1">
      <c r="C33" s="273" t="s">
        <v>41</v>
      </c>
      <c r="D33" s="274"/>
      <c r="E33" s="274"/>
      <c r="F33" s="274"/>
      <c r="G33" s="274"/>
      <c r="H33" s="274"/>
      <c r="I33" s="274"/>
      <c r="J33" s="274"/>
      <c r="K33" s="14">
        <v>1425</v>
      </c>
      <c r="L33" s="253"/>
      <c r="M33" s="253"/>
      <c r="N33" s="253"/>
      <c r="O33" s="253"/>
      <c r="P33" s="253"/>
      <c r="Q33" s="15" t="s">
        <v>10</v>
      </c>
    </row>
    <row r="34" spans="3:17" ht="27" customHeight="1" thickBot="1">
      <c r="C34" s="273" t="s">
        <v>42</v>
      </c>
      <c r="D34" s="274"/>
      <c r="E34" s="274"/>
      <c r="F34" s="274"/>
      <c r="G34" s="274"/>
      <c r="H34" s="274"/>
      <c r="I34" s="274"/>
      <c r="J34" s="274"/>
      <c r="K34" s="14">
        <v>1426</v>
      </c>
      <c r="L34" s="253"/>
      <c r="M34" s="253"/>
      <c r="N34" s="253"/>
      <c r="O34" s="253"/>
      <c r="P34" s="253"/>
      <c r="Q34" s="15" t="s">
        <v>10</v>
      </c>
    </row>
    <row r="35" spans="3:17" ht="27" customHeight="1" thickBot="1">
      <c r="C35" s="275" t="s">
        <v>43</v>
      </c>
      <c r="D35" s="276"/>
      <c r="E35" s="276"/>
      <c r="F35" s="276"/>
      <c r="G35" s="276"/>
      <c r="H35" s="276"/>
      <c r="I35" s="276"/>
      <c r="J35" s="276"/>
      <c r="K35" s="14">
        <v>1427</v>
      </c>
      <c r="L35" s="253"/>
      <c r="M35" s="253"/>
      <c r="N35" s="253"/>
      <c r="O35" s="253"/>
      <c r="P35" s="253"/>
      <c r="Q35" s="15" t="s">
        <v>10</v>
      </c>
    </row>
    <row r="36" spans="3:17" ht="27" customHeight="1" thickBot="1">
      <c r="C36" s="257" t="s">
        <v>3</v>
      </c>
      <c r="D36" s="258"/>
      <c r="E36" s="258"/>
      <c r="F36" s="258"/>
      <c r="G36" s="258"/>
      <c r="H36" s="258"/>
      <c r="I36" s="258"/>
      <c r="J36" s="258"/>
      <c r="K36" s="22">
        <v>1428</v>
      </c>
      <c r="L36" s="253">
        <f>+'BASE IMPONIBLE AT 2023'!G52</f>
        <v>0</v>
      </c>
      <c r="M36" s="253"/>
      <c r="N36" s="253"/>
      <c r="O36" s="253"/>
      <c r="P36" s="253"/>
      <c r="Q36" s="39" t="s">
        <v>10</v>
      </c>
    </row>
    <row r="37" spans="3:17" ht="27" customHeight="1" thickBot="1">
      <c r="C37" s="262" t="s">
        <v>44</v>
      </c>
      <c r="D37" s="263"/>
      <c r="E37" s="263"/>
      <c r="F37" s="263"/>
      <c r="G37" s="263"/>
      <c r="H37" s="263"/>
      <c r="I37" s="263"/>
      <c r="J37" s="264"/>
      <c r="K37" s="18">
        <v>1430</v>
      </c>
      <c r="L37" s="277">
        <f>SUM(L14:P33)+L35+L36+L34</f>
        <v>74209243.69747898</v>
      </c>
      <c r="M37" s="277"/>
      <c r="N37" s="277"/>
      <c r="O37" s="277"/>
      <c r="P37" s="277"/>
      <c r="Q37" s="23" t="s">
        <v>1</v>
      </c>
    </row>
    <row r="38" spans="3:17" ht="40.700000000000003" customHeight="1" thickBot="1">
      <c r="C38" s="278" t="s">
        <v>45</v>
      </c>
      <c r="D38" s="279"/>
      <c r="E38" s="279"/>
      <c r="F38" s="279"/>
      <c r="G38" s="279"/>
      <c r="H38" s="279"/>
      <c r="I38" s="279"/>
      <c r="J38" s="279"/>
      <c r="K38" s="40">
        <v>1431</v>
      </c>
      <c r="L38" s="280">
        <f>+'BASE IMPONIBLE AT 2023'!G63</f>
        <v>0</v>
      </c>
      <c r="M38" s="280"/>
      <c r="N38" s="280"/>
      <c r="O38" s="280"/>
      <c r="P38" s="280"/>
      <c r="Q38" s="41" t="s">
        <v>0</v>
      </c>
    </row>
    <row r="39" spans="3:17" ht="56.45" customHeight="1" thickBot="1">
      <c r="C39" s="281" t="s">
        <v>46</v>
      </c>
      <c r="D39" s="282"/>
      <c r="E39" s="282"/>
      <c r="F39" s="282"/>
      <c r="G39" s="282"/>
      <c r="H39" s="282"/>
      <c r="I39" s="282"/>
      <c r="J39" s="283"/>
      <c r="K39" s="18">
        <v>1729</v>
      </c>
      <c r="L39" s="284">
        <f>+L13-L37+L38</f>
        <v>-25457247.899159655</v>
      </c>
      <c r="M39" s="285"/>
      <c r="N39" s="285"/>
      <c r="O39" s="285"/>
      <c r="P39" s="286"/>
      <c r="Q39" s="23" t="s">
        <v>1</v>
      </c>
    </row>
    <row r="40" spans="3:17" ht="27" customHeight="1">
      <c r="C40" s="275" t="s">
        <v>9</v>
      </c>
      <c r="D40" s="276"/>
      <c r="E40" s="276"/>
      <c r="F40" s="276"/>
      <c r="G40" s="276"/>
      <c r="H40" s="276"/>
      <c r="I40" s="276"/>
      <c r="J40" s="287"/>
      <c r="K40" s="14">
        <v>1432</v>
      </c>
      <c r="L40" s="288">
        <f>+'BASE IMPONIBLE AT2024'!H67</f>
        <v>0</v>
      </c>
      <c r="M40" s="288"/>
      <c r="N40" s="288"/>
      <c r="O40" s="288"/>
      <c r="P40" s="288"/>
      <c r="Q40" s="15" t="s">
        <v>10</v>
      </c>
    </row>
    <row r="41" spans="3:17" ht="27" customHeight="1" thickBot="1">
      <c r="C41" s="257" t="s">
        <v>4</v>
      </c>
      <c r="D41" s="258"/>
      <c r="E41" s="258"/>
      <c r="F41" s="258"/>
      <c r="G41" s="258"/>
      <c r="H41" s="258"/>
      <c r="I41" s="258"/>
      <c r="J41" s="289"/>
      <c r="K41" s="22">
        <v>1433</v>
      </c>
      <c r="L41" s="288">
        <f>+'BASE IMPONIBLE AT2024'!H68</f>
        <v>0</v>
      </c>
      <c r="M41" s="288"/>
      <c r="N41" s="288"/>
      <c r="O41" s="288"/>
      <c r="P41" s="288"/>
      <c r="Q41" s="39" t="s">
        <v>10</v>
      </c>
    </row>
    <row r="42" spans="3:17" ht="41.45" customHeight="1" thickBot="1">
      <c r="C42" s="281" t="s">
        <v>47</v>
      </c>
      <c r="D42" s="282"/>
      <c r="E42" s="282"/>
      <c r="F42" s="282"/>
      <c r="G42" s="282"/>
      <c r="H42" s="282"/>
      <c r="I42" s="282"/>
      <c r="J42" s="282"/>
      <c r="K42" s="18">
        <v>1440</v>
      </c>
      <c r="L42" s="265">
        <f>+L39-L40-L41</f>
        <v>-25457247.899159655</v>
      </c>
      <c r="M42" s="265"/>
      <c r="N42" s="265"/>
      <c r="O42" s="265"/>
      <c r="P42" s="265"/>
      <c r="Q42" s="23" t="s">
        <v>1</v>
      </c>
    </row>
    <row r="43" spans="3:17" ht="27" customHeight="1" thickBot="1">
      <c r="C43" s="290" t="s">
        <v>5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2"/>
    </row>
    <row r="44" spans="3:17" ht="27" customHeight="1">
      <c r="C44" s="266" t="s">
        <v>6</v>
      </c>
      <c r="D44" s="267"/>
      <c r="E44" s="267"/>
      <c r="F44" s="267"/>
      <c r="G44" s="267"/>
      <c r="H44" s="267"/>
      <c r="I44" s="267"/>
      <c r="J44" s="268"/>
      <c r="K44" s="117">
        <v>1434</v>
      </c>
      <c r="L44" s="253"/>
      <c r="M44" s="253"/>
      <c r="N44" s="253"/>
      <c r="O44" s="253"/>
      <c r="P44" s="253"/>
      <c r="Q44" s="8" t="s">
        <v>0</v>
      </c>
    </row>
    <row r="45" spans="3:17" ht="40.700000000000003" customHeight="1" thickBot="1">
      <c r="C45" s="257" t="s">
        <v>7</v>
      </c>
      <c r="D45" s="258"/>
      <c r="E45" s="258"/>
      <c r="F45" s="258"/>
      <c r="G45" s="258"/>
      <c r="H45" s="258"/>
      <c r="I45" s="258"/>
      <c r="J45" s="258"/>
      <c r="K45" s="22">
        <v>1435</v>
      </c>
      <c r="L45" s="260"/>
      <c r="M45" s="260"/>
      <c r="N45" s="260"/>
      <c r="O45" s="260"/>
      <c r="P45" s="260"/>
      <c r="Q45" s="37" t="s">
        <v>0</v>
      </c>
    </row>
    <row r="46" spans="3:17" ht="27" customHeight="1" thickBot="1">
      <c r="C46" s="281" t="s">
        <v>8</v>
      </c>
      <c r="D46" s="282"/>
      <c r="E46" s="282"/>
      <c r="F46" s="282"/>
      <c r="G46" s="282"/>
      <c r="H46" s="282"/>
      <c r="I46" s="282"/>
      <c r="J46" s="283"/>
      <c r="K46" s="18">
        <v>1450</v>
      </c>
      <c r="L46" s="265">
        <f>+L42</f>
        <v>-25457247.899159655</v>
      </c>
      <c r="M46" s="265"/>
      <c r="N46" s="265"/>
      <c r="O46" s="265"/>
      <c r="P46" s="265"/>
      <c r="Q46" s="23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6"/>
  <sheetViews>
    <sheetView tabSelected="1" workbookViewId="0">
      <selection activeCell="Q11" sqref="Q11"/>
    </sheetView>
  </sheetViews>
  <sheetFormatPr baseColWidth="10" defaultRowHeight="15"/>
  <cols>
    <col min="2" max="2" width="40.42578125" bestFit="1" customWidth="1"/>
    <col min="3" max="4" width="12.7109375" bestFit="1" customWidth="1"/>
    <col min="7" max="7" width="11.85546875" bestFit="1" customWidth="1"/>
    <col min="13" max="13" width="21.85546875" customWidth="1"/>
    <col min="14" max="14" width="11.85546875" bestFit="1" customWidth="1"/>
  </cols>
  <sheetData>
    <row r="1" spans="1:18">
      <c r="A1" s="217"/>
      <c r="B1" s="217"/>
      <c r="C1" s="217"/>
      <c r="D1" s="217"/>
      <c r="E1" s="217"/>
      <c r="F1" s="217"/>
      <c r="G1" s="217"/>
      <c r="H1" s="217"/>
      <c r="I1" s="217"/>
      <c r="J1" s="217"/>
    </row>
    <row r="2" spans="1:18">
      <c r="A2" s="235" t="s">
        <v>131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8">
      <c r="A3" s="235" t="s">
        <v>143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8">
      <c r="A4" s="217"/>
      <c r="B4" s="217"/>
      <c r="C4" s="217"/>
      <c r="D4" s="217"/>
      <c r="E4" s="217" t="s">
        <v>95</v>
      </c>
      <c r="F4" s="217"/>
      <c r="G4" s="217" t="s">
        <v>96</v>
      </c>
      <c r="H4" s="217"/>
      <c r="I4" s="217" t="s">
        <v>97</v>
      </c>
      <c r="J4" s="217"/>
    </row>
    <row r="5" spans="1:18">
      <c r="A5" s="217" t="s">
        <v>98</v>
      </c>
      <c r="B5" s="217" t="s">
        <v>99</v>
      </c>
      <c r="C5" s="217" t="s">
        <v>100</v>
      </c>
      <c r="D5" s="217" t="s">
        <v>101</v>
      </c>
      <c r="E5" s="217" t="s">
        <v>102</v>
      </c>
      <c r="F5" s="217" t="s">
        <v>103</v>
      </c>
      <c r="G5" s="217" t="s">
        <v>104</v>
      </c>
      <c r="H5" s="217" t="s">
        <v>105</v>
      </c>
      <c r="I5" s="217" t="s">
        <v>106</v>
      </c>
      <c r="J5" s="217" t="s">
        <v>107</v>
      </c>
    </row>
    <row r="6" spans="1:18">
      <c r="A6" s="219">
        <v>101001</v>
      </c>
      <c r="B6" s="219" t="s">
        <v>108</v>
      </c>
      <c r="C6" s="220">
        <f>+'BALANCE AÑO 2022'!G6+120000000+'BALANCE AÑO 2022'!E9</f>
        <v>141412500</v>
      </c>
      <c r="D6" s="220">
        <f>+C12+C20+128000000+D17*0.25%+5000000</f>
        <v>142895000</v>
      </c>
      <c r="E6" s="215">
        <f>+IF(C6-D6&gt;0,C6-D6,0)</f>
        <v>0</v>
      </c>
      <c r="F6" s="215">
        <f>IF((D6-C6)&gt;0,D6-C6,0)</f>
        <v>1482500</v>
      </c>
      <c r="G6" s="215">
        <f t="shared" ref="G6:H16" si="0">IF(E6&gt;0,E6,0)</f>
        <v>0</v>
      </c>
      <c r="H6" s="215">
        <f t="shared" si="0"/>
        <v>1482500</v>
      </c>
      <c r="I6" s="216">
        <v>0</v>
      </c>
      <c r="J6" s="216">
        <v>0</v>
      </c>
    </row>
    <row r="7" spans="1:18">
      <c r="A7" s="219">
        <v>104001</v>
      </c>
      <c r="B7" s="219" t="s">
        <v>127</v>
      </c>
      <c r="C7" s="220">
        <f>+'BALANCE AÑO 2022'!G7+D13+D17</f>
        <v>201420000</v>
      </c>
      <c r="D7" s="220">
        <v>120000000</v>
      </c>
      <c r="E7" s="215">
        <f t="shared" ref="E7:E20" si="1">+IF(C7-D7&gt;0,C7-D7,0)</f>
        <v>81420000</v>
      </c>
      <c r="F7" s="215">
        <f t="shared" ref="F7:F20" si="2">IF((D7-C7)&gt;0,D7-C7,0)</f>
        <v>0</v>
      </c>
      <c r="G7" s="215">
        <f t="shared" si="0"/>
        <v>81420000</v>
      </c>
      <c r="H7" s="215">
        <f t="shared" si="0"/>
        <v>0</v>
      </c>
      <c r="I7" s="216">
        <v>0</v>
      </c>
      <c r="J7" s="216">
        <v>0</v>
      </c>
      <c r="M7" t="s">
        <v>158</v>
      </c>
      <c r="N7" s="1">
        <f>+'BALANCE AÑO 2022'!G7</f>
        <v>61000000</v>
      </c>
    </row>
    <row r="8" spans="1:18">
      <c r="A8" s="219">
        <v>110005</v>
      </c>
      <c r="B8" s="219" t="s">
        <v>151</v>
      </c>
      <c r="C8" s="220">
        <f>+'BALANCE AÑO 2022'!G8+'ANTECEDENTES  '!E18</f>
        <v>127000000</v>
      </c>
      <c r="D8" s="220">
        <f>+D17*72%</f>
        <v>84960000</v>
      </c>
      <c r="E8" s="215">
        <f t="shared" si="1"/>
        <v>42040000</v>
      </c>
      <c r="F8" s="215">
        <f t="shared" si="2"/>
        <v>0</v>
      </c>
      <c r="G8" s="215">
        <f t="shared" si="0"/>
        <v>42040000</v>
      </c>
      <c r="H8" s="215">
        <f t="shared" si="0"/>
        <v>0</v>
      </c>
      <c r="I8" s="216">
        <v>0</v>
      </c>
      <c r="J8" s="216">
        <v>0</v>
      </c>
      <c r="M8" t="s">
        <v>159</v>
      </c>
      <c r="N8" s="1">
        <f>+D17+D13</f>
        <v>140420000</v>
      </c>
    </row>
    <row r="9" spans="1:18">
      <c r="A9" s="219">
        <v>113001</v>
      </c>
      <c r="B9" s="219" t="s">
        <v>128</v>
      </c>
      <c r="C9" s="220">
        <f>+'BALANCE AÑO 2022'!G9+D17*0.25%+D18</f>
        <v>563400</v>
      </c>
      <c r="D9" s="220">
        <f>+'BALANCE AÑO 2022'!G9</f>
        <v>262500</v>
      </c>
      <c r="E9" s="215">
        <f t="shared" si="1"/>
        <v>300900</v>
      </c>
      <c r="F9" s="215">
        <f t="shared" si="2"/>
        <v>0</v>
      </c>
      <c r="G9" s="215">
        <f t="shared" si="0"/>
        <v>300900</v>
      </c>
      <c r="H9" s="215">
        <f t="shared" si="0"/>
        <v>0</v>
      </c>
      <c r="I9" s="216">
        <v>0</v>
      </c>
      <c r="J9" s="216">
        <v>0</v>
      </c>
      <c r="M9" t="s">
        <v>172</v>
      </c>
      <c r="N9" s="1">
        <f>-(+'BALANCE AÑO 2022'!G7-'BALANCE AÑO 2022'!P7)</f>
        <v>-46000000</v>
      </c>
    </row>
    <row r="10" spans="1:18">
      <c r="A10" s="219">
        <v>113002</v>
      </c>
      <c r="B10" s="219" t="s">
        <v>109</v>
      </c>
      <c r="C10" s="220">
        <f>+'BALANCE AÑO 2022'!G10+'ANTECEDENTES  '!E18*19%</f>
        <v>16530000</v>
      </c>
      <c r="D10" s="220">
        <f>+C10</f>
        <v>16530000</v>
      </c>
      <c r="E10" s="215">
        <f t="shared" si="1"/>
        <v>0</v>
      </c>
      <c r="F10" s="215">
        <f t="shared" si="2"/>
        <v>0</v>
      </c>
      <c r="G10" s="215">
        <f t="shared" si="0"/>
        <v>0</v>
      </c>
      <c r="H10" s="215">
        <f t="shared" si="0"/>
        <v>0</v>
      </c>
      <c r="I10" s="216">
        <v>0</v>
      </c>
      <c r="J10" s="216">
        <v>0</v>
      </c>
      <c r="M10" t="s">
        <v>173</v>
      </c>
      <c r="N10" s="1">
        <f>-155420000+G7</f>
        <v>-74000000</v>
      </c>
    </row>
    <row r="11" spans="1:18">
      <c r="A11" s="219">
        <v>202001</v>
      </c>
      <c r="B11" s="219" t="s">
        <v>123</v>
      </c>
      <c r="C11" s="220">
        <v>128000000</v>
      </c>
      <c r="D11" s="220">
        <f>+'BALANCE AÑO 2022'!H11+'ANTECEDENTES  '!E18+'ANTECEDENTES  '!E18*19%</f>
        <v>135530000</v>
      </c>
      <c r="E11" s="215">
        <f t="shared" si="1"/>
        <v>0</v>
      </c>
      <c r="F11" s="215">
        <f t="shared" si="2"/>
        <v>7530000</v>
      </c>
      <c r="G11" s="215">
        <f t="shared" si="0"/>
        <v>0</v>
      </c>
      <c r="H11" s="215">
        <f t="shared" si="0"/>
        <v>7530000</v>
      </c>
      <c r="I11" s="216">
        <v>0</v>
      </c>
      <c r="J11" s="216">
        <v>0</v>
      </c>
      <c r="N11" s="1">
        <f>SUM(N7:N10)</f>
        <v>81420000</v>
      </c>
      <c r="O11" t="s">
        <v>174</v>
      </c>
      <c r="Q11" s="1">
        <f>+'BALANCE AÑO 2022'!P7</f>
        <v>15000000</v>
      </c>
      <c r="R11" t="s">
        <v>175</v>
      </c>
    </row>
    <row r="12" spans="1:18">
      <c r="A12" s="219">
        <v>202003</v>
      </c>
      <c r="B12" s="219" t="s">
        <v>152</v>
      </c>
      <c r="C12" s="220">
        <f>+'ANTECEDENTES  '!E16</f>
        <v>8000000</v>
      </c>
      <c r="D12" s="220">
        <f>+'BALANCE AÑO 2022'!H12</f>
        <v>49500000</v>
      </c>
      <c r="E12" s="215">
        <f t="shared" si="1"/>
        <v>0</v>
      </c>
      <c r="F12" s="215">
        <f t="shared" si="2"/>
        <v>41500000</v>
      </c>
      <c r="G12" s="215">
        <f t="shared" si="0"/>
        <v>0</v>
      </c>
      <c r="H12" s="215">
        <f t="shared" si="0"/>
        <v>41500000</v>
      </c>
      <c r="I12" s="216">
        <v>0</v>
      </c>
      <c r="J12" s="216">
        <v>0</v>
      </c>
      <c r="Q12" s="1">
        <f>+N11-Q11</f>
        <v>66420000</v>
      </c>
      <c r="R12" t="s">
        <v>176</v>
      </c>
    </row>
    <row r="13" spans="1:18">
      <c r="A13" s="219">
        <v>205001</v>
      </c>
      <c r="B13" s="219" t="s">
        <v>129</v>
      </c>
      <c r="C13" s="220">
        <f>+D10+5000000</f>
        <v>21530000</v>
      </c>
      <c r="D13" s="220">
        <f>+D17*19%</f>
        <v>22420000</v>
      </c>
      <c r="E13" s="215">
        <f t="shared" si="1"/>
        <v>0</v>
      </c>
      <c r="F13" s="215">
        <f t="shared" si="2"/>
        <v>890000</v>
      </c>
      <c r="G13" s="215">
        <f t="shared" si="0"/>
        <v>0</v>
      </c>
      <c r="H13" s="215">
        <f t="shared" si="0"/>
        <v>890000</v>
      </c>
      <c r="I13" s="216">
        <v>0</v>
      </c>
      <c r="J13" s="216">
        <v>0</v>
      </c>
      <c r="M13" t="s">
        <v>158</v>
      </c>
      <c r="N13" s="1">
        <f>+'BALANCE AÑO 2022'!G8</f>
        <v>60000000</v>
      </c>
    </row>
    <row r="14" spans="1:18">
      <c r="A14" s="219">
        <v>301001</v>
      </c>
      <c r="B14" s="219" t="s">
        <v>110</v>
      </c>
      <c r="C14" s="220">
        <f>+'BALANCE AÑO 2022'!G14</f>
        <v>0</v>
      </c>
      <c r="D14" s="220">
        <f>+'BALANCE AÑO 2022'!H14</f>
        <v>2000000</v>
      </c>
      <c r="E14" s="215">
        <f t="shared" si="1"/>
        <v>0</v>
      </c>
      <c r="F14" s="215">
        <f t="shared" si="2"/>
        <v>2000000</v>
      </c>
      <c r="G14" s="215">
        <f t="shared" si="0"/>
        <v>0</v>
      </c>
      <c r="H14" s="215">
        <f t="shared" si="0"/>
        <v>2000000</v>
      </c>
      <c r="I14" s="216">
        <v>0</v>
      </c>
      <c r="J14" s="216">
        <v>0</v>
      </c>
      <c r="M14" t="s">
        <v>159</v>
      </c>
      <c r="N14" s="1">
        <f>+'ANTECEDENTES  '!E18</f>
        <v>67000000</v>
      </c>
    </row>
    <row r="15" spans="1:18">
      <c r="A15" s="219">
        <v>302002</v>
      </c>
      <c r="B15" s="219" t="s">
        <v>124</v>
      </c>
      <c r="C15" s="220">
        <f>+'BALANCE AÑO 2022'!G15</f>
        <v>0</v>
      </c>
      <c r="D15" s="220">
        <f>+'BALANCE AÑO 2022'!H22</f>
        <v>38912500</v>
      </c>
      <c r="E15" s="215">
        <f t="shared" si="1"/>
        <v>0</v>
      </c>
      <c r="F15" s="215">
        <f t="shared" si="2"/>
        <v>38912500</v>
      </c>
      <c r="G15" s="215">
        <f t="shared" si="0"/>
        <v>0</v>
      </c>
      <c r="H15" s="215">
        <f t="shared" si="0"/>
        <v>38912500</v>
      </c>
      <c r="I15" s="216">
        <v>0</v>
      </c>
      <c r="J15" s="216">
        <v>0</v>
      </c>
      <c r="M15" t="s">
        <v>168</v>
      </c>
      <c r="N15" s="1">
        <f>-D8</f>
        <v>-84960000</v>
      </c>
      <c r="O15" t="s">
        <v>169</v>
      </c>
    </row>
    <row r="16" spans="1:18">
      <c r="A16" s="219">
        <v>302003</v>
      </c>
      <c r="B16" s="219" t="s">
        <v>125</v>
      </c>
      <c r="C16" s="220">
        <f>+'BALANCE AÑO 2022'!G16</f>
        <v>0</v>
      </c>
      <c r="D16" s="220">
        <f>+'BALANCE AÑO 2022'!H16</f>
        <v>0</v>
      </c>
      <c r="E16" s="215">
        <f t="shared" si="1"/>
        <v>0</v>
      </c>
      <c r="F16" s="215">
        <f t="shared" si="2"/>
        <v>0</v>
      </c>
      <c r="G16" s="215">
        <f t="shared" si="0"/>
        <v>0</v>
      </c>
      <c r="H16" s="215">
        <f t="shared" si="0"/>
        <v>0</v>
      </c>
      <c r="I16" s="216">
        <v>0</v>
      </c>
      <c r="J16" s="216">
        <v>0</v>
      </c>
      <c r="N16" s="1">
        <f>SUM(N13:N15)</f>
        <v>42040000</v>
      </c>
    </row>
    <row r="17" spans="1:18">
      <c r="A17" s="219">
        <v>501001</v>
      </c>
      <c r="B17" s="219" t="s">
        <v>130</v>
      </c>
      <c r="C17" s="220">
        <f>+'BALANCE AÑO 2022'!G17</f>
        <v>0</v>
      </c>
      <c r="D17" s="220">
        <f>+'ANTECEDENTES  '!E19</f>
        <v>118000000</v>
      </c>
      <c r="E17" s="220">
        <f t="shared" si="1"/>
        <v>0</v>
      </c>
      <c r="F17" s="220">
        <f t="shared" si="2"/>
        <v>118000000</v>
      </c>
      <c r="G17" s="220"/>
      <c r="H17" s="220"/>
      <c r="I17" s="220">
        <f t="shared" ref="I17:J20" si="3">IF(E17&gt;0,E17,0)</f>
        <v>0</v>
      </c>
      <c r="J17" s="220">
        <f t="shared" si="3"/>
        <v>118000000</v>
      </c>
    </row>
    <row r="18" spans="1:18">
      <c r="A18" s="219">
        <v>502005</v>
      </c>
      <c r="B18" s="219" t="s">
        <v>157</v>
      </c>
      <c r="C18" s="220"/>
      <c r="D18" s="220">
        <f>295000*2%</f>
        <v>5900</v>
      </c>
      <c r="E18" s="220">
        <f t="shared" si="1"/>
        <v>0</v>
      </c>
      <c r="F18" s="220">
        <f t="shared" si="2"/>
        <v>5900</v>
      </c>
      <c r="G18" s="220"/>
      <c r="H18" s="220"/>
      <c r="I18" s="220">
        <f t="shared" si="3"/>
        <v>0</v>
      </c>
      <c r="J18" s="220">
        <f t="shared" si="3"/>
        <v>5900</v>
      </c>
      <c r="M18" t="s">
        <v>158</v>
      </c>
      <c r="N18" s="1">
        <f>+'BALANCE AÑO 2022'!H11</f>
        <v>55800000</v>
      </c>
    </row>
    <row r="19" spans="1:18">
      <c r="A19" s="219">
        <v>412006</v>
      </c>
      <c r="B19" s="219" t="s">
        <v>91</v>
      </c>
      <c r="C19" s="220">
        <f>+D8</f>
        <v>84960000</v>
      </c>
      <c r="D19" s="220">
        <f>+'BALANCE AÑO 2022'!H19</f>
        <v>0</v>
      </c>
      <c r="E19" s="220">
        <f t="shared" si="1"/>
        <v>84960000</v>
      </c>
      <c r="F19" s="220">
        <f t="shared" si="2"/>
        <v>0</v>
      </c>
      <c r="G19" s="220"/>
      <c r="H19" s="220"/>
      <c r="I19" s="220">
        <f t="shared" si="3"/>
        <v>84960000</v>
      </c>
      <c r="J19" s="220">
        <f t="shared" si="3"/>
        <v>0</v>
      </c>
      <c r="M19" t="s">
        <v>177</v>
      </c>
      <c r="N19" s="1">
        <f>+'ANTECEDENTES  '!E18*1.19</f>
        <v>79730000</v>
      </c>
    </row>
    <row r="20" spans="1:18">
      <c r="A20" s="219">
        <v>422003</v>
      </c>
      <c r="B20" s="219" t="s">
        <v>153</v>
      </c>
      <c r="C20" s="220">
        <f>+'ANTECEDENTES  '!E17</f>
        <v>1600000</v>
      </c>
      <c r="D20" s="220">
        <f>+'BALANCE AÑO 2022'!H20</f>
        <v>0</v>
      </c>
      <c r="E20" s="220">
        <f t="shared" si="1"/>
        <v>1600000</v>
      </c>
      <c r="F20" s="220">
        <f t="shared" si="2"/>
        <v>0</v>
      </c>
      <c r="G20" s="220"/>
      <c r="H20" s="220"/>
      <c r="I20" s="220">
        <f t="shared" si="3"/>
        <v>1600000</v>
      </c>
      <c r="J20" s="220">
        <f t="shared" si="3"/>
        <v>0</v>
      </c>
      <c r="M20" t="s">
        <v>178</v>
      </c>
      <c r="N20" s="1">
        <f>-(+'BALANCE AÑO 2022'!H11-'BALANCE AÑO 2022'!P11)</f>
        <v>-50800000</v>
      </c>
    </row>
    <row r="21" spans="1:18">
      <c r="A21" s="219"/>
      <c r="B21" s="219" t="s">
        <v>111</v>
      </c>
      <c r="C21" s="220">
        <f>SUM(C6:C20)</f>
        <v>731015900</v>
      </c>
      <c r="D21" s="220">
        <f>SUM(D6:D20)</f>
        <v>731015900</v>
      </c>
      <c r="E21" s="220">
        <f>SUM(E6:E20)</f>
        <v>210320900</v>
      </c>
      <c r="F21" s="220">
        <f>SUM(F6:F20)</f>
        <v>210320900</v>
      </c>
      <c r="G21" s="220">
        <f>SUM(G6:G20)</f>
        <v>123760900</v>
      </c>
      <c r="H21" s="220">
        <f>SUM(H6:H20)</f>
        <v>92315000</v>
      </c>
      <c r="I21" s="220">
        <f>SUM(I6:I20)</f>
        <v>86560000</v>
      </c>
      <c r="J21" s="220">
        <f>SUM(J6:J20)</f>
        <v>118005900</v>
      </c>
      <c r="M21" t="s">
        <v>179</v>
      </c>
      <c r="N21" s="1">
        <f>-84730000+H11</f>
        <v>-77200000</v>
      </c>
    </row>
    <row r="22" spans="1:18">
      <c r="A22" s="219"/>
      <c r="B22" s="219" t="s">
        <v>126</v>
      </c>
      <c r="C22" s="219"/>
      <c r="D22" s="219"/>
      <c r="E22" s="219"/>
      <c r="F22" s="219"/>
      <c r="G22" s="220"/>
      <c r="H22" s="220">
        <f>+G21-H21</f>
        <v>31445900</v>
      </c>
      <c r="I22" s="220">
        <f>+J21-I21</f>
        <v>31445900</v>
      </c>
      <c r="J22" s="220"/>
      <c r="N22" s="1">
        <f>SUM(N18:N21)</f>
        <v>7530000</v>
      </c>
      <c r="O22" t="s">
        <v>180</v>
      </c>
      <c r="Q22" s="1">
        <f>+'BALANCE AÑO 2022'!P11</f>
        <v>5000000</v>
      </c>
      <c r="R22" t="s">
        <v>181</v>
      </c>
    </row>
    <row r="23" spans="1:18">
      <c r="A23" s="219"/>
      <c r="B23" s="219" t="s">
        <v>112</v>
      </c>
      <c r="C23" s="220">
        <f>+C21+C22</f>
        <v>731015900</v>
      </c>
      <c r="D23" s="220">
        <f t="shared" ref="D23:J23" si="4">+D21+D22</f>
        <v>731015900</v>
      </c>
      <c r="E23" s="220">
        <f t="shared" si="4"/>
        <v>210320900</v>
      </c>
      <c r="F23" s="220">
        <f t="shared" si="4"/>
        <v>210320900</v>
      </c>
      <c r="G23" s="220">
        <f t="shared" si="4"/>
        <v>123760900</v>
      </c>
      <c r="H23" s="220">
        <f t="shared" si="4"/>
        <v>123760900</v>
      </c>
      <c r="I23" s="220">
        <f t="shared" si="4"/>
        <v>118005900</v>
      </c>
      <c r="J23" s="220">
        <f t="shared" si="4"/>
        <v>118005900</v>
      </c>
      <c r="Q23" s="1">
        <v>2530000</v>
      </c>
      <c r="R23" t="s">
        <v>182</v>
      </c>
    </row>
    <row r="24" spans="1:18">
      <c r="A24" s="217"/>
      <c r="B24" s="217"/>
      <c r="C24" s="217"/>
      <c r="D24" s="217"/>
      <c r="E24" s="217"/>
      <c r="F24" s="217"/>
      <c r="G24" s="217"/>
      <c r="H24" s="217"/>
      <c r="I24" s="217"/>
      <c r="J24" s="217"/>
    </row>
    <row r="25" spans="1:18">
      <c r="A25" s="217"/>
      <c r="B25" s="217"/>
      <c r="C25" s="217"/>
      <c r="D25" s="218"/>
      <c r="E25" s="217"/>
      <c r="F25" s="217"/>
      <c r="G25" s="217"/>
      <c r="H25" s="217"/>
      <c r="I25" s="217"/>
      <c r="J25" s="217"/>
    </row>
    <row r="26" spans="1:18">
      <c r="A26" s="217"/>
      <c r="B26" s="217"/>
      <c r="C26" s="217"/>
      <c r="D26" s="217"/>
      <c r="E26" s="217"/>
      <c r="F26" s="217"/>
      <c r="G26" s="217"/>
      <c r="H26" s="217"/>
      <c r="I26" s="217"/>
      <c r="J26" s="217"/>
    </row>
  </sheetData>
  <mergeCells count="2">
    <mergeCell ref="A2:J2"/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87"/>
  <sheetViews>
    <sheetView showGridLines="0" zoomScale="96" zoomScaleNormal="96" workbookViewId="0">
      <selection activeCell="H1" sqref="H1:H1048576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5.5703125" style="129" bestFit="1" customWidth="1"/>
    <col min="5" max="7" width="17.140625" style="87" customWidth="1"/>
    <col min="8" max="8" width="17.85546875" style="87" customWidth="1"/>
    <col min="9" max="210" width="11.42578125" style="3" customWidth="1"/>
    <col min="211" max="212" width="2.7109375" style="3" customWidth="1"/>
    <col min="213" max="216" width="14.5703125" style="3"/>
    <col min="217" max="217" width="2.7109375" style="3" customWidth="1"/>
    <col min="218" max="218" width="48.28515625" style="3" customWidth="1"/>
    <col min="219" max="219" width="34.28515625" style="3" customWidth="1"/>
    <col min="220" max="220" width="24.28515625" style="3" customWidth="1"/>
    <col min="221" max="221" width="16.5703125" style="3" customWidth="1"/>
    <col min="222" max="223" width="3.42578125" style="3" customWidth="1"/>
    <col min="224" max="224" width="11.42578125" style="3" customWidth="1"/>
    <col min="225" max="225" width="21.42578125" style="3" customWidth="1"/>
    <col min="226" max="466" width="11.42578125" style="3" customWidth="1"/>
    <col min="467" max="468" width="2.7109375" style="3" customWidth="1"/>
    <col min="469" max="472" width="14.5703125" style="3"/>
    <col min="473" max="473" width="2.7109375" style="3" customWidth="1"/>
    <col min="474" max="474" width="48.28515625" style="3" customWidth="1"/>
    <col min="475" max="475" width="34.28515625" style="3" customWidth="1"/>
    <col min="476" max="476" width="24.28515625" style="3" customWidth="1"/>
    <col min="477" max="477" width="16.5703125" style="3" customWidth="1"/>
    <col min="478" max="479" width="3.42578125" style="3" customWidth="1"/>
    <col min="480" max="480" width="11.42578125" style="3" customWidth="1"/>
    <col min="481" max="481" width="21.42578125" style="3" customWidth="1"/>
    <col min="482" max="722" width="11.42578125" style="3" customWidth="1"/>
    <col min="723" max="724" width="2.7109375" style="3" customWidth="1"/>
    <col min="725" max="728" width="14.5703125" style="3"/>
    <col min="729" max="729" width="2.7109375" style="3" customWidth="1"/>
    <col min="730" max="730" width="48.28515625" style="3" customWidth="1"/>
    <col min="731" max="731" width="34.28515625" style="3" customWidth="1"/>
    <col min="732" max="732" width="24.28515625" style="3" customWidth="1"/>
    <col min="733" max="733" width="16.5703125" style="3" customWidth="1"/>
    <col min="734" max="735" width="3.42578125" style="3" customWidth="1"/>
    <col min="736" max="736" width="11.42578125" style="3" customWidth="1"/>
    <col min="737" max="737" width="21.42578125" style="3" customWidth="1"/>
    <col min="738" max="978" width="11.42578125" style="3" customWidth="1"/>
    <col min="979" max="980" width="2.7109375" style="3" customWidth="1"/>
    <col min="981" max="984" width="14.5703125" style="3"/>
    <col min="985" max="985" width="2.7109375" style="3" customWidth="1"/>
    <col min="986" max="986" width="48.28515625" style="3" customWidth="1"/>
    <col min="987" max="987" width="34.28515625" style="3" customWidth="1"/>
    <col min="988" max="988" width="24.28515625" style="3" customWidth="1"/>
    <col min="989" max="989" width="16.5703125" style="3" customWidth="1"/>
    <col min="990" max="991" width="3.42578125" style="3" customWidth="1"/>
    <col min="992" max="992" width="11.42578125" style="3" customWidth="1"/>
    <col min="993" max="993" width="21.42578125" style="3" customWidth="1"/>
    <col min="994" max="1234" width="11.42578125" style="3" customWidth="1"/>
    <col min="1235" max="1236" width="2.7109375" style="3" customWidth="1"/>
    <col min="1237" max="1240" width="14.5703125" style="3"/>
    <col min="1241" max="1241" width="2.7109375" style="3" customWidth="1"/>
    <col min="1242" max="1242" width="48.28515625" style="3" customWidth="1"/>
    <col min="1243" max="1243" width="34.28515625" style="3" customWidth="1"/>
    <col min="1244" max="1244" width="24.28515625" style="3" customWidth="1"/>
    <col min="1245" max="1245" width="16.5703125" style="3" customWidth="1"/>
    <col min="1246" max="1247" width="3.42578125" style="3" customWidth="1"/>
    <col min="1248" max="1248" width="11.42578125" style="3" customWidth="1"/>
    <col min="1249" max="1249" width="21.42578125" style="3" customWidth="1"/>
    <col min="1250" max="1490" width="11.42578125" style="3" customWidth="1"/>
    <col min="1491" max="1492" width="2.7109375" style="3" customWidth="1"/>
    <col min="1493" max="1496" width="14.5703125" style="3"/>
    <col min="1497" max="1497" width="2.7109375" style="3" customWidth="1"/>
    <col min="1498" max="1498" width="48.28515625" style="3" customWidth="1"/>
    <col min="1499" max="1499" width="34.28515625" style="3" customWidth="1"/>
    <col min="1500" max="1500" width="24.28515625" style="3" customWidth="1"/>
    <col min="1501" max="1501" width="16.5703125" style="3" customWidth="1"/>
    <col min="1502" max="1503" width="3.42578125" style="3" customWidth="1"/>
    <col min="1504" max="1504" width="11.42578125" style="3" customWidth="1"/>
    <col min="1505" max="1505" width="21.42578125" style="3" customWidth="1"/>
    <col min="1506" max="1746" width="11.42578125" style="3" customWidth="1"/>
    <col min="1747" max="1748" width="2.7109375" style="3" customWidth="1"/>
    <col min="1749" max="1752" width="14.5703125" style="3"/>
    <col min="1753" max="1753" width="2.7109375" style="3" customWidth="1"/>
    <col min="1754" max="1754" width="48.28515625" style="3" customWidth="1"/>
    <col min="1755" max="1755" width="34.28515625" style="3" customWidth="1"/>
    <col min="1756" max="1756" width="24.28515625" style="3" customWidth="1"/>
    <col min="1757" max="1757" width="16.5703125" style="3" customWidth="1"/>
    <col min="1758" max="1759" width="3.42578125" style="3" customWidth="1"/>
    <col min="1760" max="1760" width="11.42578125" style="3" customWidth="1"/>
    <col min="1761" max="1761" width="21.42578125" style="3" customWidth="1"/>
    <col min="1762" max="2002" width="11.42578125" style="3" customWidth="1"/>
    <col min="2003" max="2004" width="2.7109375" style="3" customWidth="1"/>
    <col min="2005" max="2008" width="14.5703125" style="3"/>
    <col min="2009" max="2009" width="2.7109375" style="3" customWidth="1"/>
    <col min="2010" max="2010" width="48.28515625" style="3" customWidth="1"/>
    <col min="2011" max="2011" width="34.28515625" style="3" customWidth="1"/>
    <col min="2012" max="2012" width="24.28515625" style="3" customWidth="1"/>
    <col min="2013" max="2013" width="16.5703125" style="3" customWidth="1"/>
    <col min="2014" max="2015" width="3.42578125" style="3" customWidth="1"/>
    <col min="2016" max="2016" width="11.42578125" style="3" customWidth="1"/>
    <col min="2017" max="2017" width="21.42578125" style="3" customWidth="1"/>
    <col min="2018" max="2258" width="11.42578125" style="3" customWidth="1"/>
    <col min="2259" max="2260" width="2.7109375" style="3" customWidth="1"/>
    <col min="2261" max="2264" width="14.5703125" style="3"/>
    <col min="2265" max="2265" width="2.7109375" style="3" customWidth="1"/>
    <col min="2266" max="2266" width="48.28515625" style="3" customWidth="1"/>
    <col min="2267" max="2267" width="34.28515625" style="3" customWidth="1"/>
    <col min="2268" max="2268" width="24.28515625" style="3" customWidth="1"/>
    <col min="2269" max="2269" width="16.5703125" style="3" customWidth="1"/>
    <col min="2270" max="2271" width="3.42578125" style="3" customWidth="1"/>
    <col min="2272" max="2272" width="11.42578125" style="3" customWidth="1"/>
    <col min="2273" max="2273" width="21.42578125" style="3" customWidth="1"/>
    <col min="2274" max="2514" width="11.42578125" style="3" customWidth="1"/>
    <col min="2515" max="2516" width="2.7109375" style="3" customWidth="1"/>
    <col min="2517" max="2520" width="14.5703125" style="3"/>
    <col min="2521" max="2521" width="2.7109375" style="3" customWidth="1"/>
    <col min="2522" max="2522" width="48.28515625" style="3" customWidth="1"/>
    <col min="2523" max="2523" width="34.28515625" style="3" customWidth="1"/>
    <col min="2524" max="2524" width="24.28515625" style="3" customWidth="1"/>
    <col min="2525" max="2525" width="16.5703125" style="3" customWidth="1"/>
    <col min="2526" max="2527" width="3.42578125" style="3" customWidth="1"/>
    <col min="2528" max="2528" width="11.42578125" style="3" customWidth="1"/>
    <col min="2529" max="2529" width="21.42578125" style="3" customWidth="1"/>
    <col min="2530" max="2770" width="11.42578125" style="3" customWidth="1"/>
    <col min="2771" max="2772" width="2.7109375" style="3" customWidth="1"/>
    <col min="2773" max="2776" width="14.5703125" style="3"/>
    <col min="2777" max="2777" width="2.7109375" style="3" customWidth="1"/>
    <col min="2778" max="2778" width="48.28515625" style="3" customWidth="1"/>
    <col min="2779" max="2779" width="34.28515625" style="3" customWidth="1"/>
    <col min="2780" max="2780" width="24.28515625" style="3" customWidth="1"/>
    <col min="2781" max="2781" width="16.5703125" style="3" customWidth="1"/>
    <col min="2782" max="2783" width="3.42578125" style="3" customWidth="1"/>
    <col min="2784" max="2784" width="11.42578125" style="3" customWidth="1"/>
    <col min="2785" max="2785" width="21.42578125" style="3" customWidth="1"/>
    <col min="2786" max="3026" width="11.42578125" style="3" customWidth="1"/>
    <col min="3027" max="3028" width="2.7109375" style="3" customWidth="1"/>
    <col min="3029" max="3032" width="14.5703125" style="3"/>
    <col min="3033" max="3033" width="2.7109375" style="3" customWidth="1"/>
    <col min="3034" max="3034" width="48.28515625" style="3" customWidth="1"/>
    <col min="3035" max="3035" width="34.28515625" style="3" customWidth="1"/>
    <col min="3036" max="3036" width="24.28515625" style="3" customWidth="1"/>
    <col min="3037" max="3037" width="16.5703125" style="3" customWidth="1"/>
    <col min="3038" max="3039" width="3.42578125" style="3" customWidth="1"/>
    <col min="3040" max="3040" width="11.42578125" style="3" customWidth="1"/>
    <col min="3041" max="3041" width="21.42578125" style="3" customWidth="1"/>
    <col min="3042" max="3282" width="11.42578125" style="3" customWidth="1"/>
    <col min="3283" max="3284" width="2.7109375" style="3" customWidth="1"/>
    <col min="3285" max="3288" width="14.5703125" style="3"/>
    <col min="3289" max="3289" width="2.7109375" style="3" customWidth="1"/>
    <col min="3290" max="3290" width="48.28515625" style="3" customWidth="1"/>
    <col min="3291" max="3291" width="34.28515625" style="3" customWidth="1"/>
    <col min="3292" max="3292" width="24.28515625" style="3" customWidth="1"/>
    <col min="3293" max="3293" width="16.5703125" style="3" customWidth="1"/>
    <col min="3294" max="3295" width="3.42578125" style="3" customWidth="1"/>
    <col min="3296" max="3296" width="11.42578125" style="3" customWidth="1"/>
    <col min="3297" max="3297" width="21.42578125" style="3" customWidth="1"/>
    <col min="3298" max="3538" width="11.42578125" style="3" customWidth="1"/>
    <col min="3539" max="3540" width="2.7109375" style="3" customWidth="1"/>
    <col min="3541" max="3544" width="14.5703125" style="3"/>
    <col min="3545" max="3545" width="2.7109375" style="3" customWidth="1"/>
    <col min="3546" max="3546" width="48.28515625" style="3" customWidth="1"/>
    <col min="3547" max="3547" width="34.28515625" style="3" customWidth="1"/>
    <col min="3548" max="3548" width="24.28515625" style="3" customWidth="1"/>
    <col min="3549" max="3549" width="16.5703125" style="3" customWidth="1"/>
    <col min="3550" max="3551" width="3.42578125" style="3" customWidth="1"/>
    <col min="3552" max="3552" width="11.42578125" style="3" customWidth="1"/>
    <col min="3553" max="3553" width="21.42578125" style="3" customWidth="1"/>
    <col min="3554" max="3794" width="11.42578125" style="3" customWidth="1"/>
    <col min="3795" max="3796" width="2.7109375" style="3" customWidth="1"/>
    <col min="3797" max="3800" width="14.5703125" style="3"/>
    <col min="3801" max="3801" width="2.7109375" style="3" customWidth="1"/>
    <col min="3802" max="3802" width="48.28515625" style="3" customWidth="1"/>
    <col min="3803" max="3803" width="34.28515625" style="3" customWidth="1"/>
    <col min="3804" max="3804" width="24.28515625" style="3" customWidth="1"/>
    <col min="3805" max="3805" width="16.5703125" style="3" customWidth="1"/>
    <col min="3806" max="3807" width="3.42578125" style="3" customWidth="1"/>
    <col min="3808" max="3808" width="11.42578125" style="3" customWidth="1"/>
    <col min="3809" max="3809" width="21.42578125" style="3" customWidth="1"/>
    <col min="3810" max="4050" width="11.42578125" style="3" customWidth="1"/>
    <col min="4051" max="4052" width="2.7109375" style="3" customWidth="1"/>
    <col min="4053" max="4056" width="14.5703125" style="3"/>
    <col min="4057" max="4057" width="2.7109375" style="3" customWidth="1"/>
    <col min="4058" max="4058" width="48.28515625" style="3" customWidth="1"/>
    <col min="4059" max="4059" width="34.28515625" style="3" customWidth="1"/>
    <col min="4060" max="4060" width="24.28515625" style="3" customWidth="1"/>
    <col min="4061" max="4061" width="16.5703125" style="3" customWidth="1"/>
    <col min="4062" max="4063" width="3.42578125" style="3" customWidth="1"/>
    <col min="4064" max="4064" width="11.42578125" style="3" customWidth="1"/>
    <col min="4065" max="4065" width="21.42578125" style="3" customWidth="1"/>
    <col min="4066" max="4306" width="11.42578125" style="3" customWidth="1"/>
    <col min="4307" max="4308" width="2.7109375" style="3" customWidth="1"/>
    <col min="4309" max="4312" width="14.5703125" style="3"/>
    <col min="4313" max="4313" width="2.7109375" style="3" customWidth="1"/>
    <col min="4314" max="4314" width="48.28515625" style="3" customWidth="1"/>
    <col min="4315" max="4315" width="34.28515625" style="3" customWidth="1"/>
    <col min="4316" max="4316" width="24.28515625" style="3" customWidth="1"/>
    <col min="4317" max="4317" width="16.5703125" style="3" customWidth="1"/>
    <col min="4318" max="4319" width="3.42578125" style="3" customWidth="1"/>
    <col min="4320" max="4320" width="11.42578125" style="3" customWidth="1"/>
    <col min="4321" max="4321" width="21.42578125" style="3" customWidth="1"/>
    <col min="4322" max="4562" width="11.42578125" style="3" customWidth="1"/>
    <col min="4563" max="4564" width="2.7109375" style="3" customWidth="1"/>
    <col min="4565" max="4568" width="14.5703125" style="3"/>
    <col min="4569" max="4569" width="2.7109375" style="3" customWidth="1"/>
    <col min="4570" max="4570" width="48.28515625" style="3" customWidth="1"/>
    <col min="4571" max="4571" width="34.28515625" style="3" customWidth="1"/>
    <col min="4572" max="4572" width="24.28515625" style="3" customWidth="1"/>
    <col min="4573" max="4573" width="16.5703125" style="3" customWidth="1"/>
    <col min="4574" max="4575" width="3.42578125" style="3" customWidth="1"/>
    <col min="4576" max="4576" width="11.42578125" style="3" customWidth="1"/>
    <col min="4577" max="4577" width="21.42578125" style="3" customWidth="1"/>
    <col min="4578" max="4818" width="11.42578125" style="3" customWidth="1"/>
    <col min="4819" max="4820" width="2.7109375" style="3" customWidth="1"/>
    <col min="4821" max="4824" width="14.5703125" style="3"/>
    <col min="4825" max="4825" width="2.7109375" style="3" customWidth="1"/>
    <col min="4826" max="4826" width="48.28515625" style="3" customWidth="1"/>
    <col min="4827" max="4827" width="34.28515625" style="3" customWidth="1"/>
    <col min="4828" max="4828" width="24.28515625" style="3" customWidth="1"/>
    <col min="4829" max="4829" width="16.5703125" style="3" customWidth="1"/>
    <col min="4830" max="4831" width="3.42578125" style="3" customWidth="1"/>
    <col min="4832" max="4832" width="11.42578125" style="3" customWidth="1"/>
    <col min="4833" max="4833" width="21.42578125" style="3" customWidth="1"/>
    <col min="4834" max="5074" width="11.42578125" style="3" customWidth="1"/>
    <col min="5075" max="5076" width="2.7109375" style="3" customWidth="1"/>
    <col min="5077" max="5080" width="14.5703125" style="3"/>
    <col min="5081" max="5081" width="2.7109375" style="3" customWidth="1"/>
    <col min="5082" max="5082" width="48.28515625" style="3" customWidth="1"/>
    <col min="5083" max="5083" width="34.28515625" style="3" customWidth="1"/>
    <col min="5084" max="5084" width="24.28515625" style="3" customWidth="1"/>
    <col min="5085" max="5085" width="16.5703125" style="3" customWidth="1"/>
    <col min="5086" max="5087" width="3.42578125" style="3" customWidth="1"/>
    <col min="5088" max="5088" width="11.42578125" style="3" customWidth="1"/>
    <col min="5089" max="5089" width="21.42578125" style="3" customWidth="1"/>
    <col min="5090" max="5330" width="11.42578125" style="3" customWidth="1"/>
    <col min="5331" max="5332" width="2.7109375" style="3" customWidth="1"/>
    <col min="5333" max="5336" width="14.5703125" style="3"/>
    <col min="5337" max="5337" width="2.7109375" style="3" customWidth="1"/>
    <col min="5338" max="5338" width="48.28515625" style="3" customWidth="1"/>
    <col min="5339" max="5339" width="34.28515625" style="3" customWidth="1"/>
    <col min="5340" max="5340" width="24.28515625" style="3" customWidth="1"/>
    <col min="5341" max="5341" width="16.5703125" style="3" customWidth="1"/>
    <col min="5342" max="5343" width="3.42578125" style="3" customWidth="1"/>
    <col min="5344" max="5344" width="11.42578125" style="3" customWidth="1"/>
    <col min="5345" max="5345" width="21.42578125" style="3" customWidth="1"/>
    <col min="5346" max="5586" width="11.42578125" style="3" customWidth="1"/>
    <col min="5587" max="5588" width="2.7109375" style="3" customWidth="1"/>
    <col min="5589" max="5592" width="14.5703125" style="3"/>
    <col min="5593" max="5593" width="2.7109375" style="3" customWidth="1"/>
    <col min="5594" max="5594" width="48.28515625" style="3" customWidth="1"/>
    <col min="5595" max="5595" width="34.28515625" style="3" customWidth="1"/>
    <col min="5596" max="5596" width="24.28515625" style="3" customWidth="1"/>
    <col min="5597" max="5597" width="16.5703125" style="3" customWidth="1"/>
    <col min="5598" max="5599" width="3.42578125" style="3" customWidth="1"/>
    <col min="5600" max="5600" width="11.42578125" style="3" customWidth="1"/>
    <col min="5601" max="5601" width="21.42578125" style="3" customWidth="1"/>
    <col min="5602" max="5842" width="11.42578125" style="3" customWidth="1"/>
    <col min="5843" max="5844" width="2.7109375" style="3" customWidth="1"/>
    <col min="5845" max="5848" width="14.5703125" style="3"/>
    <col min="5849" max="5849" width="2.7109375" style="3" customWidth="1"/>
    <col min="5850" max="5850" width="48.28515625" style="3" customWidth="1"/>
    <col min="5851" max="5851" width="34.28515625" style="3" customWidth="1"/>
    <col min="5852" max="5852" width="24.28515625" style="3" customWidth="1"/>
    <col min="5853" max="5853" width="16.5703125" style="3" customWidth="1"/>
    <col min="5854" max="5855" width="3.42578125" style="3" customWidth="1"/>
    <col min="5856" max="5856" width="11.42578125" style="3" customWidth="1"/>
    <col min="5857" max="5857" width="21.42578125" style="3" customWidth="1"/>
    <col min="5858" max="6098" width="11.42578125" style="3" customWidth="1"/>
    <col min="6099" max="6100" width="2.7109375" style="3" customWidth="1"/>
    <col min="6101" max="6104" width="14.5703125" style="3"/>
    <col min="6105" max="6105" width="2.7109375" style="3" customWidth="1"/>
    <col min="6106" max="6106" width="48.28515625" style="3" customWidth="1"/>
    <col min="6107" max="6107" width="34.28515625" style="3" customWidth="1"/>
    <col min="6108" max="6108" width="24.28515625" style="3" customWidth="1"/>
    <col min="6109" max="6109" width="16.5703125" style="3" customWidth="1"/>
    <col min="6110" max="6111" width="3.42578125" style="3" customWidth="1"/>
    <col min="6112" max="6112" width="11.42578125" style="3" customWidth="1"/>
    <col min="6113" max="6113" width="21.42578125" style="3" customWidth="1"/>
    <col min="6114" max="6354" width="11.42578125" style="3" customWidth="1"/>
    <col min="6355" max="6356" width="2.7109375" style="3" customWidth="1"/>
    <col min="6357" max="6360" width="14.5703125" style="3"/>
    <col min="6361" max="6361" width="2.7109375" style="3" customWidth="1"/>
    <col min="6362" max="6362" width="48.28515625" style="3" customWidth="1"/>
    <col min="6363" max="6363" width="34.28515625" style="3" customWidth="1"/>
    <col min="6364" max="6364" width="24.28515625" style="3" customWidth="1"/>
    <col min="6365" max="6365" width="16.5703125" style="3" customWidth="1"/>
    <col min="6366" max="6367" width="3.42578125" style="3" customWidth="1"/>
    <col min="6368" max="6368" width="11.42578125" style="3" customWidth="1"/>
    <col min="6369" max="6369" width="21.42578125" style="3" customWidth="1"/>
    <col min="6370" max="6610" width="11.42578125" style="3" customWidth="1"/>
    <col min="6611" max="6612" width="2.7109375" style="3" customWidth="1"/>
    <col min="6613" max="6616" width="14.5703125" style="3"/>
    <col min="6617" max="6617" width="2.7109375" style="3" customWidth="1"/>
    <col min="6618" max="6618" width="48.28515625" style="3" customWidth="1"/>
    <col min="6619" max="6619" width="34.28515625" style="3" customWidth="1"/>
    <col min="6620" max="6620" width="24.28515625" style="3" customWidth="1"/>
    <col min="6621" max="6621" width="16.5703125" style="3" customWidth="1"/>
    <col min="6622" max="6623" width="3.42578125" style="3" customWidth="1"/>
    <col min="6624" max="6624" width="11.42578125" style="3" customWidth="1"/>
    <col min="6625" max="6625" width="21.42578125" style="3" customWidth="1"/>
    <col min="6626" max="6866" width="11.42578125" style="3" customWidth="1"/>
    <col min="6867" max="6868" width="2.7109375" style="3" customWidth="1"/>
    <col min="6869" max="6872" width="14.5703125" style="3"/>
    <col min="6873" max="6873" width="2.7109375" style="3" customWidth="1"/>
    <col min="6874" max="6874" width="48.28515625" style="3" customWidth="1"/>
    <col min="6875" max="6875" width="34.28515625" style="3" customWidth="1"/>
    <col min="6876" max="6876" width="24.28515625" style="3" customWidth="1"/>
    <col min="6877" max="6877" width="16.5703125" style="3" customWidth="1"/>
    <col min="6878" max="6879" width="3.42578125" style="3" customWidth="1"/>
    <col min="6880" max="6880" width="11.42578125" style="3" customWidth="1"/>
    <col min="6881" max="6881" width="21.42578125" style="3" customWidth="1"/>
    <col min="6882" max="7122" width="11.42578125" style="3" customWidth="1"/>
    <col min="7123" max="7124" width="2.7109375" style="3" customWidth="1"/>
    <col min="7125" max="7128" width="14.5703125" style="3"/>
    <col min="7129" max="7129" width="2.7109375" style="3" customWidth="1"/>
    <col min="7130" max="7130" width="48.28515625" style="3" customWidth="1"/>
    <col min="7131" max="7131" width="34.28515625" style="3" customWidth="1"/>
    <col min="7132" max="7132" width="24.28515625" style="3" customWidth="1"/>
    <col min="7133" max="7133" width="16.5703125" style="3" customWidth="1"/>
    <col min="7134" max="7135" width="3.42578125" style="3" customWidth="1"/>
    <col min="7136" max="7136" width="11.42578125" style="3" customWidth="1"/>
    <col min="7137" max="7137" width="21.42578125" style="3" customWidth="1"/>
    <col min="7138" max="7378" width="11.42578125" style="3" customWidth="1"/>
    <col min="7379" max="7380" width="2.7109375" style="3" customWidth="1"/>
    <col min="7381" max="7384" width="14.5703125" style="3"/>
    <col min="7385" max="7385" width="2.7109375" style="3" customWidth="1"/>
    <col min="7386" max="7386" width="48.28515625" style="3" customWidth="1"/>
    <col min="7387" max="7387" width="34.28515625" style="3" customWidth="1"/>
    <col min="7388" max="7388" width="24.28515625" style="3" customWidth="1"/>
    <col min="7389" max="7389" width="16.5703125" style="3" customWidth="1"/>
    <col min="7390" max="7391" width="3.42578125" style="3" customWidth="1"/>
    <col min="7392" max="7392" width="11.42578125" style="3" customWidth="1"/>
    <col min="7393" max="7393" width="21.42578125" style="3" customWidth="1"/>
    <col min="7394" max="7634" width="11.42578125" style="3" customWidth="1"/>
    <col min="7635" max="7636" width="2.7109375" style="3" customWidth="1"/>
    <col min="7637" max="7640" width="14.5703125" style="3"/>
    <col min="7641" max="7641" width="2.7109375" style="3" customWidth="1"/>
    <col min="7642" max="7642" width="48.28515625" style="3" customWidth="1"/>
    <col min="7643" max="7643" width="34.28515625" style="3" customWidth="1"/>
    <col min="7644" max="7644" width="24.28515625" style="3" customWidth="1"/>
    <col min="7645" max="7645" width="16.5703125" style="3" customWidth="1"/>
    <col min="7646" max="7647" width="3.42578125" style="3" customWidth="1"/>
    <col min="7648" max="7648" width="11.42578125" style="3" customWidth="1"/>
    <col min="7649" max="7649" width="21.42578125" style="3" customWidth="1"/>
    <col min="7650" max="7890" width="11.42578125" style="3" customWidth="1"/>
    <col min="7891" max="7892" width="2.7109375" style="3" customWidth="1"/>
    <col min="7893" max="7896" width="14.5703125" style="3"/>
    <col min="7897" max="7897" width="2.7109375" style="3" customWidth="1"/>
    <col min="7898" max="7898" width="48.28515625" style="3" customWidth="1"/>
    <col min="7899" max="7899" width="34.28515625" style="3" customWidth="1"/>
    <col min="7900" max="7900" width="24.28515625" style="3" customWidth="1"/>
    <col min="7901" max="7901" width="16.5703125" style="3" customWidth="1"/>
    <col min="7902" max="7903" width="3.42578125" style="3" customWidth="1"/>
    <col min="7904" max="7904" width="11.42578125" style="3" customWidth="1"/>
    <col min="7905" max="7905" width="21.42578125" style="3" customWidth="1"/>
    <col min="7906" max="8146" width="11.42578125" style="3" customWidth="1"/>
    <col min="8147" max="8148" width="2.7109375" style="3" customWidth="1"/>
    <col min="8149" max="8152" width="14.5703125" style="3"/>
    <col min="8153" max="8153" width="2.7109375" style="3" customWidth="1"/>
    <col min="8154" max="8154" width="48.28515625" style="3" customWidth="1"/>
    <col min="8155" max="8155" width="34.28515625" style="3" customWidth="1"/>
    <col min="8156" max="8156" width="24.28515625" style="3" customWidth="1"/>
    <col min="8157" max="8157" width="16.5703125" style="3" customWidth="1"/>
    <col min="8158" max="8159" width="3.42578125" style="3" customWidth="1"/>
    <col min="8160" max="8160" width="11.42578125" style="3" customWidth="1"/>
    <col min="8161" max="8161" width="21.42578125" style="3" customWidth="1"/>
    <col min="8162" max="8402" width="11.42578125" style="3" customWidth="1"/>
    <col min="8403" max="8404" width="2.7109375" style="3" customWidth="1"/>
    <col min="8405" max="8408" width="14.5703125" style="3"/>
    <col min="8409" max="8409" width="2.7109375" style="3" customWidth="1"/>
    <col min="8410" max="8410" width="48.28515625" style="3" customWidth="1"/>
    <col min="8411" max="8411" width="34.28515625" style="3" customWidth="1"/>
    <col min="8412" max="8412" width="24.28515625" style="3" customWidth="1"/>
    <col min="8413" max="8413" width="16.5703125" style="3" customWidth="1"/>
    <col min="8414" max="8415" width="3.42578125" style="3" customWidth="1"/>
    <col min="8416" max="8416" width="11.42578125" style="3" customWidth="1"/>
    <col min="8417" max="8417" width="21.42578125" style="3" customWidth="1"/>
    <col min="8418" max="8658" width="11.42578125" style="3" customWidth="1"/>
    <col min="8659" max="8660" width="2.7109375" style="3" customWidth="1"/>
    <col min="8661" max="8664" width="14.5703125" style="3"/>
    <col min="8665" max="8665" width="2.7109375" style="3" customWidth="1"/>
    <col min="8666" max="8666" width="48.28515625" style="3" customWidth="1"/>
    <col min="8667" max="8667" width="34.28515625" style="3" customWidth="1"/>
    <col min="8668" max="8668" width="24.28515625" style="3" customWidth="1"/>
    <col min="8669" max="8669" width="16.5703125" style="3" customWidth="1"/>
    <col min="8670" max="8671" width="3.42578125" style="3" customWidth="1"/>
    <col min="8672" max="8672" width="11.42578125" style="3" customWidth="1"/>
    <col min="8673" max="8673" width="21.42578125" style="3" customWidth="1"/>
    <col min="8674" max="8914" width="11.42578125" style="3" customWidth="1"/>
    <col min="8915" max="8916" width="2.7109375" style="3" customWidth="1"/>
    <col min="8917" max="8920" width="14.5703125" style="3"/>
    <col min="8921" max="8921" width="2.7109375" style="3" customWidth="1"/>
    <col min="8922" max="8922" width="48.28515625" style="3" customWidth="1"/>
    <col min="8923" max="8923" width="34.28515625" style="3" customWidth="1"/>
    <col min="8924" max="8924" width="24.28515625" style="3" customWidth="1"/>
    <col min="8925" max="8925" width="16.5703125" style="3" customWidth="1"/>
    <col min="8926" max="8927" width="3.42578125" style="3" customWidth="1"/>
    <col min="8928" max="8928" width="11.42578125" style="3" customWidth="1"/>
    <col min="8929" max="8929" width="21.42578125" style="3" customWidth="1"/>
    <col min="8930" max="9170" width="11.42578125" style="3" customWidth="1"/>
    <col min="9171" max="9172" width="2.7109375" style="3" customWidth="1"/>
    <col min="9173" max="9176" width="14.5703125" style="3"/>
    <col min="9177" max="9177" width="2.7109375" style="3" customWidth="1"/>
    <col min="9178" max="9178" width="48.28515625" style="3" customWidth="1"/>
    <col min="9179" max="9179" width="34.28515625" style="3" customWidth="1"/>
    <col min="9180" max="9180" width="24.28515625" style="3" customWidth="1"/>
    <col min="9181" max="9181" width="16.5703125" style="3" customWidth="1"/>
    <col min="9182" max="9183" width="3.42578125" style="3" customWidth="1"/>
    <col min="9184" max="9184" width="11.42578125" style="3" customWidth="1"/>
    <col min="9185" max="9185" width="21.42578125" style="3" customWidth="1"/>
    <col min="9186" max="9426" width="11.42578125" style="3" customWidth="1"/>
    <col min="9427" max="9428" width="2.7109375" style="3" customWidth="1"/>
    <col min="9429" max="9432" width="14.5703125" style="3"/>
    <col min="9433" max="9433" width="2.7109375" style="3" customWidth="1"/>
    <col min="9434" max="9434" width="48.28515625" style="3" customWidth="1"/>
    <col min="9435" max="9435" width="34.28515625" style="3" customWidth="1"/>
    <col min="9436" max="9436" width="24.28515625" style="3" customWidth="1"/>
    <col min="9437" max="9437" width="16.5703125" style="3" customWidth="1"/>
    <col min="9438" max="9439" width="3.42578125" style="3" customWidth="1"/>
    <col min="9440" max="9440" width="11.42578125" style="3" customWidth="1"/>
    <col min="9441" max="9441" width="21.42578125" style="3" customWidth="1"/>
    <col min="9442" max="9682" width="11.42578125" style="3" customWidth="1"/>
    <col min="9683" max="9684" width="2.7109375" style="3" customWidth="1"/>
    <col min="9685" max="9688" width="14.5703125" style="3"/>
    <col min="9689" max="9689" width="2.7109375" style="3" customWidth="1"/>
    <col min="9690" max="9690" width="48.28515625" style="3" customWidth="1"/>
    <col min="9691" max="9691" width="34.28515625" style="3" customWidth="1"/>
    <col min="9692" max="9692" width="24.28515625" style="3" customWidth="1"/>
    <col min="9693" max="9693" width="16.5703125" style="3" customWidth="1"/>
    <col min="9694" max="9695" width="3.42578125" style="3" customWidth="1"/>
    <col min="9696" max="9696" width="11.42578125" style="3" customWidth="1"/>
    <col min="9697" max="9697" width="21.42578125" style="3" customWidth="1"/>
    <col min="9698" max="9938" width="11.42578125" style="3" customWidth="1"/>
    <col min="9939" max="9940" width="2.7109375" style="3" customWidth="1"/>
    <col min="9941" max="9944" width="14.5703125" style="3"/>
    <col min="9945" max="9945" width="2.7109375" style="3" customWidth="1"/>
    <col min="9946" max="9946" width="48.28515625" style="3" customWidth="1"/>
    <col min="9947" max="9947" width="34.28515625" style="3" customWidth="1"/>
    <col min="9948" max="9948" width="24.28515625" style="3" customWidth="1"/>
    <col min="9949" max="9949" width="16.5703125" style="3" customWidth="1"/>
    <col min="9950" max="9951" width="3.42578125" style="3" customWidth="1"/>
    <col min="9952" max="9952" width="11.42578125" style="3" customWidth="1"/>
    <col min="9953" max="9953" width="21.42578125" style="3" customWidth="1"/>
    <col min="9954" max="10194" width="11.42578125" style="3" customWidth="1"/>
    <col min="10195" max="10196" width="2.7109375" style="3" customWidth="1"/>
    <col min="10197" max="10200" width="14.5703125" style="3"/>
    <col min="10201" max="10201" width="2.7109375" style="3" customWidth="1"/>
    <col min="10202" max="10202" width="48.28515625" style="3" customWidth="1"/>
    <col min="10203" max="10203" width="34.28515625" style="3" customWidth="1"/>
    <col min="10204" max="10204" width="24.28515625" style="3" customWidth="1"/>
    <col min="10205" max="10205" width="16.5703125" style="3" customWidth="1"/>
    <col min="10206" max="10207" width="3.42578125" style="3" customWidth="1"/>
    <col min="10208" max="10208" width="11.42578125" style="3" customWidth="1"/>
    <col min="10209" max="10209" width="21.42578125" style="3" customWidth="1"/>
    <col min="10210" max="10450" width="11.42578125" style="3" customWidth="1"/>
    <col min="10451" max="10452" width="2.7109375" style="3" customWidth="1"/>
    <col min="10453" max="10456" width="14.5703125" style="3"/>
    <col min="10457" max="10457" width="2.7109375" style="3" customWidth="1"/>
    <col min="10458" max="10458" width="48.28515625" style="3" customWidth="1"/>
    <col min="10459" max="10459" width="34.28515625" style="3" customWidth="1"/>
    <col min="10460" max="10460" width="24.28515625" style="3" customWidth="1"/>
    <col min="10461" max="10461" width="16.5703125" style="3" customWidth="1"/>
    <col min="10462" max="10463" width="3.42578125" style="3" customWidth="1"/>
    <col min="10464" max="10464" width="11.42578125" style="3" customWidth="1"/>
    <col min="10465" max="10465" width="21.42578125" style="3" customWidth="1"/>
    <col min="10466" max="10706" width="11.42578125" style="3" customWidth="1"/>
    <col min="10707" max="10708" width="2.7109375" style="3" customWidth="1"/>
    <col min="10709" max="10712" width="14.5703125" style="3"/>
    <col min="10713" max="10713" width="2.7109375" style="3" customWidth="1"/>
    <col min="10714" max="10714" width="48.28515625" style="3" customWidth="1"/>
    <col min="10715" max="10715" width="34.28515625" style="3" customWidth="1"/>
    <col min="10716" max="10716" width="24.28515625" style="3" customWidth="1"/>
    <col min="10717" max="10717" width="16.5703125" style="3" customWidth="1"/>
    <col min="10718" max="10719" width="3.42578125" style="3" customWidth="1"/>
    <col min="10720" max="10720" width="11.42578125" style="3" customWidth="1"/>
    <col min="10721" max="10721" width="21.42578125" style="3" customWidth="1"/>
    <col min="10722" max="10962" width="11.42578125" style="3" customWidth="1"/>
    <col min="10963" max="10964" width="2.7109375" style="3" customWidth="1"/>
    <col min="10965" max="10968" width="14.5703125" style="3"/>
    <col min="10969" max="10969" width="2.7109375" style="3" customWidth="1"/>
    <col min="10970" max="10970" width="48.28515625" style="3" customWidth="1"/>
    <col min="10971" max="10971" width="34.28515625" style="3" customWidth="1"/>
    <col min="10972" max="10972" width="24.28515625" style="3" customWidth="1"/>
    <col min="10973" max="10973" width="16.5703125" style="3" customWidth="1"/>
    <col min="10974" max="10975" width="3.42578125" style="3" customWidth="1"/>
    <col min="10976" max="10976" width="11.42578125" style="3" customWidth="1"/>
    <col min="10977" max="10977" width="21.42578125" style="3" customWidth="1"/>
    <col min="10978" max="11218" width="11.42578125" style="3" customWidth="1"/>
    <col min="11219" max="11220" width="2.7109375" style="3" customWidth="1"/>
    <col min="11221" max="11224" width="14.5703125" style="3"/>
    <col min="11225" max="11225" width="2.7109375" style="3" customWidth="1"/>
    <col min="11226" max="11226" width="48.28515625" style="3" customWidth="1"/>
    <col min="11227" max="11227" width="34.28515625" style="3" customWidth="1"/>
    <col min="11228" max="11228" width="24.28515625" style="3" customWidth="1"/>
    <col min="11229" max="11229" width="16.5703125" style="3" customWidth="1"/>
    <col min="11230" max="11231" width="3.42578125" style="3" customWidth="1"/>
    <col min="11232" max="11232" width="11.42578125" style="3" customWidth="1"/>
    <col min="11233" max="11233" width="21.42578125" style="3" customWidth="1"/>
    <col min="11234" max="11474" width="11.42578125" style="3" customWidth="1"/>
    <col min="11475" max="11476" width="2.7109375" style="3" customWidth="1"/>
    <col min="11477" max="11480" width="14.5703125" style="3"/>
    <col min="11481" max="11481" width="2.7109375" style="3" customWidth="1"/>
    <col min="11482" max="11482" width="48.28515625" style="3" customWidth="1"/>
    <col min="11483" max="11483" width="34.28515625" style="3" customWidth="1"/>
    <col min="11484" max="11484" width="24.28515625" style="3" customWidth="1"/>
    <col min="11485" max="11485" width="16.5703125" style="3" customWidth="1"/>
    <col min="11486" max="11487" width="3.42578125" style="3" customWidth="1"/>
    <col min="11488" max="11488" width="11.42578125" style="3" customWidth="1"/>
    <col min="11489" max="11489" width="21.42578125" style="3" customWidth="1"/>
    <col min="11490" max="11730" width="11.42578125" style="3" customWidth="1"/>
    <col min="11731" max="11732" width="2.7109375" style="3" customWidth="1"/>
    <col min="11733" max="11736" width="14.5703125" style="3"/>
    <col min="11737" max="11737" width="2.7109375" style="3" customWidth="1"/>
    <col min="11738" max="11738" width="48.28515625" style="3" customWidth="1"/>
    <col min="11739" max="11739" width="34.28515625" style="3" customWidth="1"/>
    <col min="11740" max="11740" width="24.28515625" style="3" customWidth="1"/>
    <col min="11741" max="11741" width="16.5703125" style="3" customWidth="1"/>
    <col min="11742" max="11743" width="3.42578125" style="3" customWidth="1"/>
    <col min="11744" max="11744" width="11.42578125" style="3" customWidth="1"/>
    <col min="11745" max="11745" width="21.42578125" style="3" customWidth="1"/>
    <col min="11746" max="11986" width="11.42578125" style="3" customWidth="1"/>
    <col min="11987" max="11988" width="2.7109375" style="3" customWidth="1"/>
    <col min="11989" max="11992" width="14.5703125" style="3"/>
    <col min="11993" max="11993" width="2.7109375" style="3" customWidth="1"/>
    <col min="11994" max="11994" width="48.28515625" style="3" customWidth="1"/>
    <col min="11995" max="11995" width="34.28515625" style="3" customWidth="1"/>
    <col min="11996" max="11996" width="24.28515625" style="3" customWidth="1"/>
    <col min="11997" max="11997" width="16.5703125" style="3" customWidth="1"/>
    <col min="11998" max="11999" width="3.42578125" style="3" customWidth="1"/>
    <col min="12000" max="12000" width="11.42578125" style="3" customWidth="1"/>
    <col min="12001" max="12001" width="21.42578125" style="3" customWidth="1"/>
    <col min="12002" max="12242" width="11.42578125" style="3" customWidth="1"/>
    <col min="12243" max="12244" width="2.7109375" style="3" customWidth="1"/>
    <col min="12245" max="12248" width="14.5703125" style="3"/>
    <col min="12249" max="12249" width="2.7109375" style="3" customWidth="1"/>
    <col min="12250" max="12250" width="48.28515625" style="3" customWidth="1"/>
    <col min="12251" max="12251" width="34.28515625" style="3" customWidth="1"/>
    <col min="12252" max="12252" width="24.28515625" style="3" customWidth="1"/>
    <col min="12253" max="12253" width="16.5703125" style="3" customWidth="1"/>
    <col min="12254" max="12255" width="3.42578125" style="3" customWidth="1"/>
    <col min="12256" max="12256" width="11.42578125" style="3" customWidth="1"/>
    <col min="12257" max="12257" width="21.42578125" style="3" customWidth="1"/>
    <col min="12258" max="12498" width="11.42578125" style="3" customWidth="1"/>
    <col min="12499" max="12500" width="2.7109375" style="3" customWidth="1"/>
    <col min="12501" max="12504" width="14.5703125" style="3"/>
    <col min="12505" max="12505" width="2.7109375" style="3" customWidth="1"/>
    <col min="12506" max="12506" width="48.28515625" style="3" customWidth="1"/>
    <col min="12507" max="12507" width="34.28515625" style="3" customWidth="1"/>
    <col min="12508" max="12508" width="24.28515625" style="3" customWidth="1"/>
    <col min="12509" max="12509" width="16.5703125" style="3" customWidth="1"/>
    <col min="12510" max="12511" width="3.42578125" style="3" customWidth="1"/>
    <col min="12512" max="12512" width="11.42578125" style="3" customWidth="1"/>
    <col min="12513" max="12513" width="21.42578125" style="3" customWidth="1"/>
    <col min="12514" max="12754" width="11.42578125" style="3" customWidth="1"/>
    <col min="12755" max="12756" width="2.7109375" style="3" customWidth="1"/>
    <col min="12757" max="12760" width="14.5703125" style="3"/>
    <col min="12761" max="12761" width="2.7109375" style="3" customWidth="1"/>
    <col min="12762" max="12762" width="48.28515625" style="3" customWidth="1"/>
    <col min="12763" max="12763" width="34.28515625" style="3" customWidth="1"/>
    <col min="12764" max="12764" width="24.28515625" style="3" customWidth="1"/>
    <col min="12765" max="12765" width="16.5703125" style="3" customWidth="1"/>
    <col min="12766" max="12767" width="3.42578125" style="3" customWidth="1"/>
    <col min="12768" max="12768" width="11.42578125" style="3" customWidth="1"/>
    <col min="12769" max="12769" width="21.42578125" style="3" customWidth="1"/>
    <col min="12770" max="13010" width="11.42578125" style="3" customWidth="1"/>
    <col min="13011" max="13012" width="2.7109375" style="3" customWidth="1"/>
    <col min="13013" max="13016" width="14.5703125" style="3"/>
    <col min="13017" max="13017" width="2.7109375" style="3" customWidth="1"/>
    <col min="13018" max="13018" width="48.28515625" style="3" customWidth="1"/>
    <col min="13019" max="13019" width="34.28515625" style="3" customWidth="1"/>
    <col min="13020" max="13020" width="24.28515625" style="3" customWidth="1"/>
    <col min="13021" max="13021" width="16.5703125" style="3" customWidth="1"/>
    <col min="13022" max="13023" width="3.42578125" style="3" customWidth="1"/>
    <col min="13024" max="13024" width="11.42578125" style="3" customWidth="1"/>
    <col min="13025" max="13025" width="21.42578125" style="3" customWidth="1"/>
    <col min="13026" max="13266" width="11.42578125" style="3" customWidth="1"/>
    <col min="13267" max="13268" width="2.7109375" style="3" customWidth="1"/>
    <col min="13269" max="13272" width="14.5703125" style="3"/>
    <col min="13273" max="13273" width="2.7109375" style="3" customWidth="1"/>
    <col min="13274" max="13274" width="48.28515625" style="3" customWidth="1"/>
    <col min="13275" max="13275" width="34.28515625" style="3" customWidth="1"/>
    <col min="13276" max="13276" width="24.28515625" style="3" customWidth="1"/>
    <col min="13277" max="13277" width="16.5703125" style="3" customWidth="1"/>
    <col min="13278" max="13279" width="3.42578125" style="3" customWidth="1"/>
    <col min="13280" max="13280" width="11.42578125" style="3" customWidth="1"/>
    <col min="13281" max="13281" width="21.42578125" style="3" customWidth="1"/>
    <col min="13282" max="13522" width="11.42578125" style="3" customWidth="1"/>
    <col min="13523" max="13524" width="2.7109375" style="3" customWidth="1"/>
    <col min="13525" max="13528" width="14.5703125" style="3"/>
    <col min="13529" max="13529" width="2.7109375" style="3" customWidth="1"/>
    <col min="13530" max="13530" width="48.28515625" style="3" customWidth="1"/>
    <col min="13531" max="13531" width="34.28515625" style="3" customWidth="1"/>
    <col min="13532" max="13532" width="24.28515625" style="3" customWidth="1"/>
    <col min="13533" max="13533" width="16.5703125" style="3" customWidth="1"/>
    <col min="13534" max="13535" width="3.42578125" style="3" customWidth="1"/>
    <col min="13536" max="13536" width="11.42578125" style="3" customWidth="1"/>
    <col min="13537" max="13537" width="21.42578125" style="3" customWidth="1"/>
    <col min="13538" max="13778" width="11.42578125" style="3" customWidth="1"/>
    <col min="13779" max="13780" width="2.7109375" style="3" customWidth="1"/>
    <col min="13781" max="13784" width="14.5703125" style="3"/>
    <col min="13785" max="13785" width="2.7109375" style="3" customWidth="1"/>
    <col min="13786" max="13786" width="48.28515625" style="3" customWidth="1"/>
    <col min="13787" max="13787" width="34.28515625" style="3" customWidth="1"/>
    <col min="13788" max="13788" width="24.28515625" style="3" customWidth="1"/>
    <col min="13789" max="13789" width="16.5703125" style="3" customWidth="1"/>
    <col min="13790" max="13791" width="3.42578125" style="3" customWidth="1"/>
    <col min="13792" max="13792" width="11.42578125" style="3" customWidth="1"/>
    <col min="13793" max="13793" width="21.42578125" style="3" customWidth="1"/>
    <col min="13794" max="14034" width="11.42578125" style="3" customWidth="1"/>
    <col min="14035" max="14036" width="2.7109375" style="3" customWidth="1"/>
    <col min="14037" max="14040" width="14.5703125" style="3"/>
    <col min="14041" max="14041" width="2.7109375" style="3" customWidth="1"/>
    <col min="14042" max="14042" width="48.28515625" style="3" customWidth="1"/>
    <col min="14043" max="14043" width="34.28515625" style="3" customWidth="1"/>
    <col min="14044" max="14044" width="24.28515625" style="3" customWidth="1"/>
    <col min="14045" max="14045" width="16.5703125" style="3" customWidth="1"/>
    <col min="14046" max="14047" width="3.42578125" style="3" customWidth="1"/>
    <col min="14048" max="14048" width="11.42578125" style="3" customWidth="1"/>
    <col min="14049" max="14049" width="21.42578125" style="3" customWidth="1"/>
    <col min="14050" max="14290" width="11.42578125" style="3" customWidth="1"/>
    <col min="14291" max="14292" width="2.7109375" style="3" customWidth="1"/>
    <col min="14293" max="14296" width="14.5703125" style="3"/>
    <col min="14297" max="14297" width="2.7109375" style="3" customWidth="1"/>
    <col min="14298" max="14298" width="48.28515625" style="3" customWidth="1"/>
    <col min="14299" max="14299" width="34.28515625" style="3" customWidth="1"/>
    <col min="14300" max="14300" width="24.28515625" style="3" customWidth="1"/>
    <col min="14301" max="14301" width="16.5703125" style="3" customWidth="1"/>
    <col min="14302" max="14303" width="3.42578125" style="3" customWidth="1"/>
    <col min="14304" max="14304" width="11.42578125" style="3" customWidth="1"/>
    <col min="14305" max="14305" width="21.42578125" style="3" customWidth="1"/>
    <col min="14306" max="14546" width="11.42578125" style="3" customWidth="1"/>
    <col min="14547" max="14548" width="2.7109375" style="3" customWidth="1"/>
    <col min="14549" max="14552" width="14.5703125" style="3"/>
    <col min="14553" max="14553" width="2.7109375" style="3" customWidth="1"/>
    <col min="14554" max="14554" width="48.28515625" style="3" customWidth="1"/>
    <col min="14555" max="14555" width="34.28515625" style="3" customWidth="1"/>
    <col min="14556" max="14556" width="24.28515625" style="3" customWidth="1"/>
    <col min="14557" max="14557" width="16.5703125" style="3" customWidth="1"/>
    <col min="14558" max="14559" width="3.42578125" style="3" customWidth="1"/>
    <col min="14560" max="14560" width="11.42578125" style="3" customWidth="1"/>
    <col min="14561" max="14561" width="21.42578125" style="3" customWidth="1"/>
    <col min="14562" max="14802" width="11.42578125" style="3" customWidth="1"/>
    <col min="14803" max="14804" width="2.7109375" style="3" customWidth="1"/>
    <col min="14805" max="14808" width="14.5703125" style="3"/>
    <col min="14809" max="14809" width="2.7109375" style="3" customWidth="1"/>
    <col min="14810" max="14810" width="48.28515625" style="3" customWidth="1"/>
    <col min="14811" max="14811" width="34.28515625" style="3" customWidth="1"/>
    <col min="14812" max="14812" width="24.28515625" style="3" customWidth="1"/>
    <col min="14813" max="14813" width="16.5703125" style="3" customWidth="1"/>
    <col min="14814" max="14815" width="3.42578125" style="3" customWidth="1"/>
    <col min="14816" max="14816" width="11.42578125" style="3" customWidth="1"/>
    <col min="14817" max="14817" width="21.42578125" style="3" customWidth="1"/>
    <col min="14818" max="15058" width="11.42578125" style="3" customWidth="1"/>
    <col min="15059" max="15060" width="2.7109375" style="3" customWidth="1"/>
    <col min="15061" max="15064" width="14.5703125" style="3"/>
    <col min="15065" max="15065" width="2.7109375" style="3" customWidth="1"/>
    <col min="15066" max="15066" width="48.28515625" style="3" customWidth="1"/>
    <col min="15067" max="15067" width="34.28515625" style="3" customWidth="1"/>
    <col min="15068" max="15068" width="24.28515625" style="3" customWidth="1"/>
    <col min="15069" max="15069" width="16.5703125" style="3" customWidth="1"/>
    <col min="15070" max="15071" width="3.42578125" style="3" customWidth="1"/>
    <col min="15072" max="15072" width="11.42578125" style="3" customWidth="1"/>
    <col min="15073" max="15073" width="21.42578125" style="3" customWidth="1"/>
    <col min="15074" max="15314" width="11.42578125" style="3" customWidth="1"/>
    <col min="15315" max="15316" width="2.7109375" style="3" customWidth="1"/>
    <col min="15317" max="15320" width="14.5703125" style="3"/>
    <col min="15321" max="15321" width="2.7109375" style="3" customWidth="1"/>
    <col min="15322" max="15322" width="48.28515625" style="3" customWidth="1"/>
    <col min="15323" max="15323" width="34.28515625" style="3" customWidth="1"/>
    <col min="15324" max="15324" width="24.28515625" style="3" customWidth="1"/>
    <col min="15325" max="15325" width="16.5703125" style="3" customWidth="1"/>
    <col min="15326" max="15327" width="3.42578125" style="3" customWidth="1"/>
    <col min="15328" max="15328" width="11.42578125" style="3" customWidth="1"/>
    <col min="15329" max="15329" width="21.42578125" style="3" customWidth="1"/>
    <col min="15330" max="15570" width="11.42578125" style="3" customWidth="1"/>
    <col min="15571" max="15572" width="2.7109375" style="3" customWidth="1"/>
    <col min="15573" max="15576" width="14.5703125" style="3"/>
    <col min="15577" max="15577" width="2.7109375" style="3" customWidth="1"/>
    <col min="15578" max="15578" width="48.28515625" style="3" customWidth="1"/>
    <col min="15579" max="15579" width="34.28515625" style="3" customWidth="1"/>
    <col min="15580" max="15580" width="24.28515625" style="3" customWidth="1"/>
    <col min="15581" max="15581" width="16.5703125" style="3" customWidth="1"/>
    <col min="15582" max="15583" width="3.42578125" style="3" customWidth="1"/>
    <col min="15584" max="15584" width="11.42578125" style="3" customWidth="1"/>
    <col min="15585" max="15585" width="21.42578125" style="3" customWidth="1"/>
    <col min="15586" max="15826" width="11.42578125" style="3" customWidth="1"/>
    <col min="15827" max="15828" width="2.7109375" style="3" customWidth="1"/>
    <col min="15829" max="15832" width="14.5703125" style="3"/>
    <col min="15833" max="15833" width="2.7109375" style="3" customWidth="1"/>
    <col min="15834" max="15834" width="48.28515625" style="3" customWidth="1"/>
    <col min="15835" max="15835" width="34.28515625" style="3" customWidth="1"/>
    <col min="15836" max="15836" width="24.28515625" style="3" customWidth="1"/>
    <col min="15837" max="15837" width="16.5703125" style="3" customWidth="1"/>
    <col min="15838" max="15839" width="3.42578125" style="3" customWidth="1"/>
    <col min="15840" max="15840" width="11.42578125" style="3" customWidth="1"/>
    <col min="15841" max="15841" width="21.42578125" style="3" customWidth="1"/>
    <col min="15842" max="16082" width="11.42578125" style="3" customWidth="1"/>
    <col min="16083" max="16084" width="2.7109375" style="3" customWidth="1"/>
    <col min="16085" max="16088" width="14.5703125" style="3"/>
    <col min="16089" max="16089" width="2.7109375" style="3" customWidth="1"/>
    <col min="16090" max="16090" width="48.28515625" style="3" customWidth="1"/>
    <col min="16091" max="16091" width="34.28515625" style="3" customWidth="1"/>
    <col min="16092" max="16092" width="24.28515625" style="3" customWidth="1"/>
    <col min="16093" max="16093" width="16.5703125" style="3" customWidth="1"/>
    <col min="16094" max="16095" width="3.42578125" style="3" customWidth="1"/>
    <col min="16096" max="16096" width="11.42578125" style="3" customWidth="1"/>
    <col min="16097" max="16097" width="21.42578125" style="3" customWidth="1"/>
    <col min="16098" max="16338" width="11.42578125" style="3" customWidth="1"/>
    <col min="16339" max="16340" width="2.7109375" style="3" customWidth="1"/>
    <col min="16341" max="16384" width="14.5703125" style="3"/>
  </cols>
  <sheetData>
    <row r="1" spans="1:8" ht="15.75" thickBot="1">
      <c r="A1" s="4"/>
    </row>
    <row r="2" spans="1:8" ht="22.5" customHeight="1">
      <c r="A2" s="6"/>
      <c r="B2" s="74" t="s">
        <v>164</v>
      </c>
      <c r="C2" s="75"/>
      <c r="D2" s="130" t="s">
        <v>51</v>
      </c>
      <c r="E2" s="76" t="s">
        <v>51</v>
      </c>
      <c r="F2" s="76" t="s">
        <v>51</v>
      </c>
      <c r="G2" s="76" t="s">
        <v>51</v>
      </c>
      <c r="H2" s="77" t="s">
        <v>51</v>
      </c>
    </row>
    <row r="3" spans="1:8" ht="22.5" customHeight="1">
      <c r="A3" s="6"/>
      <c r="B3" s="78"/>
      <c r="C3" s="43"/>
      <c r="D3" s="131" t="s">
        <v>80</v>
      </c>
      <c r="E3" s="44" t="s">
        <v>88</v>
      </c>
      <c r="F3" s="44" t="s">
        <v>90</v>
      </c>
      <c r="G3" s="44" t="s">
        <v>90</v>
      </c>
      <c r="H3" s="79" t="s">
        <v>52</v>
      </c>
    </row>
    <row r="4" spans="1:8" ht="22.5" customHeight="1" thickBot="1">
      <c r="A4" s="6"/>
      <c r="B4" s="78"/>
      <c r="C4" s="43"/>
      <c r="D4" s="131" t="s">
        <v>81</v>
      </c>
      <c r="E4" s="44" t="s">
        <v>87</v>
      </c>
      <c r="F4" s="44" t="s">
        <v>89</v>
      </c>
      <c r="G4" s="44" t="s">
        <v>89</v>
      </c>
      <c r="H4" s="79"/>
    </row>
    <row r="5" spans="1:8">
      <c r="A5" s="6"/>
      <c r="B5" s="49" t="s">
        <v>53</v>
      </c>
      <c r="C5" s="117" t="s">
        <v>1</v>
      </c>
      <c r="D5" s="132">
        <f>SUM(D6:D8)</f>
        <v>118000000</v>
      </c>
      <c r="E5" s="117">
        <f>SUM(E6:E8)</f>
        <v>55815126.050420173</v>
      </c>
      <c r="F5" s="24"/>
      <c r="G5" s="24">
        <f>SUM(G6:G8)</f>
        <v>38655462.184873953</v>
      </c>
      <c r="H5" s="125">
        <f>SUM(H6:H8)</f>
        <v>100840336.13445377</v>
      </c>
    </row>
    <row r="6" spans="1:8">
      <c r="A6" s="6"/>
      <c r="B6" s="50" t="s">
        <v>165</v>
      </c>
      <c r="C6" s="9" t="s">
        <v>0</v>
      </c>
      <c r="D6" s="133">
        <f>+'BALANCE AÑO 2023'!J17</f>
        <v>118000000</v>
      </c>
      <c r="E6" s="29">
        <f>+'BALANCE AÑO 2023'!Q12/1.19</f>
        <v>55815126.050420173</v>
      </c>
      <c r="F6" s="119"/>
      <c r="G6" s="119"/>
      <c r="H6" s="126">
        <f>+D6-E6+G6</f>
        <v>62184873.949579827</v>
      </c>
    </row>
    <row r="7" spans="1:8">
      <c r="A7" s="6"/>
      <c r="B7" s="50" t="s">
        <v>166</v>
      </c>
      <c r="C7" s="9" t="s">
        <v>0</v>
      </c>
      <c r="D7" s="133"/>
      <c r="E7" s="29"/>
      <c r="F7" s="119"/>
      <c r="G7" s="119"/>
      <c r="H7" s="126">
        <f t="shared" ref="H7:H13" si="0">+D7-E7+G7</f>
        <v>0</v>
      </c>
    </row>
    <row r="8" spans="1:8" ht="15.75" thickBot="1">
      <c r="A8" s="6"/>
      <c r="B8" s="51" t="s">
        <v>167</v>
      </c>
      <c r="C8" s="12" t="s">
        <v>0</v>
      </c>
      <c r="D8" s="134"/>
      <c r="E8" s="105"/>
      <c r="F8" s="124"/>
      <c r="G8" s="120">
        <f>-'BALANCE AÑO 2023'!N9/1.19</f>
        <v>38655462.184873953</v>
      </c>
      <c r="H8" s="126">
        <f t="shared" si="0"/>
        <v>38655462.184873953</v>
      </c>
    </row>
    <row r="9" spans="1:8">
      <c r="A9" s="6"/>
      <c r="B9" s="80" t="s">
        <v>14</v>
      </c>
      <c r="C9" s="14" t="s">
        <v>0</v>
      </c>
      <c r="D9" s="135"/>
      <c r="E9" s="106"/>
      <c r="F9" s="121"/>
      <c r="G9" s="121"/>
      <c r="H9" s="127"/>
    </row>
    <row r="10" spans="1:8">
      <c r="A10" s="6"/>
      <c r="B10" s="59" t="s">
        <v>15</v>
      </c>
      <c r="C10" s="9" t="s">
        <v>0</v>
      </c>
      <c r="D10" s="133"/>
      <c r="E10" s="107"/>
      <c r="F10" s="293"/>
      <c r="G10" s="122"/>
      <c r="H10" s="126">
        <f t="shared" si="0"/>
        <v>0</v>
      </c>
    </row>
    <row r="11" spans="1:8" ht="15" customHeight="1" thickBot="1">
      <c r="A11" s="6"/>
      <c r="B11" s="60" t="s">
        <v>16</v>
      </c>
      <c r="C11" s="13" t="s">
        <v>0</v>
      </c>
      <c r="D11" s="133"/>
      <c r="E11" s="108"/>
      <c r="F11" s="294"/>
      <c r="G11" s="119"/>
      <c r="H11" s="126">
        <f t="shared" si="0"/>
        <v>0</v>
      </c>
    </row>
    <row r="12" spans="1:8" ht="15" customHeight="1">
      <c r="A12" s="6"/>
      <c r="B12" s="52" t="s">
        <v>17</v>
      </c>
      <c r="C12" s="45" t="s">
        <v>1</v>
      </c>
      <c r="D12" s="132">
        <f>SUM(D13:D14)</f>
        <v>0</v>
      </c>
      <c r="E12" s="47">
        <f t="shared" ref="E12:H12" si="1">SUM(E13:E14)</f>
        <v>0</v>
      </c>
      <c r="F12" s="24"/>
      <c r="G12" s="24">
        <f t="shared" si="1"/>
        <v>0</v>
      </c>
      <c r="H12" s="125">
        <f t="shared" si="1"/>
        <v>0</v>
      </c>
    </row>
    <row r="13" spans="1:8" ht="15" customHeight="1">
      <c r="A13" s="6"/>
      <c r="B13" s="50" t="s">
        <v>92</v>
      </c>
      <c r="C13" s="9" t="s">
        <v>0</v>
      </c>
      <c r="D13" s="133"/>
      <c r="E13" s="29"/>
      <c r="F13" s="119"/>
      <c r="G13" s="119"/>
      <c r="H13" s="126">
        <f t="shared" si="0"/>
        <v>0</v>
      </c>
    </row>
    <row r="14" spans="1:8" ht="15" customHeight="1" thickBot="1">
      <c r="A14" s="6"/>
      <c r="B14" s="51" t="s">
        <v>93</v>
      </c>
      <c r="C14" s="12" t="s">
        <v>0</v>
      </c>
      <c r="D14" s="134"/>
      <c r="E14" s="105"/>
      <c r="F14" s="124"/>
      <c r="G14" s="120"/>
      <c r="H14" s="128"/>
    </row>
    <row r="15" spans="1:8">
      <c r="A15" s="6"/>
      <c r="B15" s="49" t="s">
        <v>2</v>
      </c>
      <c r="C15" s="53" t="s">
        <v>1</v>
      </c>
      <c r="D15" s="132">
        <f>SUM(D16:D26)</f>
        <v>5900</v>
      </c>
      <c r="E15" s="47">
        <f t="shared" ref="E15:G15" si="2">SUM(E16:E26)</f>
        <v>0</v>
      </c>
      <c r="F15" s="24"/>
      <c r="G15" s="24">
        <f t="shared" si="2"/>
        <v>0</v>
      </c>
      <c r="H15" s="125">
        <f>SUM(H16:H26)</f>
        <v>5900</v>
      </c>
    </row>
    <row r="16" spans="1:8">
      <c r="A16" s="6"/>
      <c r="B16" s="81" t="s">
        <v>54</v>
      </c>
      <c r="C16" s="9" t="s">
        <v>0</v>
      </c>
      <c r="D16" s="136"/>
      <c r="E16" s="14"/>
      <c r="F16" s="118"/>
      <c r="G16" s="118"/>
      <c r="H16" s="126">
        <f t="shared" ref="H16:H26" si="3">+D16-E16+G16</f>
        <v>0</v>
      </c>
    </row>
    <row r="17" spans="1:9">
      <c r="A17" s="6"/>
      <c r="B17" s="81" t="s">
        <v>94</v>
      </c>
      <c r="C17" s="9" t="s">
        <v>0</v>
      </c>
      <c r="D17" s="136"/>
      <c r="E17" s="14"/>
      <c r="F17" s="14"/>
      <c r="G17" s="27"/>
      <c r="H17" s="126">
        <f t="shared" si="3"/>
        <v>0</v>
      </c>
    </row>
    <row r="18" spans="1:9">
      <c r="A18" s="6"/>
      <c r="B18" s="54" t="s">
        <v>82</v>
      </c>
      <c r="C18" s="9" t="s">
        <v>0</v>
      </c>
      <c r="D18" s="136"/>
      <c r="E18" s="27"/>
      <c r="F18" s="27"/>
      <c r="G18" s="27"/>
      <c r="H18" s="126"/>
    </row>
    <row r="19" spans="1:9">
      <c r="A19" s="6"/>
      <c r="B19" s="67" t="s">
        <v>55</v>
      </c>
      <c r="C19" s="9" t="s">
        <v>0</v>
      </c>
      <c r="D19" s="136">
        <f>+'BALANCE AÑO 2023'!J18</f>
        <v>5900</v>
      </c>
      <c r="E19" s="27"/>
      <c r="F19" s="27"/>
      <c r="G19" s="27"/>
      <c r="H19" s="126">
        <f>+D19-E19+G19</f>
        <v>5900</v>
      </c>
    </row>
    <row r="20" spans="1:9" ht="15" customHeight="1">
      <c r="A20" s="6"/>
      <c r="B20" s="54" t="s">
        <v>69</v>
      </c>
      <c r="C20" s="9" t="s">
        <v>0</v>
      </c>
      <c r="D20" s="136"/>
      <c r="E20" s="27"/>
      <c r="F20" s="27"/>
      <c r="G20" s="27"/>
      <c r="H20" s="126">
        <f t="shared" si="3"/>
        <v>0</v>
      </c>
    </row>
    <row r="21" spans="1:9" ht="15" customHeight="1">
      <c r="A21" s="6"/>
      <c r="B21" s="54" t="s">
        <v>70</v>
      </c>
      <c r="C21" s="9" t="s">
        <v>0</v>
      </c>
      <c r="D21" s="136"/>
      <c r="E21" s="27"/>
      <c r="F21" s="27"/>
      <c r="G21" s="27"/>
      <c r="H21" s="126">
        <f t="shared" si="3"/>
        <v>0</v>
      </c>
    </row>
    <row r="22" spans="1:9" ht="15" customHeight="1">
      <c r="A22" s="6"/>
      <c r="B22" s="54" t="s">
        <v>71</v>
      </c>
      <c r="C22" s="9" t="s">
        <v>0</v>
      </c>
      <c r="D22" s="136"/>
      <c r="E22" s="27"/>
      <c r="F22" s="27"/>
      <c r="G22" s="27"/>
      <c r="H22" s="126">
        <f t="shared" si="3"/>
        <v>0</v>
      </c>
    </row>
    <row r="23" spans="1:9" ht="15" customHeight="1">
      <c r="A23" s="6"/>
      <c r="B23" s="54" t="s">
        <v>56</v>
      </c>
      <c r="C23" s="9" t="s">
        <v>0</v>
      </c>
      <c r="D23" s="137"/>
      <c r="E23" s="58"/>
      <c r="F23" s="58"/>
      <c r="G23" s="58"/>
      <c r="H23" s="126">
        <f t="shared" si="3"/>
        <v>0</v>
      </c>
    </row>
    <row r="24" spans="1:9" ht="15" customHeight="1">
      <c r="A24" s="6"/>
      <c r="B24" s="54" t="s">
        <v>73</v>
      </c>
      <c r="C24" s="9" t="s">
        <v>0</v>
      </c>
      <c r="D24" s="138"/>
      <c r="E24" s="28"/>
      <c r="F24" s="28"/>
      <c r="G24" s="28"/>
      <c r="H24" s="126">
        <f t="shared" si="3"/>
        <v>0</v>
      </c>
    </row>
    <row r="25" spans="1:9" ht="15" customHeight="1">
      <c r="A25" s="6"/>
      <c r="B25" s="54" t="s">
        <v>74</v>
      </c>
      <c r="C25" s="9" t="s">
        <v>0</v>
      </c>
      <c r="D25" s="138"/>
      <c r="E25" s="28"/>
      <c r="F25" s="28"/>
      <c r="G25" s="28"/>
      <c r="H25" s="126">
        <f t="shared" si="3"/>
        <v>0</v>
      </c>
    </row>
    <row r="26" spans="1:9" ht="15" customHeight="1" thickBot="1">
      <c r="A26" s="6"/>
      <c r="B26" s="55" t="s">
        <v>75</v>
      </c>
      <c r="C26" s="12" t="s">
        <v>0</v>
      </c>
      <c r="D26" s="139"/>
      <c r="E26" s="109"/>
      <c r="F26" s="123"/>
      <c r="G26" s="123"/>
      <c r="H26" s="126">
        <f t="shared" si="3"/>
        <v>0</v>
      </c>
    </row>
    <row r="27" spans="1:9" ht="15" customHeight="1">
      <c r="A27" s="6"/>
      <c r="B27" s="61" t="s">
        <v>18</v>
      </c>
      <c r="C27" s="14" t="s">
        <v>0</v>
      </c>
      <c r="D27" s="135"/>
      <c r="E27" s="106"/>
      <c r="F27" s="121"/>
      <c r="G27" s="121"/>
      <c r="H27" s="127"/>
    </row>
    <row r="28" spans="1:9" ht="15.75" customHeight="1" thickBot="1">
      <c r="A28" s="6"/>
      <c r="B28" s="62" t="s">
        <v>19</v>
      </c>
      <c r="C28" s="12" t="s">
        <v>0</v>
      </c>
      <c r="D28" s="140"/>
      <c r="E28" s="105"/>
      <c r="F28" s="124"/>
      <c r="G28" s="124"/>
      <c r="H28" s="128"/>
    </row>
    <row r="29" spans="1:9" ht="15.75" thickBot="1">
      <c r="A29" s="6"/>
      <c r="B29" s="57" t="s">
        <v>20</v>
      </c>
      <c r="C29" s="18" t="s">
        <v>1</v>
      </c>
      <c r="D29" s="141">
        <f>+D5+D9+D10+D11+D12+D15+D27+D28</f>
        <v>118005900</v>
      </c>
      <c r="E29" s="99"/>
      <c r="F29" s="99"/>
      <c r="G29" s="99"/>
      <c r="H29" s="70">
        <f>+H5+H9+H10+H11+H12+H15+H27+H28</f>
        <v>100846236.13445377</v>
      </c>
    </row>
    <row r="30" spans="1:9" ht="15" customHeight="1">
      <c r="A30" s="6"/>
      <c r="B30" s="52" t="s">
        <v>57</v>
      </c>
      <c r="C30" s="64" t="s">
        <v>10</v>
      </c>
      <c r="D30" s="136"/>
      <c r="E30" s="27"/>
      <c r="F30" s="27"/>
      <c r="G30" s="27"/>
      <c r="H30" s="126">
        <f t="shared" ref="H30:H54" si="4">+D30-E30+G30</f>
        <v>0</v>
      </c>
      <c r="I30"/>
    </row>
    <row r="31" spans="1:9" ht="15" customHeight="1">
      <c r="A31" s="6"/>
      <c r="B31" s="65" t="s">
        <v>59</v>
      </c>
      <c r="C31" s="48" t="s">
        <v>10</v>
      </c>
      <c r="D31" s="136"/>
      <c r="E31" s="27"/>
      <c r="F31" s="27"/>
      <c r="G31" s="27"/>
      <c r="H31" s="126">
        <f t="shared" si="4"/>
        <v>0</v>
      </c>
      <c r="I31"/>
    </row>
    <row r="32" spans="1:9" ht="15" customHeight="1">
      <c r="A32" s="6"/>
      <c r="B32" s="65" t="s">
        <v>24</v>
      </c>
      <c r="C32" s="48" t="s">
        <v>10</v>
      </c>
      <c r="D32" s="136"/>
      <c r="E32" s="27"/>
      <c r="F32" s="27"/>
      <c r="G32" s="27"/>
      <c r="H32" s="126">
        <f t="shared" si="4"/>
        <v>0</v>
      </c>
    </row>
    <row r="33" spans="1:9" ht="15" customHeight="1">
      <c r="A33" s="6"/>
      <c r="B33" s="65" t="s">
        <v>60</v>
      </c>
      <c r="C33" s="48" t="s">
        <v>10</v>
      </c>
      <c r="D33" s="136"/>
      <c r="E33" s="27">
        <f>+'BALANCE AÑO 2023'!Q23/1.19</f>
        <v>2126050.4201680673</v>
      </c>
      <c r="F33" s="27">
        <f>-'BALANCE AÑO 2023'!N20/1.19</f>
        <v>42689075.630252101</v>
      </c>
      <c r="G33" s="116">
        <f>+'BALANCE AÑO 2023'!N14</f>
        <v>67000000</v>
      </c>
      <c r="H33" s="126">
        <f>+G33+F33-E33</f>
        <v>107563025.21008402</v>
      </c>
      <c r="I33"/>
    </row>
    <row r="34" spans="1:9" ht="15" customHeight="1">
      <c r="A34" s="6"/>
      <c r="B34" s="65" t="s">
        <v>61</v>
      </c>
      <c r="C34" s="48" t="s">
        <v>10</v>
      </c>
      <c r="D34" s="136"/>
      <c r="E34" s="27"/>
      <c r="F34" s="27"/>
      <c r="G34" s="116"/>
      <c r="H34" s="126">
        <f t="shared" si="4"/>
        <v>0</v>
      </c>
      <c r="I34"/>
    </row>
    <row r="35" spans="1:9">
      <c r="A35" s="6"/>
      <c r="B35" s="65" t="s">
        <v>62</v>
      </c>
      <c r="C35" s="48" t="s">
        <v>10</v>
      </c>
      <c r="D35" s="136"/>
      <c r="E35" s="27"/>
      <c r="F35" s="27"/>
      <c r="G35" s="116"/>
      <c r="H35" s="126">
        <f>+D35-E35+G35</f>
        <v>0</v>
      </c>
      <c r="I35"/>
    </row>
    <row r="36" spans="1:9">
      <c r="A36" s="6"/>
      <c r="B36" s="65" t="s">
        <v>58</v>
      </c>
      <c r="C36" s="48" t="s">
        <v>10</v>
      </c>
      <c r="D36" s="136"/>
      <c r="E36" s="27"/>
      <c r="F36" s="27"/>
      <c r="G36" s="116"/>
      <c r="H36" s="126">
        <f t="shared" si="4"/>
        <v>0</v>
      </c>
      <c r="I36"/>
    </row>
    <row r="37" spans="1:9">
      <c r="A37" s="6"/>
      <c r="B37" s="65" t="s">
        <v>64</v>
      </c>
      <c r="C37" s="48" t="s">
        <v>10</v>
      </c>
      <c r="D37" s="136"/>
      <c r="E37" s="27"/>
      <c r="F37" s="27"/>
      <c r="G37" s="116"/>
      <c r="H37" s="126">
        <f t="shared" si="4"/>
        <v>0</v>
      </c>
      <c r="I37"/>
    </row>
    <row r="38" spans="1:9">
      <c r="A38" s="6"/>
      <c r="B38" s="65" t="s">
        <v>65</v>
      </c>
      <c r="C38" s="48" t="s">
        <v>10</v>
      </c>
      <c r="D38" s="136"/>
      <c r="E38" s="27"/>
      <c r="F38" s="27"/>
      <c r="G38" s="116"/>
      <c r="H38" s="126">
        <f t="shared" si="4"/>
        <v>0</v>
      </c>
      <c r="I38"/>
    </row>
    <row r="39" spans="1:9">
      <c r="A39" s="6"/>
      <c r="B39" s="65" t="s">
        <v>66</v>
      </c>
      <c r="C39" s="48" t="s">
        <v>10</v>
      </c>
      <c r="D39" s="138"/>
      <c r="E39" s="27"/>
      <c r="F39" s="27"/>
      <c r="G39" s="116"/>
      <c r="H39" s="126">
        <f t="shared" si="4"/>
        <v>0</v>
      </c>
      <c r="I39"/>
    </row>
    <row r="40" spans="1:9">
      <c r="A40" s="6"/>
      <c r="B40" s="66" t="s">
        <v>63</v>
      </c>
      <c r="C40" s="48" t="s">
        <v>10</v>
      </c>
      <c r="D40" s="138"/>
      <c r="E40" s="27"/>
      <c r="F40" s="27"/>
      <c r="G40" s="116"/>
      <c r="H40" s="126">
        <f t="shared" si="4"/>
        <v>0</v>
      </c>
      <c r="I40"/>
    </row>
    <row r="41" spans="1:9" ht="15" customHeight="1">
      <c r="A41" s="6"/>
      <c r="B41" s="66" t="s">
        <v>33</v>
      </c>
      <c r="C41" s="48" t="s">
        <v>10</v>
      </c>
      <c r="D41" s="136"/>
      <c r="E41" s="27"/>
      <c r="F41" s="27"/>
      <c r="G41" s="116"/>
      <c r="H41" s="126">
        <f t="shared" si="4"/>
        <v>0</v>
      </c>
    </row>
    <row r="42" spans="1:9" ht="15" customHeight="1">
      <c r="A42" s="6"/>
      <c r="B42" s="66" t="s">
        <v>34</v>
      </c>
      <c r="C42" s="48" t="s">
        <v>10</v>
      </c>
      <c r="D42" s="136"/>
      <c r="E42" s="27"/>
      <c r="F42" s="27"/>
      <c r="G42" s="116"/>
      <c r="H42" s="126">
        <f t="shared" si="4"/>
        <v>0</v>
      </c>
    </row>
    <row r="43" spans="1:9" ht="15" customHeight="1">
      <c r="A43" s="6"/>
      <c r="B43" s="66" t="s">
        <v>35</v>
      </c>
      <c r="C43" s="48" t="s">
        <v>10</v>
      </c>
      <c r="D43" s="136">
        <f>+'BALANCE AÑO 2023'!I20</f>
        <v>1600000</v>
      </c>
      <c r="E43" s="27"/>
      <c r="F43" s="27"/>
      <c r="G43" s="116"/>
      <c r="H43" s="126">
        <f t="shared" si="4"/>
        <v>1600000</v>
      </c>
    </row>
    <row r="44" spans="1:9" ht="15" customHeight="1">
      <c r="A44" s="6"/>
      <c r="B44" s="66" t="s">
        <v>36</v>
      </c>
      <c r="C44" s="48" t="s">
        <v>10</v>
      </c>
      <c r="D44" s="136"/>
      <c r="E44" s="27"/>
      <c r="F44" s="27"/>
      <c r="G44" s="116"/>
      <c r="H44" s="126">
        <f t="shared" si="4"/>
        <v>0</v>
      </c>
    </row>
    <row r="45" spans="1:9">
      <c r="A45" s="6"/>
      <c r="B45" s="82" t="s">
        <v>67</v>
      </c>
      <c r="C45" s="48" t="s">
        <v>10</v>
      </c>
      <c r="D45" s="136"/>
      <c r="E45" s="27"/>
      <c r="F45" s="27"/>
      <c r="G45" s="116"/>
      <c r="H45" s="126">
        <f t="shared" si="4"/>
        <v>0</v>
      </c>
    </row>
    <row r="46" spans="1:9">
      <c r="A46" s="6"/>
      <c r="B46" s="82" t="s">
        <v>68</v>
      </c>
      <c r="C46" s="48" t="s">
        <v>10</v>
      </c>
      <c r="D46" s="136"/>
      <c r="E46" s="27"/>
      <c r="F46" s="27"/>
      <c r="G46" s="116"/>
      <c r="H46" s="126">
        <f t="shared" si="4"/>
        <v>0</v>
      </c>
    </row>
    <row r="47" spans="1:9" ht="15" customHeight="1">
      <c r="A47" s="6"/>
      <c r="B47" s="82" t="s">
        <v>76</v>
      </c>
      <c r="C47" s="48" t="s">
        <v>10</v>
      </c>
      <c r="D47" s="136"/>
      <c r="E47" s="27"/>
      <c r="F47" s="27"/>
      <c r="G47" s="116"/>
      <c r="H47" s="126">
        <f t="shared" si="4"/>
        <v>0</v>
      </c>
    </row>
    <row r="48" spans="1:9" ht="15" customHeight="1">
      <c r="A48" s="6"/>
      <c r="B48" s="82" t="s">
        <v>77</v>
      </c>
      <c r="C48" s="48" t="s">
        <v>10</v>
      </c>
      <c r="D48" s="136"/>
      <c r="E48" s="27"/>
      <c r="F48" s="27"/>
      <c r="G48" s="116"/>
      <c r="H48" s="126">
        <f t="shared" si="4"/>
        <v>0</v>
      </c>
    </row>
    <row r="49" spans="1:10" ht="15" customHeight="1">
      <c r="A49" s="6"/>
      <c r="B49" s="66" t="s">
        <v>39</v>
      </c>
      <c r="C49" s="48" t="s">
        <v>10</v>
      </c>
      <c r="D49" s="136"/>
      <c r="E49" s="27"/>
      <c r="F49" s="27"/>
      <c r="G49" s="116"/>
      <c r="H49" s="126">
        <f t="shared" si="4"/>
        <v>0</v>
      </c>
    </row>
    <row r="50" spans="1:10">
      <c r="A50" s="6"/>
      <c r="B50" s="66" t="s">
        <v>83</v>
      </c>
      <c r="C50" s="48" t="s">
        <v>10</v>
      </c>
      <c r="D50" s="136"/>
      <c r="E50" s="27"/>
      <c r="F50" s="27"/>
      <c r="G50" s="116"/>
      <c r="H50" s="126">
        <f>+D50-E50+G50</f>
        <v>0</v>
      </c>
      <c r="I50"/>
    </row>
    <row r="51" spans="1:10" ht="15" customHeight="1">
      <c r="A51" s="6"/>
      <c r="B51" s="66" t="s">
        <v>41</v>
      </c>
      <c r="C51" s="48" t="s">
        <v>10</v>
      </c>
      <c r="D51" s="136"/>
      <c r="E51" s="27"/>
      <c r="F51" s="27"/>
      <c r="G51" s="116"/>
      <c r="H51" s="126">
        <f t="shared" si="4"/>
        <v>0</v>
      </c>
    </row>
    <row r="52" spans="1:10">
      <c r="A52" s="6"/>
      <c r="B52" s="66" t="s">
        <v>42</v>
      </c>
      <c r="C52" s="48" t="s">
        <v>10</v>
      </c>
      <c r="D52" s="136"/>
      <c r="E52" s="27"/>
      <c r="F52" s="27"/>
      <c r="G52" s="116">
        <f>-'BASE IMPONIBLE AT 2023'!G68</f>
        <v>25457247.899159655</v>
      </c>
      <c r="H52" s="126">
        <f t="shared" si="4"/>
        <v>25457247.899159655</v>
      </c>
    </row>
    <row r="53" spans="1:10" ht="16.5" customHeight="1">
      <c r="A53" s="6"/>
      <c r="B53" s="65" t="s">
        <v>43</v>
      </c>
      <c r="C53" s="48" t="s">
        <v>10</v>
      </c>
      <c r="D53" s="136"/>
      <c r="E53" s="27"/>
      <c r="F53" s="27"/>
      <c r="G53" s="116"/>
      <c r="H53" s="126">
        <f t="shared" si="4"/>
        <v>0</v>
      </c>
    </row>
    <row r="54" spans="1:10">
      <c r="A54" s="6"/>
      <c r="B54" s="65" t="s">
        <v>3</v>
      </c>
      <c r="C54" s="48" t="s">
        <v>10</v>
      </c>
      <c r="D54" s="136"/>
      <c r="E54" s="27"/>
      <c r="F54" s="27"/>
      <c r="G54" s="116"/>
      <c r="H54" s="126">
        <f t="shared" si="4"/>
        <v>0</v>
      </c>
    </row>
    <row r="55" spans="1:10">
      <c r="A55" s="6"/>
      <c r="B55" s="65" t="s">
        <v>84</v>
      </c>
      <c r="C55" s="20"/>
      <c r="D55" s="136"/>
      <c r="E55" s="27"/>
      <c r="F55" s="27"/>
      <c r="G55" s="116"/>
      <c r="H55" s="88"/>
    </row>
    <row r="56" spans="1:10" ht="15" customHeight="1">
      <c r="A56" s="6"/>
      <c r="B56" s="54" t="s">
        <v>85</v>
      </c>
      <c r="C56" s="48" t="s">
        <v>10</v>
      </c>
      <c r="D56" s="136"/>
      <c r="E56" s="27"/>
      <c r="F56" s="27"/>
      <c r="G56" s="116"/>
      <c r="H56" s="88"/>
    </row>
    <row r="57" spans="1:10" ht="15" customHeight="1">
      <c r="A57" s="6"/>
      <c r="B57" s="54" t="s">
        <v>91</v>
      </c>
      <c r="C57" s="48" t="s">
        <v>10</v>
      </c>
      <c r="D57" s="136">
        <f>+'BALANCE AÑO 2023'!I19</f>
        <v>84960000</v>
      </c>
      <c r="E57" s="27"/>
      <c r="F57" s="27"/>
      <c r="G57" s="116"/>
      <c r="H57" s="89"/>
    </row>
    <row r="58" spans="1:10" ht="15" customHeight="1">
      <c r="A58" s="6"/>
      <c r="B58" s="54" t="s">
        <v>133</v>
      </c>
      <c r="C58" s="48" t="s">
        <v>10</v>
      </c>
      <c r="D58" s="136"/>
      <c r="E58" s="27"/>
      <c r="F58" s="27"/>
      <c r="G58" s="116"/>
      <c r="H58" s="112"/>
    </row>
    <row r="59" spans="1:10" ht="15" customHeight="1">
      <c r="A59" s="6"/>
      <c r="B59" s="54" t="s">
        <v>72</v>
      </c>
      <c r="C59" s="48" t="s">
        <v>10</v>
      </c>
      <c r="D59" s="136"/>
      <c r="E59" s="27"/>
      <c r="F59" s="27"/>
      <c r="G59" s="116"/>
      <c r="H59" s="89"/>
    </row>
    <row r="60" spans="1:10" ht="15" customHeight="1">
      <c r="A60" s="6"/>
      <c r="B60" s="54" t="s">
        <v>72</v>
      </c>
      <c r="C60" s="48" t="s">
        <v>10</v>
      </c>
      <c r="D60" s="136"/>
      <c r="E60" s="27"/>
      <c r="F60" s="27"/>
      <c r="G60" s="116"/>
      <c r="H60" s="89"/>
    </row>
    <row r="61" spans="1:10" ht="15" customHeight="1" thickBot="1">
      <c r="A61" s="6"/>
      <c r="B61" s="67" t="s">
        <v>72</v>
      </c>
      <c r="C61" s="68" t="s">
        <v>10</v>
      </c>
      <c r="D61" s="136"/>
      <c r="E61" s="27"/>
      <c r="F61" s="27"/>
      <c r="G61" s="27"/>
      <c r="H61" s="89"/>
    </row>
    <row r="62" spans="1:10" ht="15.75" thickBot="1">
      <c r="A62" s="6"/>
      <c r="B62" s="83" t="s">
        <v>44</v>
      </c>
      <c r="C62" s="84" t="s">
        <v>1</v>
      </c>
      <c r="D62" s="142">
        <f>SUM(D30:D61)</f>
        <v>86560000</v>
      </c>
      <c r="E62" s="98"/>
      <c r="F62" s="98"/>
      <c r="G62" s="98"/>
      <c r="H62" s="113">
        <f>SUM(H30:H61)</f>
        <v>134620273.10924369</v>
      </c>
      <c r="J62" s="96"/>
    </row>
    <row r="63" spans="1:10" ht="15.75" thickBot="1">
      <c r="A63" s="6"/>
      <c r="B63" s="83" t="s">
        <v>86</v>
      </c>
      <c r="C63" s="84" t="s">
        <v>1</v>
      </c>
      <c r="D63" s="142">
        <f>+D29-D62</f>
        <v>31445900</v>
      </c>
      <c r="E63" s="99"/>
      <c r="F63" s="99"/>
      <c r="G63" s="99"/>
      <c r="H63" s="114"/>
      <c r="J63" s="96"/>
    </row>
    <row r="64" spans="1:10" ht="15.75" customHeight="1" thickBot="1">
      <c r="A64" s="6"/>
      <c r="B64" s="85" t="s">
        <v>45</v>
      </c>
      <c r="C64" s="86" t="s">
        <v>0</v>
      </c>
      <c r="D64" s="141"/>
      <c r="E64" s="98"/>
      <c r="F64" s="98"/>
      <c r="G64" s="98"/>
      <c r="H64" s="113">
        <f>+H47+H48</f>
        <v>0</v>
      </c>
      <c r="J64" s="97"/>
    </row>
    <row r="65" spans="1:10" ht="15.75" customHeight="1" thickBot="1">
      <c r="A65" s="6"/>
      <c r="B65" s="72" t="s">
        <v>48</v>
      </c>
      <c r="C65" s="16" t="s">
        <v>1</v>
      </c>
      <c r="D65" s="143"/>
      <c r="E65" s="99"/>
      <c r="F65" s="99"/>
      <c r="G65" s="99"/>
      <c r="H65" s="113">
        <f>+H29-H62+H64</f>
        <v>-33774036.974789917</v>
      </c>
      <c r="J65" s="96"/>
    </row>
    <row r="66" spans="1:10" ht="15.75" customHeight="1" thickBot="1">
      <c r="A66" s="6"/>
      <c r="B66" s="72" t="s">
        <v>49</v>
      </c>
      <c r="C66" s="73"/>
      <c r="D66" s="144"/>
      <c r="E66" s="110"/>
      <c r="F66" s="110"/>
      <c r="G66" s="110"/>
      <c r="H66" s="113"/>
      <c r="J66" s="97"/>
    </row>
    <row r="67" spans="1:10" ht="15.75" thickBot="1">
      <c r="A67" s="6"/>
      <c r="B67" s="61" t="s">
        <v>9</v>
      </c>
      <c r="C67" s="56" t="s">
        <v>10</v>
      </c>
      <c r="D67" s="145"/>
      <c r="E67" s="100"/>
      <c r="F67" s="100"/>
      <c r="G67" s="100"/>
      <c r="H67" s="113"/>
      <c r="J67" s="97"/>
    </row>
    <row r="68" spans="1:10" ht="15.75" customHeight="1" thickBot="1">
      <c r="A68" s="6"/>
      <c r="B68" s="60" t="s">
        <v>4</v>
      </c>
      <c r="C68" s="68" t="s">
        <v>10</v>
      </c>
      <c r="D68" s="146"/>
      <c r="E68" s="101"/>
      <c r="F68" s="101"/>
      <c r="G68" s="101"/>
      <c r="H68" s="113"/>
    </row>
    <row r="69" spans="1:10" ht="15.75" customHeight="1" thickBot="1">
      <c r="A69" s="6"/>
      <c r="B69" s="69" t="s">
        <v>47</v>
      </c>
      <c r="C69" s="18" t="s">
        <v>1</v>
      </c>
      <c r="D69" s="141"/>
      <c r="E69" s="98"/>
      <c r="F69" s="98"/>
      <c r="G69" s="98"/>
      <c r="H69" s="113">
        <f>+H65</f>
        <v>-33774036.974789917</v>
      </c>
    </row>
    <row r="70" spans="1:10" ht="15.75" customHeight="1" thickBot="1">
      <c r="A70" s="5"/>
      <c r="B70" s="71"/>
      <c r="C70" s="95"/>
      <c r="D70" s="147"/>
      <c r="E70" s="102"/>
      <c r="F70" s="102"/>
      <c r="G70" s="102"/>
      <c r="H70" s="113"/>
    </row>
    <row r="71" spans="1:10" ht="15.75" thickBot="1">
      <c r="B71" s="91" t="s">
        <v>50</v>
      </c>
      <c r="C71" s="92"/>
      <c r="D71" s="148"/>
      <c r="E71" s="111"/>
      <c r="F71" s="111"/>
      <c r="G71" s="111"/>
      <c r="H71" s="113"/>
    </row>
    <row r="72" spans="1:10" ht="15.75" thickBot="1">
      <c r="B72" s="65" t="s">
        <v>6</v>
      </c>
      <c r="C72" s="9" t="s">
        <v>0</v>
      </c>
      <c r="D72" s="149"/>
      <c r="E72" s="103"/>
      <c r="F72" s="103"/>
      <c r="G72" s="103"/>
      <c r="H72" s="113"/>
    </row>
    <row r="73" spans="1:10" ht="15.75" thickBot="1">
      <c r="B73" s="60" t="s">
        <v>7</v>
      </c>
      <c r="C73" s="13" t="s">
        <v>0</v>
      </c>
      <c r="D73" s="150"/>
      <c r="E73" s="104"/>
      <c r="F73" s="104"/>
      <c r="G73" s="104"/>
      <c r="H73" s="113"/>
    </row>
    <row r="74" spans="1:10" ht="15.75" thickBot="1">
      <c r="B74" s="69" t="s">
        <v>8</v>
      </c>
      <c r="C74" s="18" t="s">
        <v>1</v>
      </c>
      <c r="D74" s="141"/>
      <c r="E74" s="98"/>
      <c r="F74" s="98"/>
      <c r="G74" s="98"/>
      <c r="H74" s="113">
        <f>+H69</f>
        <v>-33774036.974789917</v>
      </c>
    </row>
    <row r="75" spans="1:10" ht="15.75" thickBot="1">
      <c r="B75" s="4"/>
      <c r="C75" s="46"/>
      <c r="D75" s="141"/>
      <c r="E75" s="98"/>
      <c r="F75" s="98"/>
      <c r="G75" s="98"/>
      <c r="H75" s="90"/>
    </row>
    <row r="76" spans="1:10" ht="15.75" thickBot="1">
      <c r="B76" s="91" t="s">
        <v>78</v>
      </c>
      <c r="C76" s="92"/>
      <c r="D76" s="141"/>
      <c r="E76" s="98"/>
      <c r="F76" s="98"/>
      <c r="G76" s="98"/>
      <c r="H76" s="93"/>
    </row>
    <row r="77" spans="1:10" ht="15.75" thickBot="1">
      <c r="B77" s="82" t="s">
        <v>67</v>
      </c>
      <c r="C77" s="9" t="s">
        <v>0</v>
      </c>
      <c r="D77" s="141"/>
      <c r="E77" s="98"/>
      <c r="F77" s="98"/>
      <c r="G77" s="98"/>
      <c r="H77" s="94">
        <f>+H45</f>
        <v>0</v>
      </c>
    </row>
    <row r="78" spans="1:10" ht="15.75" thickBot="1">
      <c r="B78" s="69" t="s">
        <v>79</v>
      </c>
      <c r="C78" s="18" t="s">
        <v>1</v>
      </c>
      <c r="D78" s="141"/>
      <c r="E78" s="98"/>
      <c r="F78" s="98"/>
      <c r="G78" s="98"/>
      <c r="H78" s="63">
        <f t="shared" ref="H78" si="5">+H77</f>
        <v>0</v>
      </c>
    </row>
    <row r="80" spans="1:10">
      <c r="D80" s="151"/>
    </row>
    <row r="81" spans="2:8" ht="15.75">
      <c r="B81" s="156" t="s">
        <v>117</v>
      </c>
      <c r="C81" s="157"/>
      <c r="D81" s="5"/>
      <c r="H81" s="115"/>
    </row>
    <row r="82" spans="2:8" ht="15.75">
      <c r="B82" s="158" t="s">
        <v>118</v>
      </c>
      <c r="C82" s="159"/>
      <c r="D82" s="5"/>
    </row>
    <row r="83" spans="2:8">
      <c r="B83" s="160" t="s">
        <v>119</v>
      </c>
      <c r="C83" s="161"/>
      <c r="D83" s="162"/>
      <c r="H83" s="115"/>
    </row>
    <row r="84" spans="2:8">
      <c r="B84" s="163" t="s">
        <v>120</v>
      </c>
      <c r="C84" s="164"/>
      <c r="D84" s="165"/>
    </row>
    <row r="85" spans="2:8">
      <c r="B85" s="163" t="s">
        <v>121</v>
      </c>
      <c r="C85" s="164"/>
      <c r="D85" s="165">
        <f>+H64</f>
        <v>0</v>
      </c>
    </row>
    <row r="86" spans="2:8">
      <c r="B86" s="160" t="s">
        <v>122</v>
      </c>
      <c r="C86" s="166"/>
      <c r="D86" s="162">
        <f>+D83-D84-D85</f>
        <v>0</v>
      </c>
    </row>
    <row r="87" spans="2:8">
      <c r="B87" s="167">
        <v>0.5</v>
      </c>
      <c r="C87" s="168"/>
      <c r="D87" s="169">
        <f>+D86/2</f>
        <v>0</v>
      </c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25" zoomScaleNormal="100" workbookViewId="0">
      <selection activeCell="L39" sqref="L39:P39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241" t="s">
        <v>11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3"/>
      <c r="S2" s="21"/>
    </row>
    <row r="3" spans="3:22" s="31" customFormat="1" ht="23.45" customHeight="1" thickBot="1"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247" t="s">
        <v>12</v>
      </c>
      <c r="M4" s="248"/>
      <c r="N4" s="248"/>
      <c r="O4" s="248"/>
      <c r="P4" s="249"/>
      <c r="Q4" s="35"/>
    </row>
    <row r="5" spans="3:22" ht="27" customHeight="1">
      <c r="C5" s="250" t="s">
        <v>13</v>
      </c>
      <c r="D5" s="251"/>
      <c r="E5" s="251"/>
      <c r="F5" s="251"/>
      <c r="G5" s="251"/>
      <c r="H5" s="251"/>
      <c r="I5" s="251"/>
      <c r="J5" s="251"/>
      <c r="K5" s="24">
        <v>1400</v>
      </c>
      <c r="L5" s="252">
        <f>+'BASE IMPONIBLE AT2024'!H5</f>
        <v>100840336.13445377</v>
      </c>
      <c r="M5" s="253"/>
      <c r="N5" s="253"/>
      <c r="O5" s="253"/>
      <c r="P5" s="254"/>
      <c r="Q5" s="8" t="s">
        <v>0</v>
      </c>
    </row>
    <row r="6" spans="3:22" ht="27" customHeight="1">
      <c r="C6" s="236" t="s">
        <v>14</v>
      </c>
      <c r="D6" s="237"/>
      <c r="E6" s="237"/>
      <c r="F6" s="237"/>
      <c r="G6" s="237"/>
      <c r="H6" s="237"/>
      <c r="I6" s="237"/>
      <c r="J6" s="237"/>
      <c r="K6" s="26">
        <v>1401</v>
      </c>
      <c r="L6" s="238">
        <f>+'BASE IMPONIBLE AT2024'!H9</f>
        <v>0</v>
      </c>
      <c r="M6" s="239"/>
      <c r="N6" s="239"/>
      <c r="O6" s="239"/>
      <c r="P6" s="240"/>
      <c r="Q6" s="10" t="s">
        <v>0</v>
      </c>
    </row>
    <row r="7" spans="3:22" ht="27" customHeight="1">
      <c r="C7" s="36" t="s">
        <v>15</v>
      </c>
      <c r="D7" s="17"/>
      <c r="E7" s="17"/>
      <c r="F7" s="17"/>
      <c r="G7" s="17"/>
      <c r="H7" s="17"/>
      <c r="I7" s="17"/>
      <c r="J7" s="17"/>
      <c r="K7" s="26">
        <v>1402</v>
      </c>
      <c r="L7" s="238">
        <f>+'BASE IMPONIBLE AT2024'!H10</f>
        <v>0</v>
      </c>
      <c r="M7" s="239"/>
      <c r="N7" s="239"/>
      <c r="O7" s="239"/>
      <c r="P7" s="240"/>
      <c r="Q7" s="10" t="s">
        <v>0</v>
      </c>
    </row>
    <row r="8" spans="3:22" ht="27" customHeight="1">
      <c r="C8" s="255" t="s">
        <v>16</v>
      </c>
      <c r="D8" s="256"/>
      <c r="E8" s="256"/>
      <c r="F8" s="256"/>
      <c r="G8" s="256"/>
      <c r="H8" s="256"/>
      <c r="I8" s="256"/>
      <c r="J8" s="256"/>
      <c r="K8" s="26">
        <v>1403</v>
      </c>
      <c r="L8" s="238">
        <f>+'BASE IMPONIBLE AT2024'!H11</f>
        <v>0</v>
      </c>
      <c r="M8" s="239"/>
      <c r="N8" s="239"/>
      <c r="O8" s="239"/>
      <c r="P8" s="240"/>
      <c r="Q8" s="10" t="s">
        <v>0</v>
      </c>
    </row>
    <row r="9" spans="3:22" ht="27" customHeight="1">
      <c r="C9" s="255" t="s">
        <v>17</v>
      </c>
      <c r="D9" s="256"/>
      <c r="E9" s="256"/>
      <c r="F9" s="256"/>
      <c r="G9" s="256"/>
      <c r="H9" s="256"/>
      <c r="I9" s="256"/>
      <c r="J9" s="256"/>
      <c r="K9" s="26">
        <v>1587</v>
      </c>
      <c r="L9" s="238">
        <f>+'BASE IMPONIBLE AT2024'!H12</f>
        <v>0</v>
      </c>
      <c r="M9" s="239"/>
      <c r="N9" s="239"/>
      <c r="O9" s="239"/>
      <c r="P9" s="240"/>
      <c r="Q9" s="10" t="s">
        <v>0</v>
      </c>
    </row>
    <row r="10" spans="3:22" ht="27" customHeight="1">
      <c r="C10" s="236" t="s">
        <v>2</v>
      </c>
      <c r="D10" s="237"/>
      <c r="E10" s="237"/>
      <c r="F10" s="237"/>
      <c r="G10" s="237"/>
      <c r="H10" s="237"/>
      <c r="I10" s="237"/>
      <c r="J10" s="237"/>
      <c r="K10" s="26">
        <v>1588</v>
      </c>
      <c r="L10" s="238">
        <f>+'BASE IMPONIBLE AT2024'!H15</f>
        <v>5900</v>
      </c>
      <c r="M10" s="239"/>
      <c r="N10" s="239"/>
      <c r="O10" s="239"/>
      <c r="P10" s="240"/>
      <c r="Q10" s="10" t="s">
        <v>0</v>
      </c>
    </row>
    <row r="11" spans="3:22" ht="54.6" customHeight="1">
      <c r="C11" s="255" t="s">
        <v>18</v>
      </c>
      <c r="D11" s="256"/>
      <c r="E11" s="256"/>
      <c r="F11" s="256"/>
      <c r="G11" s="256"/>
      <c r="H11" s="256"/>
      <c r="I11" s="256"/>
      <c r="J11" s="256"/>
      <c r="K11" s="26">
        <v>1404</v>
      </c>
      <c r="L11" s="238">
        <f>+'BASE IMPONIBLE AT2024'!H27</f>
        <v>0</v>
      </c>
      <c r="M11" s="239"/>
      <c r="N11" s="239"/>
      <c r="O11" s="239"/>
      <c r="P11" s="240"/>
      <c r="Q11" s="10" t="s">
        <v>0</v>
      </c>
    </row>
    <row r="12" spans="3:22" ht="27" customHeight="1" thickBot="1">
      <c r="C12" s="257" t="s">
        <v>19</v>
      </c>
      <c r="D12" s="258"/>
      <c r="E12" s="258"/>
      <c r="F12" s="258"/>
      <c r="G12" s="258"/>
      <c r="H12" s="258"/>
      <c r="I12" s="258"/>
      <c r="J12" s="258"/>
      <c r="K12" s="25">
        <v>1405</v>
      </c>
      <c r="L12" s="259">
        <f>+'BASE IMPONIBLE AT2024'!H28</f>
        <v>0</v>
      </c>
      <c r="M12" s="260"/>
      <c r="N12" s="260"/>
      <c r="O12" s="260"/>
      <c r="P12" s="261"/>
      <c r="Q12" s="37" t="s">
        <v>0</v>
      </c>
    </row>
    <row r="13" spans="3:22" ht="27" customHeight="1" thickBot="1">
      <c r="C13" s="262" t="s">
        <v>20</v>
      </c>
      <c r="D13" s="263"/>
      <c r="E13" s="263"/>
      <c r="F13" s="263"/>
      <c r="G13" s="263"/>
      <c r="H13" s="263"/>
      <c r="I13" s="263"/>
      <c r="J13" s="264"/>
      <c r="K13" s="18">
        <v>1410</v>
      </c>
      <c r="L13" s="265">
        <f>SUM(L5:P12)</f>
        <v>100846236.13445377</v>
      </c>
      <c r="M13" s="265"/>
      <c r="N13" s="265"/>
      <c r="O13" s="265"/>
      <c r="P13" s="265"/>
      <c r="Q13" s="23" t="s">
        <v>1</v>
      </c>
    </row>
    <row r="14" spans="3:22" ht="27" customHeight="1" thickBot="1">
      <c r="C14" s="266" t="s">
        <v>21</v>
      </c>
      <c r="D14" s="267"/>
      <c r="E14" s="267"/>
      <c r="F14" s="267"/>
      <c r="G14" s="267"/>
      <c r="H14" s="267"/>
      <c r="I14" s="267"/>
      <c r="J14" s="268"/>
      <c r="K14" s="30">
        <v>1406</v>
      </c>
      <c r="L14" s="253">
        <f>+'BASE IMPONIBLE AT2024'!H30</f>
        <v>0</v>
      </c>
      <c r="M14" s="253"/>
      <c r="N14" s="253"/>
      <c r="O14" s="253"/>
      <c r="P14" s="253"/>
      <c r="Q14" s="38" t="s">
        <v>10</v>
      </c>
      <c r="S14" s="19" t="s">
        <v>22</v>
      </c>
      <c r="T14" s="19"/>
      <c r="U14" s="19"/>
      <c r="V14" s="19"/>
    </row>
    <row r="15" spans="3:22" ht="27" customHeight="1" thickBot="1">
      <c r="C15" s="255" t="s">
        <v>23</v>
      </c>
      <c r="D15" s="256"/>
      <c r="E15" s="256"/>
      <c r="F15" s="256"/>
      <c r="G15" s="256"/>
      <c r="H15" s="256"/>
      <c r="I15" s="256"/>
      <c r="J15" s="269"/>
      <c r="K15" s="9">
        <v>1407</v>
      </c>
      <c r="L15" s="253">
        <f>+'BASE IMPONIBLE AT2024'!H31</f>
        <v>0</v>
      </c>
      <c r="M15" s="253"/>
      <c r="N15" s="253"/>
      <c r="O15" s="253"/>
      <c r="P15" s="253"/>
      <c r="Q15" s="11" t="s">
        <v>10</v>
      </c>
      <c r="S15" s="19" t="s">
        <v>22</v>
      </c>
    </row>
    <row r="16" spans="3:22" ht="27" customHeight="1" thickBot="1">
      <c r="C16" s="255" t="s">
        <v>24</v>
      </c>
      <c r="D16" s="256"/>
      <c r="E16" s="256"/>
      <c r="F16" s="256"/>
      <c r="G16" s="256"/>
      <c r="H16" s="256"/>
      <c r="I16" s="256"/>
      <c r="J16" s="269"/>
      <c r="K16" s="9">
        <v>1408</v>
      </c>
      <c r="L16" s="253">
        <f>+'BASE IMPONIBLE AT2024'!H32</f>
        <v>0</v>
      </c>
      <c r="M16" s="253"/>
      <c r="N16" s="253"/>
      <c r="O16" s="253"/>
      <c r="P16" s="253"/>
      <c r="Q16" s="11" t="s">
        <v>10</v>
      </c>
      <c r="S16" s="19" t="s">
        <v>22</v>
      </c>
    </row>
    <row r="17" spans="3:17" ht="27" customHeight="1" thickBot="1">
      <c r="C17" s="255" t="s">
        <v>25</v>
      </c>
      <c r="D17" s="256"/>
      <c r="E17" s="256"/>
      <c r="F17" s="256"/>
      <c r="G17" s="256"/>
      <c r="H17" s="256"/>
      <c r="I17" s="256"/>
      <c r="J17" s="269"/>
      <c r="K17" s="9">
        <v>1409</v>
      </c>
      <c r="L17" s="253">
        <f>+'BASE IMPONIBLE AT2024'!H33</f>
        <v>107563025.21008402</v>
      </c>
      <c r="M17" s="253"/>
      <c r="N17" s="253"/>
      <c r="O17" s="253"/>
      <c r="P17" s="253"/>
      <c r="Q17" s="11" t="s">
        <v>10</v>
      </c>
    </row>
    <row r="18" spans="3:17" ht="27" customHeight="1" thickBot="1">
      <c r="C18" s="255" t="s">
        <v>26</v>
      </c>
      <c r="D18" s="256"/>
      <c r="E18" s="256"/>
      <c r="F18" s="256"/>
      <c r="G18" s="256"/>
      <c r="H18" s="256"/>
      <c r="I18" s="256"/>
      <c r="J18" s="269"/>
      <c r="K18" s="9">
        <v>1429</v>
      </c>
      <c r="L18" s="253">
        <f>+'BASE IMPONIBLE AT2024'!H34</f>
        <v>0</v>
      </c>
      <c r="M18" s="253"/>
      <c r="N18" s="253"/>
      <c r="O18" s="253"/>
      <c r="P18" s="253"/>
      <c r="Q18" s="11" t="s">
        <v>10</v>
      </c>
    </row>
    <row r="19" spans="3:17" ht="27" customHeight="1" thickBot="1">
      <c r="C19" s="255" t="s">
        <v>27</v>
      </c>
      <c r="D19" s="256"/>
      <c r="E19" s="256"/>
      <c r="F19" s="256"/>
      <c r="G19" s="256"/>
      <c r="H19" s="256"/>
      <c r="I19" s="256"/>
      <c r="J19" s="269"/>
      <c r="K19" s="9">
        <v>1411</v>
      </c>
      <c r="L19" s="253">
        <f>+'BASE IMPONIBLE AT2024'!H35</f>
        <v>0</v>
      </c>
      <c r="M19" s="253"/>
      <c r="N19" s="253"/>
      <c r="O19" s="253"/>
      <c r="P19" s="253"/>
      <c r="Q19" s="11" t="s">
        <v>10</v>
      </c>
    </row>
    <row r="20" spans="3:17" ht="27" customHeight="1" thickBot="1">
      <c r="C20" s="255" t="s">
        <v>28</v>
      </c>
      <c r="D20" s="256"/>
      <c r="E20" s="256"/>
      <c r="F20" s="256"/>
      <c r="G20" s="256"/>
      <c r="H20" s="256"/>
      <c r="I20" s="256"/>
      <c r="J20" s="269"/>
      <c r="K20" s="9">
        <v>1412</v>
      </c>
      <c r="L20" s="253">
        <f>+'BASE IMPONIBLE AT2024'!H36</f>
        <v>0</v>
      </c>
      <c r="M20" s="253"/>
      <c r="N20" s="253"/>
      <c r="O20" s="253"/>
      <c r="P20" s="253"/>
      <c r="Q20" s="11" t="s">
        <v>10</v>
      </c>
    </row>
    <row r="21" spans="3:17" ht="27" customHeight="1" thickBot="1">
      <c r="C21" s="255" t="s">
        <v>29</v>
      </c>
      <c r="D21" s="256"/>
      <c r="E21" s="256"/>
      <c r="F21" s="256"/>
      <c r="G21" s="256"/>
      <c r="H21" s="256"/>
      <c r="I21" s="256"/>
      <c r="J21" s="269"/>
      <c r="K21" s="9">
        <v>1413</v>
      </c>
      <c r="L21" s="253">
        <f>+'BASE IMPONIBLE AT2024'!H37</f>
        <v>0</v>
      </c>
      <c r="M21" s="253"/>
      <c r="N21" s="253"/>
      <c r="O21" s="253"/>
      <c r="P21" s="253"/>
      <c r="Q21" s="11" t="s">
        <v>10</v>
      </c>
    </row>
    <row r="22" spans="3:17" ht="27" customHeight="1" thickBot="1">
      <c r="C22" s="255" t="s">
        <v>30</v>
      </c>
      <c r="D22" s="256"/>
      <c r="E22" s="256"/>
      <c r="F22" s="256"/>
      <c r="G22" s="256"/>
      <c r="H22" s="256"/>
      <c r="I22" s="256"/>
      <c r="J22" s="269"/>
      <c r="K22" s="9">
        <v>1414</v>
      </c>
      <c r="L22" s="253">
        <f>+'BASE IMPONIBLE AT2024'!H38</f>
        <v>0</v>
      </c>
      <c r="M22" s="253"/>
      <c r="N22" s="253"/>
      <c r="O22" s="253"/>
      <c r="P22" s="253"/>
      <c r="Q22" s="11" t="s">
        <v>10</v>
      </c>
    </row>
    <row r="23" spans="3:17" ht="27" customHeight="1" thickBot="1">
      <c r="C23" s="255" t="s">
        <v>31</v>
      </c>
      <c r="D23" s="256"/>
      <c r="E23" s="256"/>
      <c r="F23" s="256"/>
      <c r="G23" s="256"/>
      <c r="H23" s="256"/>
      <c r="I23" s="256"/>
      <c r="J23" s="269"/>
      <c r="K23" s="9">
        <v>1415</v>
      </c>
      <c r="L23" s="253">
        <f>+'BASE IMPONIBLE AT2024'!H39</f>
        <v>0</v>
      </c>
      <c r="M23" s="253"/>
      <c r="N23" s="253"/>
      <c r="O23" s="253"/>
      <c r="P23" s="253"/>
      <c r="Q23" s="11" t="s">
        <v>10</v>
      </c>
    </row>
    <row r="24" spans="3:17" ht="27" customHeight="1" thickBot="1">
      <c r="C24" s="270" t="s">
        <v>32</v>
      </c>
      <c r="D24" s="271"/>
      <c r="E24" s="271"/>
      <c r="F24" s="271"/>
      <c r="G24" s="271"/>
      <c r="H24" s="271"/>
      <c r="I24" s="271"/>
      <c r="J24" s="272"/>
      <c r="K24" s="9">
        <v>1416</v>
      </c>
      <c r="L24" s="253">
        <f>+'BASE IMPONIBLE AT2024'!H40</f>
        <v>0</v>
      </c>
      <c r="M24" s="253"/>
      <c r="N24" s="253"/>
      <c r="O24" s="253"/>
      <c r="P24" s="253"/>
      <c r="Q24" s="11" t="s">
        <v>10</v>
      </c>
    </row>
    <row r="25" spans="3:17" ht="27" customHeight="1" thickBot="1">
      <c r="C25" s="270" t="s">
        <v>33</v>
      </c>
      <c r="D25" s="271"/>
      <c r="E25" s="271"/>
      <c r="F25" s="271"/>
      <c r="G25" s="271"/>
      <c r="H25" s="271"/>
      <c r="I25" s="271"/>
      <c r="J25" s="272"/>
      <c r="K25" s="9">
        <v>1417</v>
      </c>
      <c r="L25" s="253">
        <f>+'BASE IMPONIBLE AT2024'!H41</f>
        <v>0</v>
      </c>
      <c r="M25" s="253"/>
      <c r="N25" s="253"/>
      <c r="O25" s="253"/>
      <c r="P25" s="253"/>
      <c r="Q25" s="11" t="s">
        <v>10</v>
      </c>
    </row>
    <row r="26" spans="3:17" ht="27" customHeight="1" thickBot="1">
      <c r="C26" s="270" t="s">
        <v>34</v>
      </c>
      <c r="D26" s="271"/>
      <c r="E26" s="271"/>
      <c r="F26" s="271"/>
      <c r="G26" s="271"/>
      <c r="H26" s="271"/>
      <c r="I26" s="271"/>
      <c r="J26" s="272"/>
      <c r="K26" s="9">
        <v>1418</v>
      </c>
      <c r="L26" s="253">
        <f>+'BASE IMPONIBLE AT2024'!H42</f>
        <v>0</v>
      </c>
      <c r="M26" s="253"/>
      <c r="N26" s="253"/>
      <c r="O26" s="253"/>
      <c r="P26" s="253"/>
      <c r="Q26" s="11" t="s">
        <v>10</v>
      </c>
    </row>
    <row r="27" spans="3:17" ht="27" customHeight="1" thickBot="1">
      <c r="C27" s="270" t="s">
        <v>35</v>
      </c>
      <c r="D27" s="271"/>
      <c r="E27" s="271"/>
      <c r="F27" s="271"/>
      <c r="G27" s="271"/>
      <c r="H27" s="271"/>
      <c r="I27" s="271"/>
      <c r="J27" s="272"/>
      <c r="K27" s="9">
        <v>1419</v>
      </c>
      <c r="L27" s="253">
        <f>+'BASE IMPONIBLE AT2024'!H43</f>
        <v>1600000</v>
      </c>
      <c r="M27" s="253"/>
      <c r="N27" s="253"/>
      <c r="O27" s="253"/>
      <c r="P27" s="253"/>
      <c r="Q27" s="11" t="s">
        <v>10</v>
      </c>
    </row>
    <row r="28" spans="3:17" ht="27" customHeight="1" thickBot="1">
      <c r="C28" s="270" t="s">
        <v>36</v>
      </c>
      <c r="D28" s="271"/>
      <c r="E28" s="271"/>
      <c r="F28" s="271"/>
      <c r="G28" s="271"/>
      <c r="H28" s="271"/>
      <c r="I28" s="271"/>
      <c r="J28" s="272"/>
      <c r="K28" s="9">
        <v>1420</v>
      </c>
      <c r="L28" s="253">
        <f>+'BASE IMPONIBLE AT2024'!H44</f>
        <v>0</v>
      </c>
      <c r="M28" s="253"/>
      <c r="N28" s="253"/>
      <c r="O28" s="253"/>
      <c r="P28" s="253"/>
      <c r="Q28" s="11" t="s">
        <v>10</v>
      </c>
    </row>
    <row r="29" spans="3:17" ht="27" customHeight="1" thickBot="1">
      <c r="C29" s="270" t="s">
        <v>37</v>
      </c>
      <c r="D29" s="271"/>
      <c r="E29" s="271"/>
      <c r="F29" s="271"/>
      <c r="G29" s="271"/>
      <c r="H29" s="271"/>
      <c r="I29" s="271"/>
      <c r="J29" s="272"/>
      <c r="K29" s="9">
        <v>1421</v>
      </c>
      <c r="L29" s="253">
        <f>+'BASE IMPONIBLE AT2024'!H45+'BASE IMPONIBLE AT2024'!H46</f>
        <v>0</v>
      </c>
      <c r="M29" s="253"/>
      <c r="N29" s="253"/>
      <c r="O29" s="253"/>
      <c r="P29" s="253"/>
      <c r="Q29" s="11" t="s">
        <v>10</v>
      </c>
    </row>
    <row r="30" spans="3:17" ht="27" customHeight="1" thickBot="1">
      <c r="C30" s="270" t="s">
        <v>38</v>
      </c>
      <c r="D30" s="271"/>
      <c r="E30" s="271"/>
      <c r="F30" s="271"/>
      <c r="G30" s="271"/>
      <c r="H30" s="271"/>
      <c r="I30" s="271"/>
      <c r="J30" s="272"/>
      <c r="K30" s="9">
        <v>1422</v>
      </c>
      <c r="L30" s="253">
        <f>+'BASE IMPONIBLE AT2024'!H47+'BASE IMPONIBLE AT2024'!H48</f>
        <v>0</v>
      </c>
      <c r="M30" s="253"/>
      <c r="N30" s="253"/>
      <c r="O30" s="253"/>
      <c r="P30" s="253"/>
      <c r="Q30" s="11" t="s">
        <v>10</v>
      </c>
    </row>
    <row r="31" spans="3:17" ht="27" customHeight="1" thickBot="1">
      <c r="C31" s="270" t="s">
        <v>39</v>
      </c>
      <c r="D31" s="271"/>
      <c r="E31" s="271"/>
      <c r="F31" s="271"/>
      <c r="G31" s="271"/>
      <c r="H31" s="271"/>
      <c r="I31" s="271"/>
      <c r="J31" s="272"/>
      <c r="K31" s="9">
        <v>1423</v>
      </c>
      <c r="L31" s="253">
        <f>+'BASE IMPONIBLE AT2024'!H49</f>
        <v>0</v>
      </c>
      <c r="M31" s="253"/>
      <c r="N31" s="253"/>
      <c r="O31" s="253"/>
      <c r="P31" s="253"/>
      <c r="Q31" s="11" t="s">
        <v>10</v>
      </c>
    </row>
    <row r="32" spans="3:17" ht="27" customHeight="1" thickBot="1">
      <c r="C32" s="270" t="s">
        <v>40</v>
      </c>
      <c r="D32" s="271"/>
      <c r="E32" s="271"/>
      <c r="F32" s="271"/>
      <c r="G32" s="271"/>
      <c r="H32" s="271"/>
      <c r="I32" s="271"/>
      <c r="J32" s="272"/>
      <c r="K32" s="9">
        <v>1424</v>
      </c>
      <c r="L32" s="253">
        <f>+'BASE IMPONIBLE AT2024'!H50+'BASE IMPONIBLE AT2024'!H58</f>
        <v>0</v>
      </c>
      <c r="M32" s="253"/>
      <c r="N32" s="253"/>
      <c r="O32" s="253"/>
      <c r="P32" s="253"/>
      <c r="Q32" s="11" t="s">
        <v>10</v>
      </c>
    </row>
    <row r="33" spans="3:17" ht="35.450000000000003" customHeight="1" thickBot="1">
      <c r="C33" s="273" t="s">
        <v>41</v>
      </c>
      <c r="D33" s="274"/>
      <c r="E33" s="274"/>
      <c r="F33" s="274"/>
      <c r="G33" s="274"/>
      <c r="H33" s="274"/>
      <c r="I33" s="274"/>
      <c r="J33" s="274"/>
      <c r="K33" s="14">
        <v>1425</v>
      </c>
      <c r="L33" s="253">
        <f>+'BASE IMPONIBLE AT2024'!H51</f>
        <v>0</v>
      </c>
      <c r="M33" s="253"/>
      <c r="N33" s="253"/>
      <c r="O33" s="253"/>
      <c r="P33" s="253"/>
      <c r="Q33" s="15" t="s">
        <v>10</v>
      </c>
    </row>
    <row r="34" spans="3:17" ht="27" customHeight="1">
      <c r="C34" s="273" t="s">
        <v>42</v>
      </c>
      <c r="D34" s="274"/>
      <c r="E34" s="274"/>
      <c r="F34" s="274"/>
      <c r="G34" s="274"/>
      <c r="H34" s="274"/>
      <c r="I34" s="274"/>
      <c r="J34" s="274"/>
      <c r="K34" s="14">
        <v>1426</v>
      </c>
      <c r="L34" s="253">
        <f>+'BASE IMPONIBLE AT2024'!H52</f>
        <v>25457247.899159655</v>
      </c>
      <c r="M34" s="253"/>
      <c r="N34" s="253"/>
      <c r="O34" s="253"/>
      <c r="P34" s="253"/>
      <c r="Q34" s="15" t="s">
        <v>10</v>
      </c>
    </row>
    <row r="35" spans="3:17" ht="27" customHeight="1">
      <c r="C35" s="275" t="s">
        <v>43</v>
      </c>
      <c r="D35" s="276"/>
      <c r="E35" s="276"/>
      <c r="F35" s="276"/>
      <c r="G35" s="276"/>
      <c r="H35" s="276"/>
      <c r="I35" s="276"/>
      <c r="J35" s="276"/>
      <c r="K35" s="14">
        <v>1427</v>
      </c>
      <c r="L35" s="288">
        <f>+'BASE IMPONIBLE AT2024'!H53</f>
        <v>0</v>
      </c>
      <c r="M35" s="288"/>
      <c r="N35" s="288"/>
      <c r="O35" s="288"/>
      <c r="P35" s="288"/>
      <c r="Q35" s="15" t="s">
        <v>10</v>
      </c>
    </row>
    <row r="36" spans="3:17" ht="27" customHeight="1" thickBot="1">
      <c r="C36" s="257" t="s">
        <v>3</v>
      </c>
      <c r="D36" s="258"/>
      <c r="E36" s="258"/>
      <c r="F36" s="258"/>
      <c r="G36" s="258"/>
      <c r="H36" s="258"/>
      <c r="I36" s="258"/>
      <c r="J36" s="258"/>
      <c r="K36" s="22">
        <v>1428</v>
      </c>
      <c r="L36" s="260">
        <f>+'BASE IMPONIBLE AT2024'!H54</f>
        <v>0</v>
      </c>
      <c r="M36" s="260"/>
      <c r="N36" s="260"/>
      <c r="O36" s="260"/>
      <c r="P36" s="260"/>
      <c r="Q36" s="39" t="s">
        <v>10</v>
      </c>
    </row>
    <row r="37" spans="3:17" ht="27" customHeight="1" thickBot="1">
      <c r="C37" s="262" t="s">
        <v>44</v>
      </c>
      <c r="D37" s="263"/>
      <c r="E37" s="263"/>
      <c r="F37" s="263"/>
      <c r="G37" s="263"/>
      <c r="H37" s="263"/>
      <c r="I37" s="263"/>
      <c r="J37" s="264"/>
      <c r="K37" s="18">
        <v>1430</v>
      </c>
      <c r="L37" s="277">
        <f>SUM(L14:P33)+L35+L36+L34</f>
        <v>134620273.10924369</v>
      </c>
      <c r="M37" s="277"/>
      <c r="N37" s="277"/>
      <c r="O37" s="277"/>
      <c r="P37" s="277"/>
      <c r="Q37" s="23" t="s">
        <v>1</v>
      </c>
    </row>
    <row r="38" spans="3:17" ht="40.700000000000003" customHeight="1" thickBot="1">
      <c r="C38" s="278" t="s">
        <v>45</v>
      </c>
      <c r="D38" s="279"/>
      <c r="E38" s="279"/>
      <c r="F38" s="279"/>
      <c r="G38" s="279"/>
      <c r="H38" s="279"/>
      <c r="I38" s="279"/>
      <c r="J38" s="279"/>
      <c r="K38" s="40">
        <v>1431</v>
      </c>
      <c r="L38" s="280">
        <f>+'BASE IMPONIBLE AT2024'!H64</f>
        <v>0</v>
      </c>
      <c r="M38" s="280"/>
      <c r="N38" s="280"/>
      <c r="O38" s="280"/>
      <c r="P38" s="280"/>
      <c r="Q38" s="41" t="s">
        <v>0</v>
      </c>
    </row>
    <row r="39" spans="3:17" ht="56.45" customHeight="1" thickBot="1">
      <c r="C39" s="281" t="s">
        <v>46</v>
      </c>
      <c r="D39" s="282"/>
      <c r="E39" s="282"/>
      <c r="F39" s="282"/>
      <c r="G39" s="282"/>
      <c r="H39" s="282"/>
      <c r="I39" s="282"/>
      <c r="J39" s="283"/>
      <c r="K39" s="18">
        <v>1729</v>
      </c>
      <c r="L39" s="284">
        <f>+L13-L37+L38</f>
        <v>-33774036.974789917</v>
      </c>
      <c r="M39" s="285"/>
      <c r="N39" s="285"/>
      <c r="O39" s="285"/>
      <c r="P39" s="286"/>
      <c r="Q39" s="23" t="s">
        <v>1</v>
      </c>
    </row>
    <row r="40" spans="3:17" ht="27" customHeight="1">
      <c r="C40" s="275" t="s">
        <v>9</v>
      </c>
      <c r="D40" s="276"/>
      <c r="E40" s="276"/>
      <c r="F40" s="276"/>
      <c r="G40" s="276"/>
      <c r="H40" s="276"/>
      <c r="I40" s="276"/>
      <c r="J40" s="287"/>
      <c r="K40" s="14">
        <v>1432</v>
      </c>
      <c r="L40" s="288">
        <f>+'BASE IMPONIBLE AT2024'!H67</f>
        <v>0</v>
      </c>
      <c r="M40" s="288"/>
      <c r="N40" s="288"/>
      <c r="O40" s="288"/>
      <c r="P40" s="288"/>
      <c r="Q40" s="15" t="s">
        <v>10</v>
      </c>
    </row>
    <row r="41" spans="3:17" ht="27" customHeight="1" thickBot="1">
      <c r="C41" s="257" t="s">
        <v>4</v>
      </c>
      <c r="D41" s="258"/>
      <c r="E41" s="258"/>
      <c r="F41" s="258"/>
      <c r="G41" s="258"/>
      <c r="H41" s="258"/>
      <c r="I41" s="258"/>
      <c r="J41" s="289"/>
      <c r="K41" s="22">
        <v>1433</v>
      </c>
      <c r="L41" s="288">
        <f>+'BASE IMPONIBLE AT2024'!H68</f>
        <v>0</v>
      </c>
      <c r="M41" s="288"/>
      <c r="N41" s="288"/>
      <c r="O41" s="288"/>
      <c r="P41" s="288"/>
      <c r="Q41" s="39" t="s">
        <v>10</v>
      </c>
    </row>
    <row r="42" spans="3:17" ht="41.45" customHeight="1" thickBot="1">
      <c r="C42" s="281" t="s">
        <v>47</v>
      </c>
      <c r="D42" s="282"/>
      <c r="E42" s="282"/>
      <c r="F42" s="282"/>
      <c r="G42" s="282"/>
      <c r="H42" s="282"/>
      <c r="I42" s="282"/>
      <c r="J42" s="282"/>
      <c r="K42" s="18">
        <v>1440</v>
      </c>
      <c r="L42" s="265">
        <f>+L39-L40-L41</f>
        <v>-33774036.974789917</v>
      </c>
      <c r="M42" s="265"/>
      <c r="N42" s="265"/>
      <c r="O42" s="265"/>
      <c r="P42" s="265"/>
      <c r="Q42" s="23" t="s">
        <v>1</v>
      </c>
    </row>
    <row r="43" spans="3:17" ht="27" customHeight="1" thickBot="1">
      <c r="C43" s="290" t="s">
        <v>5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2"/>
    </row>
    <row r="44" spans="3:17" ht="27" customHeight="1">
      <c r="C44" s="266" t="s">
        <v>6</v>
      </c>
      <c r="D44" s="267"/>
      <c r="E44" s="267"/>
      <c r="F44" s="267"/>
      <c r="G44" s="267"/>
      <c r="H44" s="267"/>
      <c r="I44" s="267"/>
      <c r="J44" s="268"/>
      <c r="K44" s="30">
        <v>1434</v>
      </c>
      <c r="L44" s="253"/>
      <c r="M44" s="253"/>
      <c r="N44" s="253"/>
      <c r="O44" s="253"/>
      <c r="P44" s="253"/>
      <c r="Q44" s="8" t="s">
        <v>0</v>
      </c>
    </row>
    <row r="45" spans="3:17" ht="40.700000000000003" customHeight="1" thickBot="1">
      <c r="C45" s="257" t="s">
        <v>7</v>
      </c>
      <c r="D45" s="258"/>
      <c r="E45" s="258"/>
      <c r="F45" s="258"/>
      <c r="G45" s="258"/>
      <c r="H45" s="258"/>
      <c r="I45" s="258"/>
      <c r="J45" s="258"/>
      <c r="K45" s="22">
        <v>1435</v>
      </c>
      <c r="L45" s="260"/>
      <c r="M45" s="260"/>
      <c r="N45" s="260"/>
      <c r="O45" s="260"/>
      <c r="P45" s="260"/>
      <c r="Q45" s="37" t="s">
        <v>0</v>
      </c>
    </row>
    <row r="46" spans="3:17" ht="27" customHeight="1" thickBot="1">
      <c r="C46" s="281" t="s">
        <v>8</v>
      </c>
      <c r="D46" s="282"/>
      <c r="E46" s="282"/>
      <c r="F46" s="282"/>
      <c r="G46" s="282"/>
      <c r="H46" s="282"/>
      <c r="I46" s="282"/>
      <c r="J46" s="283"/>
      <c r="K46" s="18">
        <v>1450</v>
      </c>
      <c r="L46" s="265">
        <f>+L42</f>
        <v>-33774036.974789917</v>
      </c>
      <c r="M46" s="265"/>
      <c r="N46" s="265"/>
      <c r="O46" s="265"/>
      <c r="P46" s="265"/>
      <c r="Q46" s="23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ANTECEDENTES  </vt:lpstr>
      <vt:lpstr>BALANCE AÑO 2022</vt:lpstr>
      <vt:lpstr>BASE IMPONIBLE AT 2023</vt:lpstr>
      <vt:lpstr>R17 AT 2O23</vt:lpstr>
      <vt:lpstr>BALANCE AÑO 2023</vt:lpstr>
      <vt:lpstr>BASE IMPONIBLE AT2024</vt:lpstr>
      <vt:lpstr>R17 AT2024</vt:lpstr>
      <vt:lpstr>'R17 AT 2O23'!Área_de_impresión</vt:lpstr>
      <vt:lpstr>'R17 AT2024'!Área_de_impresión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2024-01-24T22:13:31Z</dcterms:modified>
</cp:coreProperties>
</file>